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slam\AppData\Local\Microsoft\Windows\INetCache\Content.Outlook\PIGERQJP\"/>
    </mc:Choice>
  </mc:AlternateContent>
  <xr:revisionPtr revIDLastSave="0" documentId="13_ncr:1_{512B5C09-B832-4A39-AE4A-54B5C9D3763A}" xr6:coauthVersionLast="47" xr6:coauthVersionMax="47" xr10:uidLastSave="{00000000-0000-0000-0000-000000000000}"/>
  <bookViews>
    <workbookView xWindow="20370" yWindow="-120" windowWidth="38640" windowHeight="15840" tabRatio="871" activeTab="1" xr2:uid="{00000000-000D-0000-FFFF-FFFF00000000}"/>
  </bookViews>
  <sheets>
    <sheet name="Version Changes" sheetId="191" r:id="rId1"/>
    <sheet name="Example 1 Input" sheetId="22" r:id="rId2"/>
    <sheet name="Example 1 Output" sheetId="42" r:id="rId3"/>
    <sheet name="Ex 1 Note Disclosure" sheetId="23" r:id="rId4"/>
    <sheet name="Example 2 Input" sheetId="192" r:id="rId5"/>
    <sheet name="Example 2 Output" sheetId="193" r:id="rId6"/>
    <sheet name="Ex 2 Note Disclosure" sheetId="194" r:id="rId7"/>
    <sheet name="Contract 1 Input" sheetId="195" r:id="rId8"/>
    <sheet name="Contract 1 Output" sheetId="196" r:id="rId9"/>
    <sheet name="Contract 1 Note Disclosure" sheetId="197" r:id="rId10"/>
    <sheet name="Contract 2 Input" sheetId="201" r:id="rId11"/>
    <sheet name="Contract 2 Output" sheetId="202" r:id="rId12"/>
    <sheet name="Contract 2 Note Disclosure" sheetId="203" r:id="rId13"/>
    <sheet name="Drop-down menus" sheetId="2" state="hidden" r:id="rId14"/>
    <sheet name="GAAP02Aindex" sheetId="153" state="hidden" r:id="rId15"/>
  </sheets>
  <definedNames>
    <definedName name="AssetClasses">'Drop-down menus'!$A$2:$A$6</definedName>
    <definedName name="_xlnm.Print_Area" localSheetId="7">'Contract 1 Input'!$A:$F</definedName>
    <definedName name="_xlnm.Print_Area" localSheetId="9">'Contract 1 Note Disclosure'!$A$1:$E$31</definedName>
    <definedName name="_xlnm.Print_Area" localSheetId="8">'Contract 1 Output'!$A$1:$K$66</definedName>
    <definedName name="_xlnm.Print_Area" localSheetId="10">'Contract 2 Input'!$A:$F</definedName>
    <definedName name="_xlnm.Print_Area" localSheetId="12">'Contract 2 Note Disclosure'!$A$1:$E$31</definedName>
    <definedName name="_xlnm.Print_Area" localSheetId="11">'Contract 2 Output'!$A$1:$K$66</definedName>
    <definedName name="_xlnm.Print_Area" localSheetId="3">'Ex 1 Note Disclosure'!$A$1:$E$31</definedName>
    <definedName name="_xlnm.Print_Area" localSheetId="6">'Ex 2 Note Disclosure'!$A$1:$E$31</definedName>
    <definedName name="_xlnm.Print_Area" localSheetId="1">'Example 1 Input'!$A:$F</definedName>
    <definedName name="_xlnm.Print_Area" localSheetId="2">'Example 1 Output'!$A$1:$K$66</definedName>
    <definedName name="_xlnm.Print_Area" localSheetId="4">'Example 2 Input'!$A:$F</definedName>
    <definedName name="_xlnm.Print_Area" localSheetId="5">'Example 2 Output'!$A$1:$K$66</definedName>
    <definedName name="_xlnm.Print_Titles" localSheetId="0">'Version Changes'!$13:$13</definedName>
    <definedName name="Years_of_amortization">'Drop-down menus'!$J$2:$J$6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02" l="1"/>
  <c r="C55" i="202"/>
  <c r="C55" i="196"/>
  <c r="C55" i="193" l="1"/>
  <c r="C55" i="42"/>
  <c r="B50" i="202"/>
  <c r="C36" i="202"/>
  <c r="C22" i="202"/>
  <c r="B54" i="196"/>
  <c r="B50" i="196"/>
  <c r="C36" i="196"/>
  <c r="C22" i="196"/>
  <c r="B54" i="193"/>
  <c r="B50" i="193"/>
  <c r="C36" i="193"/>
  <c r="C22" i="193"/>
  <c r="B54" i="42"/>
  <c r="B50" i="42"/>
  <c r="C36" i="42"/>
  <c r="C22" i="42"/>
  <c r="C7" i="203"/>
  <c r="A9" i="203" s="1"/>
  <c r="C6" i="203"/>
  <c r="C4" i="203"/>
  <c r="E3" i="203"/>
  <c r="A1" i="203"/>
  <c r="C62" i="202"/>
  <c r="B61" i="202"/>
  <c r="K55" i="202"/>
  <c r="J54" i="202" s="1"/>
  <c r="C51" i="202"/>
  <c r="B46" i="202"/>
  <c r="B45" i="202"/>
  <c r="C42" i="202"/>
  <c r="B41" i="202"/>
  <c r="C35" i="202"/>
  <c r="B34" i="202"/>
  <c r="B33" i="202"/>
  <c r="C29" i="202"/>
  <c r="B28" i="202"/>
  <c r="A26" i="202"/>
  <c r="C24" i="202"/>
  <c r="C23" i="202"/>
  <c r="C21" i="202"/>
  <c r="B20" i="202"/>
  <c r="B19" i="202"/>
  <c r="B18" i="202"/>
  <c r="B17" i="202"/>
  <c r="A15" i="202"/>
  <c r="B8" i="202"/>
  <c r="E6" i="202"/>
  <c r="E5" i="202"/>
  <c r="C5" i="203" s="1"/>
  <c r="E3" i="202"/>
  <c r="E4" i="202" s="1"/>
  <c r="C47" i="202" s="1"/>
  <c r="E2" i="202"/>
  <c r="C3" i="203" s="1"/>
  <c r="J1238" i="201"/>
  <c r="I1238" i="201"/>
  <c r="H1238" i="201"/>
  <c r="F1238" i="201"/>
  <c r="D1238" i="201"/>
  <c r="E1238" i="201" s="1"/>
  <c r="B1238" i="201"/>
  <c r="J1237" i="201"/>
  <c r="I1237" i="201"/>
  <c r="H1237" i="201"/>
  <c r="F1237" i="201"/>
  <c r="D1237" i="201"/>
  <c r="E1237" i="201" s="1"/>
  <c r="B1237" i="201"/>
  <c r="J1236" i="201"/>
  <c r="I1236" i="201"/>
  <c r="H1236" i="201"/>
  <c r="F1236" i="201"/>
  <c r="D1236" i="201"/>
  <c r="E1236" i="201" s="1"/>
  <c r="B1236" i="201"/>
  <c r="J1235" i="201"/>
  <c r="I1235" i="201"/>
  <c r="H1235" i="201"/>
  <c r="F1235" i="201"/>
  <c r="D1235" i="201"/>
  <c r="E1235" i="201" s="1"/>
  <c r="B1235" i="201"/>
  <c r="J1234" i="201"/>
  <c r="I1234" i="201"/>
  <c r="H1234" i="201"/>
  <c r="F1234" i="201"/>
  <c r="D1234" i="201"/>
  <c r="E1234" i="201" s="1"/>
  <c r="B1234" i="201"/>
  <c r="J1233" i="201"/>
  <c r="I1233" i="201"/>
  <c r="H1233" i="201"/>
  <c r="F1233" i="201"/>
  <c r="D1233" i="201"/>
  <c r="E1233" i="201" s="1"/>
  <c r="B1233" i="201"/>
  <c r="J1232" i="201"/>
  <c r="I1232" i="201"/>
  <c r="H1232" i="201"/>
  <c r="F1232" i="201"/>
  <c r="D1232" i="201"/>
  <c r="E1232" i="201" s="1"/>
  <c r="B1232" i="201"/>
  <c r="J1231" i="201"/>
  <c r="I1231" i="201"/>
  <c r="H1231" i="201"/>
  <c r="F1231" i="201"/>
  <c r="D1231" i="201"/>
  <c r="E1231" i="201" s="1"/>
  <c r="B1231" i="201"/>
  <c r="J1230" i="201"/>
  <c r="I1230" i="201"/>
  <c r="H1230" i="201"/>
  <c r="F1230" i="201"/>
  <c r="D1230" i="201"/>
  <c r="E1230" i="201" s="1"/>
  <c r="B1230" i="201"/>
  <c r="J1229" i="201"/>
  <c r="I1229" i="201"/>
  <c r="H1229" i="201"/>
  <c r="F1229" i="201"/>
  <c r="D1229" i="201"/>
  <c r="E1229" i="201" s="1"/>
  <c r="B1229" i="201"/>
  <c r="J1228" i="201"/>
  <c r="I1228" i="201"/>
  <c r="H1228" i="201"/>
  <c r="F1228" i="201"/>
  <c r="D1228" i="201"/>
  <c r="E1228" i="201" s="1"/>
  <c r="B1228" i="201"/>
  <c r="J1227" i="201"/>
  <c r="I1227" i="201"/>
  <c r="H1227" i="201"/>
  <c r="F1227" i="201"/>
  <c r="D1227" i="201"/>
  <c r="E1227" i="201" s="1"/>
  <c r="B1227" i="201"/>
  <c r="J1226" i="201"/>
  <c r="I1226" i="201"/>
  <c r="H1226" i="201"/>
  <c r="F1226" i="201"/>
  <c r="D1226" i="201"/>
  <c r="E1226" i="201" s="1"/>
  <c r="B1226" i="201"/>
  <c r="J1225" i="201"/>
  <c r="I1225" i="201"/>
  <c r="H1225" i="201"/>
  <c r="F1225" i="201"/>
  <c r="D1225" i="201"/>
  <c r="E1225" i="201" s="1"/>
  <c r="B1225" i="201"/>
  <c r="J1224" i="201"/>
  <c r="I1224" i="201"/>
  <c r="H1224" i="201"/>
  <c r="F1224" i="201"/>
  <c r="D1224" i="201"/>
  <c r="E1224" i="201" s="1"/>
  <c r="B1224" i="201"/>
  <c r="J1223" i="201"/>
  <c r="I1223" i="201"/>
  <c r="H1223" i="201"/>
  <c r="F1223" i="201"/>
  <c r="D1223" i="201"/>
  <c r="E1223" i="201" s="1"/>
  <c r="B1223" i="201"/>
  <c r="J1222" i="201"/>
  <c r="I1222" i="201"/>
  <c r="H1222" i="201"/>
  <c r="F1222" i="201"/>
  <c r="D1222" i="201"/>
  <c r="E1222" i="201" s="1"/>
  <c r="B1222" i="201"/>
  <c r="J1221" i="201"/>
  <c r="I1221" i="201"/>
  <c r="H1221" i="201"/>
  <c r="F1221" i="201"/>
  <c r="D1221" i="201"/>
  <c r="E1221" i="201" s="1"/>
  <c r="B1221" i="201"/>
  <c r="J1220" i="201"/>
  <c r="I1220" i="201"/>
  <c r="H1220" i="201"/>
  <c r="F1220" i="201"/>
  <c r="D1220" i="201"/>
  <c r="E1220" i="201" s="1"/>
  <c r="B1220" i="201"/>
  <c r="J1219" i="201"/>
  <c r="I1219" i="201"/>
  <c r="H1219" i="201"/>
  <c r="F1219" i="201"/>
  <c r="D1219" i="201"/>
  <c r="E1219" i="201" s="1"/>
  <c r="B1219" i="201"/>
  <c r="J1218" i="201"/>
  <c r="I1218" i="201"/>
  <c r="H1218" i="201"/>
  <c r="F1218" i="201"/>
  <c r="D1218" i="201"/>
  <c r="E1218" i="201" s="1"/>
  <c r="B1218" i="201"/>
  <c r="J1217" i="201"/>
  <c r="I1217" i="201"/>
  <c r="H1217" i="201"/>
  <c r="F1217" i="201"/>
  <c r="D1217" i="201"/>
  <c r="E1217" i="201" s="1"/>
  <c r="B1217" i="201"/>
  <c r="J1216" i="201"/>
  <c r="I1216" i="201"/>
  <c r="H1216" i="201"/>
  <c r="F1216" i="201"/>
  <c r="D1216" i="201"/>
  <c r="E1216" i="201" s="1"/>
  <c r="B1216" i="201"/>
  <c r="J1215" i="201"/>
  <c r="I1215" i="201"/>
  <c r="H1215" i="201"/>
  <c r="F1215" i="201"/>
  <c r="D1215" i="201"/>
  <c r="E1215" i="201" s="1"/>
  <c r="B1215" i="201"/>
  <c r="J1214" i="201"/>
  <c r="I1214" i="201"/>
  <c r="H1214" i="201"/>
  <c r="F1214" i="201"/>
  <c r="D1214" i="201"/>
  <c r="E1214" i="201" s="1"/>
  <c r="B1214" i="201"/>
  <c r="J1213" i="201"/>
  <c r="I1213" i="201"/>
  <c r="H1213" i="201"/>
  <c r="F1213" i="201"/>
  <c r="D1213" i="201"/>
  <c r="E1213" i="201" s="1"/>
  <c r="B1213" i="201"/>
  <c r="J1212" i="201"/>
  <c r="I1212" i="201"/>
  <c r="H1212" i="201"/>
  <c r="F1212" i="201"/>
  <c r="D1212" i="201"/>
  <c r="E1212" i="201" s="1"/>
  <c r="B1212" i="201"/>
  <c r="J1211" i="201"/>
  <c r="I1211" i="201"/>
  <c r="H1211" i="201"/>
  <c r="F1211" i="201"/>
  <c r="D1211" i="201"/>
  <c r="E1211" i="201" s="1"/>
  <c r="B1211" i="201"/>
  <c r="J1210" i="201"/>
  <c r="I1210" i="201"/>
  <c r="H1210" i="201"/>
  <c r="F1210" i="201"/>
  <c r="D1210" i="201"/>
  <c r="E1210" i="201" s="1"/>
  <c r="B1210" i="201"/>
  <c r="J1209" i="201"/>
  <c r="I1209" i="201"/>
  <c r="H1209" i="201"/>
  <c r="F1209" i="201"/>
  <c r="E1209" i="201"/>
  <c r="D1209" i="201"/>
  <c r="B1209" i="201"/>
  <c r="J1208" i="201"/>
  <c r="I1208" i="201"/>
  <c r="H1208" i="201"/>
  <c r="F1208" i="201"/>
  <c r="D1208" i="201"/>
  <c r="E1208" i="201" s="1"/>
  <c r="B1208" i="201"/>
  <c r="J1207" i="201"/>
  <c r="I1207" i="201"/>
  <c r="H1207" i="201"/>
  <c r="F1207" i="201"/>
  <c r="D1207" i="201"/>
  <c r="E1207" i="201" s="1"/>
  <c r="B1207" i="201"/>
  <c r="J1206" i="201"/>
  <c r="I1206" i="201"/>
  <c r="H1206" i="201"/>
  <c r="F1206" i="201"/>
  <c r="D1206" i="201"/>
  <c r="E1206" i="201" s="1"/>
  <c r="B1206" i="201"/>
  <c r="J1205" i="201"/>
  <c r="I1205" i="201"/>
  <c r="H1205" i="201"/>
  <c r="F1205" i="201"/>
  <c r="D1205" i="201"/>
  <c r="E1205" i="201" s="1"/>
  <c r="B1205" i="201"/>
  <c r="J1204" i="201"/>
  <c r="I1204" i="201"/>
  <c r="H1204" i="201"/>
  <c r="F1204" i="201"/>
  <c r="D1204" i="201"/>
  <c r="E1204" i="201" s="1"/>
  <c r="B1204" i="201"/>
  <c r="J1203" i="201"/>
  <c r="I1203" i="201"/>
  <c r="H1203" i="201"/>
  <c r="F1203" i="201"/>
  <c r="D1203" i="201"/>
  <c r="E1203" i="201" s="1"/>
  <c r="B1203" i="201"/>
  <c r="J1202" i="201"/>
  <c r="I1202" i="201"/>
  <c r="H1202" i="201"/>
  <c r="F1202" i="201"/>
  <c r="D1202" i="201"/>
  <c r="E1202" i="201" s="1"/>
  <c r="B1202" i="201"/>
  <c r="J1201" i="201"/>
  <c r="I1201" i="201"/>
  <c r="H1201" i="201"/>
  <c r="F1201" i="201"/>
  <c r="D1201" i="201"/>
  <c r="E1201" i="201" s="1"/>
  <c r="B1201" i="201"/>
  <c r="J1200" i="201"/>
  <c r="I1200" i="201"/>
  <c r="H1200" i="201"/>
  <c r="F1200" i="201"/>
  <c r="D1200" i="201"/>
  <c r="E1200" i="201" s="1"/>
  <c r="B1200" i="201"/>
  <c r="J1199" i="201"/>
  <c r="I1199" i="201"/>
  <c r="H1199" i="201"/>
  <c r="F1199" i="201"/>
  <c r="D1199" i="201"/>
  <c r="E1199" i="201" s="1"/>
  <c r="B1199" i="201"/>
  <c r="J1198" i="201"/>
  <c r="I1198" i="201"/>
  <c r="H1198" i="201"/>
  <c r="F1198" i="201"/>
  <c r="D1198" i="201"/>
  <c r="E1198" i="201" s="1"/>
  <c r="B1198" i="201"/>
  <c r="J1197" i="201"/>
  <c r="I1197" i="201"/>
  <c r="H1197" i="201"/>
  <c r="F1197" i="201"/>
  <c r="D1197" i="201"/>
  <c r="E1197" i="201" s="1"/>
  <c r="B1197" i="201"/>
  <c r="J1196" i="201"/>
  <c r="I1196" i="201"/>
  <c r="H1196" i="201"/>
  <c r="F1196" i="201"/>
  <c r="D1196" i="201"/>
  <c r="E1196" i="201" s="1"/>
  <c r="B1196" i="201"/>
  <c r="J1195" i="201"/>
  <c r="I1195" i="201"/>
  <c r="H1195" i="201"/>
  <c r="F1195" i="201"/>
  <c r="D1195" i="201"/>
  <c r="E1195" i="201" s="1"/>
  <c r="B1195" i="201"/>
  <c r="J1194" i="201"/>
  <c r="I1194" i="201"/>
  <c r="H1194" i="201"/>
  <c r="F1194" i="201"/>
  <c r="D1194" i="201"/>
  <c r="E1194" i="201" s="1"/>
  <c r="B1194" i="201"/>
  <c r="J1193" i="201"/>
  <c r="I1193" i="201"/>
  <c r="H1193" i="201"/>
  <c r="F1193" i="201"/>
  <c r="D1193" i="201"/>
  <c r="E1193" i="201" s="1"/>
  <c r="B1193" i="201"/>
  <c r="J1192" i="201"/>
  <c r="I1192" i="201"/>
  <c r="H1192" i="201"/>
  <c r="F1192" i="201"/>
  <c r="D1192" i="201"/>
  <c r="E1192" i="201" s="1"/>
  <c r="B1192" i="201"/>
  <c r="J1191" i="201"/>
  <c r="I1191" i="201"/>
  <c r="H1191" i="201"/>
  <c r="F1191" i="201"/>
  <c r="D1191" i="201"/>
  <c r="E1191" i="201" s="1"/>
  <c r="B1191" i="201"/>
  <c r="J1190" i="201"/>
  <c r="I1190" i="201"/>
  <c r="H1190" i="201"/>
  <c r="F1190" i="201"/>
  <c r="D1190" i="201"/>
  <c r="E1190" i="201" s="1"/>
  <c r="B1190" i="201"/>
  <c r="J1189" i="201"/>
  <c r="I1189" i="201"/>
  <c r="H1189" i="201"/>
  <c r="F1189" i="201"/>
  <c r="D1189" i="201"/>
  <c r="E1189" i="201" s="1"/>
  <c r="B1189" i="201"/>
  <c r="J1188" i="201"/>
  <c r="I1188" i="201"/>
  <c r="H1188" i="201"/>
  <c r="F1188" i="201"/>
  <c r="D1188" i="201"/>
  <c r="E1188" i="201" s="1"/>
  <c r="B1188" i="201"/>
  <c r="J1187" i="201"/>
  <c r="I1187" i="201"/>
  <c r="H1187" i="201"/>
  <c r="F1187" i="201"/>
  <c r="D1187" i="201"/>
  <c r="E1187" i="201" s="1"/>
  <c r="B1187" i="201"/>
  <c r="J1186" i="201"/>
  <c r="I1186" i="201"/>
  <c r="H1186" i="201"/>
  <c r="F1186" i="201"/>
  <c r="D1186" i="201"/>
  <c r="E1186" i="201" s="1"/>
  <c r="B1186" i="201"/>
  <c r="J1185" i="201"/>
  <c r="I1185" i="201"/>
  <c r="H1185" i="201"/>
  <c r="F1185" i="201"/>
  <c r="D1185" i="201"/>
  <c r="E1185" i="201" s="1"/>
  <c r="B1185" i="201"/>
  <c r="J1184" i="201"/>
  <c r="I1184" i="201"/>
  <c r="H1184" i="201"/>
  <c r="F1184" i="201"/>
  <c r="D1184" i="201"/>
  <c r="E1184" i="201" s="1"/>
  <c r="B1184" i="201"/>
  <c r="J1183" i="201"/>
  <c r="I1183" i="201"/>
  <c r="H1183" i="201"/>
  <c r="F1183" i="201"/>
  <c r="D1183" i="201"/>
  <c r="E1183" i="201" s="1"/>
  <c r="B1183" i="201"/>
  <c r="J1182" i="201"/>
  <c r="I1182" i="201"/>
  <c r="H1182" i="201"/>
  <c r="F1182" i="201"/>
  <c r="D1182" i="201"/>
  <c r="E1182" i="201" s="1"/>
  <c r="B1182" i="201"/>
  <c r="J1181" i="201"/>
  <c r="I1181" i="201"/>
  <c r="H1181" i="201"/>
  <c r="F1181" i="201"/>
  <c r="D1181" i="201"/>
  <c r="E1181" i="201" s="1"/>
  <c r="B1181" i="201"/>
  <c r="J1180" i="201"/>
  <c r="I1180" i="201"/>
  <c r="H1180" i="201"/>
  <c r="F1180" i="201"/>
  <c r="D1180" i="201"/>
  <c r="E1180" i="201" s="1"/>
  <c r="B1180" i="201"/>
  <c r="J1179" i="201"/>
  <c r="I1179" i="201"/>
  <c r="H1179" i="201"/>
  <c r="F1179" i="201"/>
  <c r="D1179" i="201"/>
  <c r="E1179" i="201" s="1"/>
  <c r="B1179" i="201"/>
  <c r="J1178" i="201"/>
  <c r="I1178" i="201"/>
  <c r="H1178" i="201"/>
  <c r="F1178" i="201"/>
  <c r="D1178" i="201"/>
  <c r="E1178" i="201" s="1"/>
  <c r="B1178" i="201"/>
  <c r="J1177" i="201"/>
  <c r="I1177" i="201"/>
  <c r="H1177" i="201"/>
  <c r="F1177" i="201"/>
  <c r="D1177" i="201"/>
  <c r="E1177" i="201" s="1"/>
  <c r="B1177" i="201"/>
  <c r="J1176" i="201"/>
  <c r="I1176" i="201"/>
  <c r="H1176" i="201"/>
  <c r="F1176" i="201"/>
  <c r="D1176" i="201"/>
  <c r="E1176" i="201" s="1"/>
  <c r="B1176" i="201"/>
  <c r="J1175" i="201"/>
  <c r="I1175" i="201"/>
  <c r="H1175" i="201"/>
  <c r="F1175" i="201"/>
  <c r="D1175" i="201"/>
  <c r="E1175" i="201" s="1"/>
  <c r="B1175" i="201"/>
  <c r="J1174" i="201"/>
  <c r="I1174" i="201"/>
  <c r="H1174" i="201"/>
  <c r="F1174" i="201"/>
  <c r="D1174" i="201"/>
  <c r="E1174" i="201" s="1"/>
  <c r="B1174" i="201"/>
  <c r="J1173" i="201"/>
  <c r="I1173" i="201"/>
  <c r="H1173" i="201"/>
  <c r="F1173" i="201"/>
  <c r="D1173" i="201"/>
  <c r="E1173" i="201" s="1"/>
  <c r="B1173" i="201"/>
  <c r="J1172" i="201"/>
  <c r="I1172" i="201"/>
  <c r="H1172" i="201"/>
  <c r="F1172" i="201"/>
  <c r="D1172" i="201"/>
  <c r="E1172" i="201" s="1"/>
  <c r="B1172" i="201"/>
  <c r="J1171" i="201"/>
  <c r="I1171" i="201"/>
  <c r="H1171" i="201"/>
  <c r="F1171" i="201"/>
  <c r="D1171" i="201"/>
  <c r="E1171" i="201" s="1"/>
  <c r="B1171" i="201"/>
  <c r="J1170" i="201"/>
  <c r="I1170" i="201"/>
  <c r="H1170" i="201"/>
  <c r="F1170" i="201"/>
  <c r="D1170" i="201"/>
  <c r="E1170" i="201" s="1"/>
  <c r="B1170" i="201"/>
  <c r="J1169" i="201"/>
  <c r="I1169" i="201"/>
  <c r="H1169" i="201"/>
  <c r="F1169" i="201"/>
  <c r="D1169" i="201"/>
  <c r="E1169" i="201" s="1"/>
  <c r="B1169" i="201"/>
  <c r="J1168" i="201"/>
  <c r="I1168" i="201"/>
  <c r="H1168" i="201"/>
  <c r="F1168" i="201"/>
  <c r="D1168" i="201"/>
  <c r="E1168" i="201" s="1"/>
  <c r="B1168" i="201"/>
  <c r="J1167" i="201"/>
  <c r="I1167" i="201"/>
  <c r="H1167" i="201"/>
  <c r="F1167" i="201"/>
  <c r="D1167" i="201"/>
  <c r="E1167" i="201" s="1"/>
  <c r="B1167" i="201"/>
  <c r="J1166" i="201"/>
  <c r="I1166" i="201"/>
  <c r="H1166" i="201"/>
  <c r="F1166" i="201"/>
  <c r="D1166" i="201"/>
  <c r="E1166" i="201" s="1"/>
  <c r="B1166" i="201"/>
  <c r="J1165" i="201"/>
  <c r="I1165" i="201"/>
  <c r="H1165" i="201"/>
  <c r="F1165" i="201"/>
  <c r="D1165" i="201"/>
  <c r="E1165" i="201" s="1"/>
  <c r="B1165" i="201"/>
  <c r="J1164" i="201"/>
  <c r="I1164" i="201"/>
  <c r="H1164" i="201"/>
  <c r="F1164" i="201"/>
  <c r="D1164" i="201"/>
  <c r="E1164" i="201" s="1"/>
  <c r="B1164" i="201"/>
  <c r="J1163" i="201"/>
  <c r="I1163" i="201"/>
  <c r="H1163" i="201"/>
  <c r="F1163" i="201"/>
  <c r="D1163" i="201"/>
  <c r="E1163" i="201" s="1"/>
  <c r="B1163" i="201"/>
  <c r="J1162" i="201"/>
  <c r="I1162" i="201"/>
  <c r="H1162" i="201"/>
  <c r="F1162" i="201"/>
  <c r="D1162" i="201"/>
  <c r="E1162" i="201" s="1"/>
  <c r="B1162" i="201"/>
  <c r="J1161" i="201"/>
  <c r="I1161" i="201"/>
  <c r="H1161" i="201"/>
  <c r="F1161" i="201"/>
  <c r="D1161" i="201"/>
  <c r="E1161" i="201" s="1"/>
  <c r="B1161" i="201"/>
  <c r="J1160" i="201"/>
  <c r="I1160" i="201"/>
  <c r="H1160" i="201"/>
  <c r="F1160" i="201"/>
  <c r="D1160" i="201"/>
  <c r="E1160" i="201" s="1"/>
  <c r="B1160" i="201"/>
  <c r="J1159" i="201"/>
  <c r="I1159" i="201"/>
  <c r="H1159" i="201"/>
  <c r="F1159" i="201"/>
  <c r="D1159" i="201"/>
  <c r="E1159" i="201" s="1"/>
  <c r="B1159" i="201"/>
  <c r="J1158" i="201"/>
  <c r="I1158" i="201"/>
  <c r="H1158" i="201"/>
  <c r="F1158" i="201"/>
  <c r="D1158" i="201"/>
  <c r="E1158" i="201" s="1"/>
  <c r="B1158" i="201"/>
  <c r="J1157" i="201"/>
  <c r="I1157" i="201"/>
  <c r="H1157" i="201"/>
  <c r="F1157" i="201"/>
  <c r="D1157" i="201"/>
  <c r="E1157" i="201" s="1"/>
  <c r="B1157" i="201"/>
  <c r="J1156" i="201"/>
  <c r="I1156" i="201"/>
  <c r="H1156" i="201"/>
  <c r="F1156" i="201"/>
  <c r="D1156" i="201"/>
  <c r="E1156" i="201" s="1"/>
  <c r="B1156" i="201"/>
  <c r="J1155" i="201"/>
  <c r="I1155" i="201"/>
  <c r="H1155" i="201"/>
  <c r="F1155" i="201"/>
  <c r="D1155" i="201"/>
  <c r="E1155" i="201" s="1"/>
  <c r="B1155" i="201"/>
  <c r="J1154" i="201"/>
  <c r="I1154" i="201"/>
  <c r="H1154" i="201"/>
  <c r="F1154" i="201"/>
  <c r="D1154" i="201"/>
  <c r="E1154" i="201" s="1"/>
  <c r="B1154" i="201"/>
  <c r="J1153" i="201"/>
  <c r="I1153" i="201"/>
  <c r="H1153" i="201"/>
  <c r="F1153" i="201"/>
  <c r="D1153" i="201"/>
  <c r="E1153" i="201" s="1"/>
  <c r="B1153" i="201"/>
  <c r="J1152" i="201"/>
  <c r="I1152" i="201"/>
  <c r="H1152" i="201"/>
  <c r="F1152" i="201"/>
  <c r="D1152" i="201"/>
  <c r="E1152" i="201" s="1"/>
  <c r="B1152" i="201"/>
  <c r="J1151" i="201"/>
  <c r="I1151" i="201"/>
  <c r="H1151" i="201"/>
  <c r="F1151" i="201"/>
  <c r="D1151" i="201"/>
  <c r="E1151" i="201" s="1"/>
  <c r="B1151" i="201"/>
  <c r="J1150" i="201"/>
  <c r="I1150" i="201"/>
  <c r="H1150" i="201"/>
  <c r="F1150" i="201"/>
  <c r="D1150" i="201"/>
  <c r="E1150" i="201" s="1"/>
  <c r="B1150" i="201"/>
  <c r="J1149" i="201"/>
  <c r="I1149" i="201"/>
  <c r="H1149" i="201"/>
  <c r="F1149" i="201"/>
  <c r="D1149" i="201"/>
  <c r="E1149" i="201" s="1"/>
  <c r="B1149" i="201"/>
  <c r="J1148" i="201"/>
  <c r="I1148" i="201"/>
  <c r="H1148" i="201"/>
  <c r="F1148" i="201"/>
  <c r="D1148" i="201"/>
  <c r="E1148" i="201" s="1"/>
  <c r="B1148" i="201"/>
  <c r="J1147" i="201"/>
  <c r="I1147" i="201"/>
  <c r="H1147" i="201"/>
  <c r="F1147" i="201"/>
  <c r="D1147" i="201"/>
  <c r="E1147" i="201" s="1"/>
  <c r="B1147" i="201"/>
  <c r="J1146" i="201"/>
  <c r="I1146" i="201"/>
  <c r="H1146" i="201"/>
  <c r="F1146" i="201"/>
  <c r="D1146" i="201"/>
  <c r="E1146" i="201" s="1"/>
  <c r="B1146" i="201"/>
  <c r="J1145" i="201"/>
  <c r="I1145" i="201"/>
  <c r="H1145" i="201"/>
  <c r="F1145" i="201"/>
  <c r="D1145" i="201"/>
  <c r="E1145" i="201" s="1"/>
  <c r="B1145" i="201"/>
  <c r="J1144" i="201"/>
  <c r="I1144" i="201"/>
  <c r="H1144" i="201"/>
  <c r="F1144" i="201"/>
  <c r="D1144" i="201"/>
  <c r="E1144" i="201" s="1"/>
  <c r="B1144" i="201"/>
  <c r="J1143" i="201"/>
  <c r="I1143" i="201"/>
  <c r="H1143" i="201"/>
  <c r="F1143" i="201"/>
  <c r="D1143" i="201"/>
  <c r="E1143" i="201" s="1"/>
  <c r="B1143" i="201"/>
  <c r="J1142" i="201"/>
  <c r="I1142" i="201"/>
  <c r="H1142" i="201"/>
  <c r="F1142" i="201"/>
  <c r="D1142" i="201"/>
  <c r="E1142" i="201" s="1"/>
  <c r="B1142" i="201"/>
  <c r="J1141" i="201"/>
  <c r="I1141" i="201"/>
  <c r="H1141" i="201"/>
  <c r="F1141" i="201"/>
  <c r="D1141" i="201"/>
  <c r="E1141" i="201" s="1"/>
  <c r="B1141" i="201"/>
  <c r="J1140" i="201"/>
  <c r="I1140" i="201"/>
  <c r="H1140" i="201"/>
  <c r="F1140" i="201"/>
  <c r="D1140" i="201"/>
  <c r="E1140" i="201" s="1"/>
  <c r="B1140" i="201"/>
  <c r="J1139" i="201"/>
  <c r="I1139" i="201"/>
  <c r="H1139" i="201"/>
  <c r="F1139" i="201"/>
  <c r="D1139" i="201"/>
  <c r="E1139" i="201" s="1"/>
  <c r="B1139" i="201"/>
  <c r="J1138" i="201"/>
  <c r="I1138" i="201"/>
  <c r="H1138" i="201"/>
  <c r="F1138" i="201"/>
  <c r="D1138" i="201"/>
  <c r="E1138" i="201" s="1"/>
  <c r="B1138" i="201"/>
  <c r="J1137" i="201"/>
  <c r="I1137" i="201"/>
  <c r="H1137" i="201"/>
  <c r="F1137" i="201"/>
  <c r="D1137" i="201"/>
  <c r="E1137" i="201" s="1"/>
  <c r="B1137" i="201"/>
  <c r="J1136" i="201"/>
  <c r="I1136" i="201"/>
  <c r="H1136" i="201"/>
  <c r="F1136" i="201"/>
  <c r="D1136" i="201"/>
  <c r="E1136" i="201" s="1"/>
  <c r="B1136" i="201"/>
  <c r="J1135" i="201"/>
  <c r="I1135" i="201"/>
  <c r="H1135" i="201"/>
  <c r="F1135" i="201"/>
  <c r="D1135" i="201"/>
  <c r="E1135" i="201" s="1"/>
  <c r="B1135" i="201"/>
  <c r="J1134" i="201"/>
  <c r="I1134" i="201"/>
  <c r="H1134" i="201"/>
  <c r="F1134" i="201"/>
  <c r="D1134" i="201"/>
  <c r="E1134" i="201" s="1"/>
  <c r="B1134" i="201"/>
  <c r="J1133" i="201"/>
  <c r="I1133" i="201"/>
  <c r="H1133" i="201"/>
  <c r="F1133" i="201"/>
  <c r="D1133" i="201"/>
  <c r="E1133" i="201" s="1"/>
  <c r="B1133" i="201"/>
  <c r="J1132" i="201"/>
  <c r="I1132" i="201"/>
  <c r="H1132" i="201"/>
  <c r="F1132" i="201"/>
  <c r="D1132" i="201"/>
  <c r="E1132" i="201" s="1"/>
  <c r="B1132" i="201"/>
  <c r="J1131" i="201"/>
  <c r="I1131" i="201"/>
  <c r="H1131" i="201"/>
  <c r="F1131" i="201"/>
  <c r="D1131" i="201"/>
  <c r="E1131" i="201" s="1"/>
  <c r="B1131" i="201"/>
  <c r="J1130" i="201"/>
  <c r="I1130" i="201"/>
  <c r="H1130" i="201"/>
  <c r="F1130" i="201"/>
  <c r="D1130" i="201"/>
  <c r="E1130" i="201" s="1"/>
  <c r="B1130" i="201"/>
  <c r="J1129" i="201"/>
  <c r="I1129" i="201"/>
  <c r="H1129" i="201"/>
  <c r="F1129" i="201"/>
  <c r="D1129" i="201"/>
  <c r="E1129" i="201" s="1"/>
  <c r="B1129" i="201"/>
  <c r="J1128" i="201"/>
  <c r="I1128" i="201"/>
  <c r="H1128" i="201"/>
  <c r="F1128" i="201"/>
  <c r="D1128" i="201"/>
  <c r="E1128" i="201" s="1"/>
  <c r="B1128" i="201"/>
  <c r="J1127" i="201"/>
  <c r="I1127" i="201"/>
  <c r="H1127" i="201"/>
  <c r="F1127" i="201"/>
  <c r="D1127" i="201"/>
  <c r="E1127" i="201" s="1"/>
  <c r="B1127" i="201"/>
  <c r="J1126" i="201"/>
  <c r="I1126" i="201"/>
  <c r="H1126" i="201"/>
  <c r="F1126" i="201"/>
  <c r="D1126" i="201"/>
  <c r="E1126" i="201" s="1"/>
  <c r="B1126" i="201"/>
  <c r="J1125" i="201"/>
  <c r="I1125" i="201"/>
  <c r="H1125" i="201"/>
  <c r="F1125" i="201"/>
  <c r="D1125" i="201"/>
  <c r="E1125" i="201" s="1"/>
  <c r="B1125" i="201"/>
  <c r="J1124" i="201"/>
  <c r="I1124" i="201"/>
  <c r="H1124" i="201"/>
  <c r="F1124" i="201"/>
  <c r="D1124" i="201"/>
  <c r="E1124" i="201" s="1"/>
  <c r="B1124" i="201"/>
  <c r="J1123" i="201"/>
  <c r="I1123" i="201"/>
  <c r="H1123" i="201"/>
  <c r="F1123" i="201"/>
  <c r="D1123" i="201"/>
  <c r="E1123" i="201" s="1"/>
  <c r="B1123" i="201"/>
  <c r="J1122" i="201"/>
  <c r="I1122" i="201"/>
  <c r="H1122" i="201"/>
  <c r="F1122" i="201"/>
  <c r="D1122" i="201"/>
  <c r="E1122" i="201" s="1"/>
  <c r="B1122" i="201"/>
  <c r="J1121" i="201"/>
  <c r="I1121" i="201"/>
  <c r="H1121" i="201"/>
  <c r="F1121" i="201"/>
  <c r="D1121" i="201"/>
  <c r="E1121" i="201" s="1"/>
  <c r="B1121" i="201"/>
  <c r="J1120" i="201"/>
  <c r="I1120" i="201"/>
  <c r="H1120" i="201"/>
  <c r="F1120" i="201"/>
  <c r="D1120" i="201"/>
  <c r="E1120" i="201" s="1"/>
  <c r="B1120" i="201"/>
  <c r="J1119" i="201"/>
  <c r="I1119" i="201"/>
  <c r="H1119" i="201"/>
  <c r="F1119" i="201"/>
  <c r="D1119" i="201"/>
  <c r="E1119" i="201" s="1"/>
  <c r="B1119" i="201"/>
  <c r="J1118" i="201"/>
  <c r="I1118" i="201"/>
  <c r="H1118" i="201"/>
  <c r="F1118" i="201"/>
  <c r="D1118" i="201"/>
  <c r="E1118" i="201" s="1"/>
  <c r="B1118" i="201"/>
  <c r="J1117" i="201"/>
  <c r="I1117" i="201"/>
  <c r="H1117" i="201"/>
  <c r="F1117" i="201"/>
  <c r="D1117" i="201"/>
  <c r="E1117" i="201" s="1"/>
  <c r="B1117" i="201"/>
  <c r="J1116" i="201"/>
  <c r="I1116" i="201"/>
  <c r="H1116" i="201"/>
  <c r="F1116" i="201"/>
  <c r="D1116" i="201"/>
  <c r="E1116" i="201" s="1"/>
  <c r="B1116" i="201"/>
  <c r="J1115" i="201"/>
  <c r="I1115" i="201"/>
  <c r="H1115" i="201"/>
  <c r="F1115" i="201"/>
  <c r="D1115" i="201"/>
  <c r="E1115" i="201" s="1"/>
  <c r="B1115" i="201"/>
  <c r="J1114" i="201"/>
  <c r="I1114" i="201"/>
  <c r="H1114" i="201"/>
  <c r="F1114" i="201"/>
  <c r="D1114" i="201"/>
  <c r="E1114" i="201" s="1"/>
  <c r="B1114" i="201"/>
  <c r="J1113" i="201"/>
  <c r="I1113" i="201"/>
  <c r="H1113" i="201"/>
  <c r="F1113" i="201"/>
  <c r="D1113" i="201"/>
  <c r="E1113" i="201" s="1"/>
  <c r="B1113" i="201"/>
  <c r="J1112" i="201"/>
  <c r="I1112" i="201"/>
  <c r="H1112" i="201"/>
  <c r="F1112" i="201"/>
  <c r="D1112" i="201"/>
  <c r="E1112" i="201" s="1"/>
  <c r="B1112" i="201"/>
  <c r="J1111" i="201"/>
  <c r="I1111" i="201"/>
  <c r="H1111" i="201"/>
  <c r="F1111" i="201"/>
  <c r="D1111" i="201"/>
  <c r="E1111" i="201" s="1"/>
  <c r="B1111" i="201"/>
  <c r="J1110" i="201"/>
  <c r="I1110" i="201"/>
  <c r="H1110" i="201"/>
  <c r="F1110" i="201"/>
  <c r="D1110" i="201"/>
  <c r="E1110" i="201" s="1"/>
  <c r="B1110" i="201"/>
  <c r="J1109" i="201"/>
  <c r="I1109" i="201"/>
  <c r="H1109" i="201"/>
  <c r="F1109" i="201"/>
  <c r="D1109" i="201"/>
  <c r="E1109" i="201" s="1"/>
  <c r="B1109" i="201"/>
  <c r="J1108" i="201"/>
  <c r="I1108" i="201"/>
  <c r="H1108" i="201"/>
  <c r="F1108" i="201"/>
  <c r="D1108" i="201"/>
  <c r="E1108" i="201" s="1"/>
  <c r="B1108" i="201"/>
  <c r="J1107" i="201"/>
  <c r="I1107" i="201"/>
  <c r="H1107" i="201"/>
  <c r="F1107" i="201"/>
  <c r="D1107" i="201"/>
  <c r="E1107" i="201" s="1"/>
  <c r="B1107" i="201"/>
  <c r="J1106" i="201"/>
  <c r="I1106" i="201"/>
  <c r="H1106" i="201"/>
  <c r="F1106" i="201"/>
  <c r="D1106" i="201"/>
  <c r="E1106" i="201" s="1"/>
  <c r="B1106" i="201"/>
  <c r="J1105" i="201"/>
  <c r="I1105" i="201"/>
  <c r="H1105" i="201"/>
  <c r="F1105" i="201"/>
  <c r="D1105" i="201"/>
  <c r="E1105" i="201" s="1"/>
  <c r="B1105" i="201"/>
  <c r="J1104" i="201"/>
  <c r="I1104" i="201"/>
  <c r="H1104" i="201"/>
  <c r="F1104" i="201"/>
  <c r="D1104" i="201"/>
  <c r="E1104" i="201" s="1"/>
  <c r="B1104" i="201"/>
  <c r="J1103" i="201"/>
  <c r="I1103" i="201"/>
  <c r="H1103" i="201"/>
  <c r="F1103" i="201"/>
  <c r="D1103" i="201"/>
  <c r="E1103" i="201" s="1"/>
  <c r="B1103" i="201"/>
  <c r="J1102" i="201"/>
  <c r="I1102" i="201"/>
  <c r="H1102" i="201"/>
  <c r="F1102" i="201"/>
  <c r="D1102" i="201"/>
  <c r="E1102" i="201" s="1"/>
  <c r="B1102" i="201"/>
  <c r="J1101" i="201"/>
  <c r="I1101" i="201"/>
  <c r="H1101" i="201"/>
  <c r="F1101" i="201"/>
  <c r="D1101" i="201"/>
  <c r="E1101" i="201" s="1"/>
  <c r="B1101" i="201"/>
  <c r="J1100" i="201"/>
  <c r="I1100" i="201"/>
  <c r="H1100" i="201"/>
  <c r="F1100" i="201"/>
  <c r="D1100" i="201"/>
  <c r="E1100" i="201" s="1"/>
  <c r="B1100" i="201"/>
  <c r="J1099" i="201"/>
  <c r="I1099" i="201"/>
  <c r="H1099" i="201"/>
  <c r="F1099" i="201"/>
  <c r="D1099" i="201"/>
  <c r="E1099" i="201" s="1"/>
  <c r="B1099" i="201"/>
  <c r="J1098" i="201"/>
  <c r="I1098" i="201"/>
  <c r="H1098" i="201"/>
  <c r="F1098" i="201"/>
  <c r="D1098" i="201"/>
  <c r="E1098" i="201" s="1"/>
  <c r="B1098" i="201"/>
  <c r="J1097" i="201"/>
  <c r="I1097" i="201"/>
  <c r="H1097" i="201"/>
  <c r="F1097" i="201"/>
  <c r="D1097" i="201"/>
  <c r="E1097" i="201" s="1"/>
  <c r="B1097" i="201"/>
  <c r="J1096" i="201"/>
  <c r="I1096" i="201"/>
  <c r="H1096" i="201"/>
  <c r="F1096" i="201"/>
  <c r="D1096" i="201"/>
  <c r="E1096" i="201" s="1"/>
  <c r="B1096" i="201"/>
  <c r="J1095" i="201"/>
  <c r="I1095" i="201"/>
  <c r="H1095" i="201"/>
  <c r="F1095" i="201"/>
  <c r="D1095" i="201"/>
  <c r="E1095" i="201" s="1"/>
  <c r="B1095" i="201"/>
  <c r="J1094" i="201"/>
  <c r="I1094" i="201"/>
  <c r="H1094" i="201"/>
  <c r="F1094" i="201"/>
  <c r="D1094" i="201"/>
  <c r="E1094" i="201" s="1"/>
  <c r="B1094" i="201"/>
  <c r="J1093" i="201"/>
  <c r="I1093" i="201"/>
  <c r="H1093" i="201"/>
  <c r="F1093" i="201"/>
  <c r="D1093" i="201"/>
  <c r="E1093" i="201" s="1"/>
  <c r="B1093" i="201"/>
  <c r="J1092" i="201"/>
  <c r="I1092" i="201"/>
  <c r="H1092" i="201"/>
  <c r="F1092" i="201"/>
  <c r="D1092" i="201"/>
  <c r="E1092" i="201" s="1"/>
  <c r="B1092" i="201"/>
  <c r="J1091" i="201"/>
  <c r="I1091" i="201"/>
  <c r="H1091" i="201"/>
  <c r="F1091" i="201"/>
  <c r="D1091" i="201"/>
  <c r="E1091" i="201" s="1"/>
  <c r="B1091" i="201"/>
  <c r="J1090" i="201"/>
  <c r="I1090" i="201"/>
  <c r="H1090" i="201"/>
  <c r="F1090" i="201"/>
  <c r="D1090" i="201"/>
  <c r="E1090" i="201" s="1"/>
  <c r="B1090" i="201"/>
  <c r="J1089" i="201"/>
  <c r="I1089" i="201"/>
  <c r="H1089" i="201"/>
  <c r="F1089" i="201"/>
  <c r="D1089" i="201"/>
  <c r="E1089" i="201" s="1"/>
  <c r="B1089" i="201"/>
  <c r="J1088" i="201"/>
  <c r="I1088" i="201"/>
  <c r="H1088" i="201"/>
  <c r="F1088" i="201"/>
  <c r="D1088" i="201"/>
  <c r="E1088" i="201" s="1"/>
  <c r="B1088" i="201"/>
  <c r="J1087" i="201"/>
  <c r="I1087" i="201"/>
  <c r="H1087" i="201"/>
  <c r="F1087" i="201"/>
  <c r="D1087" i="201"/>
  <c r="E1087" i="201" s="1"/>
  <c r="B1087" i="201"/>
  <c r="J1086" i="201"/>
  <c r="I1086" i="201"/>
  <c r="H1086" i="201"/>
  <c r="F1086" i="201"/>
  <c r="D1086" i="201"/>
  <c r="E1086" i="201" s="1"/>
  <c r="B1086" i="201"/>
  <c r="J1085" i="201"/>
  <c r="I1085" i="201"/>
  <c r="H1085" i="201"/>
  <c r="F1085" i="201"/>
  <c r="D1085" i="201"/>
  <c r="E1085" i="201" s="1"/>
  <c r="B1085" i="201"/>
  <c r="J1084" i="201"/>
  <c r="I1084" i="201"/>
  <c r="H1084" i="201"/>
  <c r="F1084" i="201"/>
  <c r="D1084" i="201"/>
  <c r="E1084" i="201" s="1"/>
  <c r="B1084" i="201"/>
  <c r="J1083" i="201"/>
  <c r="I1083" i="201"/>
  <c r="H1083" i="201"/>
  <c r="F1083" i="201"/>
  <c r="D1083" i="201"/>
  <c r="E1083" i="201" s="1"/>
  <c r="B1083" i="201"/>
  <c r="J1082" i="201"/>
  <c r="I1082" i="201"/>
  <c r="H1082" i="201"/>
  <c r="F1082" i="201"/>
  <c r="D1082" i="201"/>
  <c r="E1082" i="201" s="1"/>
  <c r="B1082" i="201"/>
  <c r="J1081" i="201"/>
  <c r="I1081" i="201"/>
  <c r="H1081" i="201"/>
  <c r="F1081" i="201"/>
  <c r="D1081" i="201"/>
  <c r="E1081" i="201" s="1"/>
  <c r="B1081" i="201"/>
  <c r="J1080" i="201"/>
  <c r="I1080" i="201"/>
  <c r="H1080" i="201"/>
  <c r="F1080" i="201"/>
  <c r="D1080" i="201"/>
  <c r="E1080" i="201" s="1"/>
  <c r="B1080" i="201"/>
  <c r="J1079" i="201"/>
  <c r="I1079" i="201"/>
  <c r="H1079" i="201"/>
  <c r="F1079" i="201"/>
  <c r="D1079" i="201"/>
  <c r="E1079" i="201" s="1"/>
  <c r="B1079" i="201"/>
  <c r="J1078" i="201"/>
  <c r="I1078" i="201"/>
  <c r="H1078" i="201"/>
  <c r="F1078" i="201"/>
  <c r="D1078" i="201"/>
  <c r="E1078" i="201" s="1"/>
  <c r="B1078" i="201"/>
  <c r="J1077" i="201"/>
  <c r="I1077" i="201"/>
  <c r="H1077" i="201"/>
  <c r="F1077" i="201"/>
  <c r="D1077" i="201"/>
  <c r="E1077" i="201" s="1"/>
  <c r="B1077" i="201"/>
  <c r="J1076" i="201"/>
  <c r="I1076" i="201"/>
  <c r="H1076" i="201"/>
  <c r="F1076" i="201"/>
  <c r="D1076" i="201"/>
  <c r="E1076" i="201" s="1"/>
  <c r="B1076" i="201"/>
  <c r="J1075" i="201"/>
  <c r="I1075" i="201"/>
  <c r="H1075" i="201"/>
  <c r="F1075" i="201"/>
  <c r="D1075" i="201"/>
  <c r="E1075" i="201" s="1"/>
  <c r="B1075" i="201"/>
  <c r="J1074" i="201"/>
  <c r="I1074" i="201"/>
  <c r="H1074" i="201"/>
  <c r="F1074" i="201"/>
  <c r="D1074" i="201"/>
  <c r="E1074" i="201" s="1"/>
  <c r="B1074" i="201"/>
  <c r="J1073" i="201"/>
  <c r="I1073" i="201"/>
  <c r="H1073" i="201"/>
  <c r="F1073" i="201"/>
  <c r="D1073" i="201"/>
  <c r="E1073" i="201" s="1"/>
  <c r="B1073" i="201"/>
  <c r="J1072" i="201"/>
  <c r="I1072" i="201"/>
  <c r="H1072" i="201"/>
  <c r="F1072" i="201"/>
  <c r="D1072" i="201"/>
  <c r="E1072" i="201" s="1"/>
  <c r="B1072" i="201"/>
  <c r="J1071" i="201"/>
  <c r="I1071" i="201"/>
  <c r="H1071" i="201"/>
  <c r="F1071" i="201"/>
  <c r="D1071" i="201"/>
  <c r="E1071" i="201" s="1"/>
  <c r="B1071" i="201"/>
  <c r="J1070" i="201"/>
  <c r="I1070" i="201"/>
  <c r="H1070" i="201"/>
  <c r="F1070" i="201"/>
  <c r="D1070" i="201"/>
  <c r="E1070" i="201" s="1"/>
  <c r="B1070" i="201"/>
  <c r="J1069" i="201"/>
  <c r="I1069" i="201"/>
  <c r="H1069" i="201"/>
  <c r="F1069" i="201"/>
  <c r="D1069" i="201"/>
  <c r="E1069" i="201" s="1"/>
  <c r="B1069" i="201"/>
  <c r="J1068" i="201"/>
  <c r="I1068" i="201"/>
  <c r="H1068" i="201"/>
  <c r="F1068" i="201"/>
  <c r="D1068" i="201"/>
  <c r="E1068" i="201" s="1"/>
  <c r="B1068" i="201"/>
  <c r="J1067" i="201"/>
  <c r="I1067" i="201"/>
  <c r="H1067" i="201"/>
  <c r="F1067" i="201"/>
  <c r="D1067" i="201"/>
  <c r="E1067" i="201" s="1"/>
  <c r="B1067" i="201"/>
  <c r="J1066" i="201"/>
  <c r="I1066" i="201"/>
  <c r="H1066" i="201"/>
  <c r="F1066" i="201"/>
  <c r="D1066" i="201"/>
  <c r="E1066" i="201" s="1"/>
  <c r="B1066" i="201"/>
  <c r="J1065" i="201"/>
  <c r="I1065" i="201"/>
  <c r="H1065" i="201"/>
  <c r="F1065" i="201"/>
  <c r="D1065" i="201"/>
  <c r="E1065" i="201" s="1"/>
  <c r="B1065" i="201"/>
  <c r="J1064" i="201"/>
  <c r="I1064" i="201"/>
  <c r="H1064" i="201"/>
  <c r="F1064" i="201"/>
  <c r="D1064" i="201"/>
  <c r="E1064" i="201" s="1"/>
  <c r="B1064" i="201"/>
  <c r="J1063" i="201"/>
  <c r="I1063" i="201"/>
  <c r="H1063" i="201"/>
  <c r="F1063" i="201"/>
  <c r="D1063" i="201"/>
  <c r="E1063" i="201" s="1"/>
  <c r="B1063" i="201"/>
  <c r="J1062" i="201"/>
  <c r="I1062" i="201"/>
  <c r="H1062" i="201"/>
  <c r="F1062" i="201"/>
  <c r="D1062" i="201"/>
  <c r="E1062" i="201" s="1"/>
  <c r="B1062" i="201"/>
  <c r="J1061" i="201"/>
  <c r="I1061" i="201"/>
  <c r="H1061" i="201"/>
  <c r="F1061" i="201"/>
  <c r="D1061" i="201"/>
  <c r="E1061" i="201" s="1"/>
  <c r="B1061" i="201"/>
  <c r="J1060" i="201"/>
  <c r="I1060" i="201"/>
  <c r="H1060" i="201"/>
  <c r="F1060" i="201"/>
  <c r="D1060" i="201"/>
  <c r="E1060" i="201" s="1"/>
  <c r="B1060" i="201"/>
  <c r="J1059" i="201"/>
  <c r="I1059" i="201"/>
  <c r="H1059" i="201"/>
  <c r="F1059" i="201"/>
  <c r="D1059" i="201"/>
  <c r="E1059" i="201" s="1"/>
  <c r="B1059" i="201"/>
  <c r="J1058" i="201"/>
  <c r="I1058" i="201"/>
  <c r="H1058" i="201"/>
  <c r="F1058" i="201"/>
  <c r="D1058" i="201"/>
  <c r="E1058" i="201" s="1"/>
  <c r="B1058" i="201"/>
  <c r="J1057" i="201"/>
  <c r="I1057" i="201"/>
  <c r="H1057" i="201"/>
  <c r="F1057" i="201"/>
  <c r="D1057" i="201"/>
  <c r="E1057" i="201" s="1"/>
  <c r="B1057" i="201"/>
  <c r="J1056" i="201"/>
  <c r="I1056" i="201"/>
  <c r="H1056" i="201"/>
  <c r="F1056" i="201"/>
  <c r="D1056" i="201"/>
  <c r="E1056" i="201" s="1"/>
  <c r="B1056" i="201"/>
  <c r="J1055" i="201"/>
  <c r="I1055" i="201"/>
  <c r="H1055" i="201"/>
  <c r="F1055" i="201"/>
  <c r="D1055" i="201"/>
  <c r="E1055" i="201" s="1"/>
  <c r="B1055" i="201"/>
  <c r="J1054" i="201"/>
  <c r="I1054" i="201"/>
  <c r="H1054" i="201"/>
  <c r="F1054" i="201"/>
  <c r="D1054" i="201"/>
  <c r="E1054" i="201" s="1"/>
  <c r="B1054" i="201"/>
  <c r="J1053" i="201"/>
  <c r="I1053" i="201"/>
  <c r="H1053" i="201"/>
  <c r="F1053" i="201"/>
  <c r="D1053" i="201"/>
  <c r="E1053" i="201" s="1"/>
  <c r="B1053" i="201"/>
  <c r="J1052" i="201"/>
  <c r="I1052" i="201"/>
  <c r="H1052" i="201"/>
  <c r="F1052" i="201"/>
  <c r="D1052" i="201"/>
  <c r="E1052" i="201" s="1"/>
  <c r="B1052" i="201"/>
  <c r="J1051" i="201"/>
  <c r="I1051" i="201"/>
  <c r="H1051" i="201"/>
  <c r="F1051" i="201"/>
  <c r="D1051" i="201"/>
  <c r="E1051" i="201" s="1"/>
  <c r="B1051" i="201"/>
  <c r="J1050" i="201"/>
  <c r="I1050" i="201"/>
  <c r="H1050" i="201"/>
  <c r="F1050" i="201"/>
  <c r="D1050" i="201"/>
  <c r="E1050" i="201" s="1"/>
  <c r="B1050" i="201"/>
  <c r="J1049" i="201"/>
  <c r="I1049" i="201"/>
  <c r="H1049" i="201"/>
  <c r="F1049" i="201"/>
  <c r="D1049" i="201"/>
  <c r="E1049" i="201" s="1"/>
  <c r="B1049" i="201"/>
  <c r="J1048" i="201"/>
  <c r="I1048" i="201"/>
  <c r="H1048" i="201"/>
  <c r="F1048" i="201"/>
  <c r="D1048" i="201"/>
  <c r="E1048" i="201" s="1"/>
  <c r="B1048" i="201"/>
  <c r="J1047" i="201"/>
  <c r="I1047" i="201"/>
  <c r="H1047" i="201"/>
  <c r="F1047" i="201"/>
  <c r="D1047" i="201"/>
  <c r="E1047" i="201" s="1"/>
  <c r="B1047" i="201"/>
  <c r="J1046" i="201"/>
  <c r="I1046" i="201"/>
  <c r="H1046" i="201"/>
  <c r="F1046" i="201"/>
  <c r="D1046" i="201"/>
  <c r="E1046" i="201" s="1"/>
  <c r="B1046" i="201"/>
  <c r="J1045" i="201"/>
  <c r="I1045" i="201"/>
  <c r="H1045" i="201"/>
  <c r="F1045" i="201"/>
  <c r="D1045" i="201"/>
  <c r="E1045" i="201" s="1"/>
  <c r="B1045" i="201"/>
  <c r="J1044" i="201"/>
  <c r="I1044" i="201"/>
  <c r="H1044" i="201"/>
  <c r="F1044" i="201"/>
  <c r="D1044" i="201"/>
  <c r="E1044" i="201" s="1"/>
  <c r="B1044" i="201"/>
  <c r="J1043" i="201"/>
  <c r="I1043" i="201"/>
  <c r="H1043" i="201"/>
  <c r="F1043" i="201"/>
  <c r="D1043" i="201"/>
  <c r="E1043" i="201" s="1"/>
  <c r="B1043" i="201"/>
  <c r="J1042" i="201"/>
  <c r="I1042" i="201"/>
  <c r="H1042" i="201"/>
  <c r="F1042" i="201"/>
  <c r="D1042" i="201"/>
  <c r="E1042" i="201" s="1"/>
  <c r="B1042" i="201"/>
  <c r="J1041" i="201"/>
  <c r="I1041" i="201"/>
  <c r="H1041" i="201"/>
  <c r="F1041" i="201"/>
  <c r="D1041" i="201"/>
  <c r="E1041" i="201" s="1"/>
  <c r="B1041" i="201"/>
  <c r="J1040" i="201"/>
  <c r="I1040" i="201"/>
  <c r="H1040" i="201"/>
  <c r="F1040" i="201"/>
  <c r="D1040" i="201"/>
  <c r="E1040" i="201" s="1"/>
  <c r="B1040" i="201"/>
  <c r="J1039" i="201"/>
  <c r="I1039" i="201"/>
  <c r="H1039" i="201"/>
  <c r="F1039" i="201"/>
  <c r="D1039" i="201"/>
  <c r="E1039" i="201" s="1"/>
  <c r="B1039" i="201"/>
  <c r="J1038" i="201"/>
  <c r="I1038" i="201"/>
  <c r="H1038" i="201"/>
  <c r="F1038" i="201"/>
  <c r="D1038" i="201"/>
  <c r="E1038" i="201" s="1"/>
  <c r="B1038" i="201"/>
  <c r="J1037" i="201"/>
  <c r="I1037" i="201"/>
  <c r="H1037" i="201"/>
  <c r="F1037" i="201"/>
  <c r="D1037" i="201"/>
  <c r="E1037" i="201" s="1"/>
  <c r="B1037" i="201"/>
  <c r="J1036" i="201"/>
  <c r="I1036" i="201"/>
  <c r="H1036" i="201"/>
  <c r="F1036" i="201"/>
  <c r="D1036" i="201"/>
  <c r="E1036" i="201" s="1"/>
  <c r="B1036" i="201"/>
  <c r="J1035" i="201"/>
  <c r="I1035" i="201"/>
  <c r="H1035" i="201"/>
  <c r="F1035" i="201"/>
  <c r="D1035" i="201"/>
  <c r="E1035" i="201" s="1"/>
  <c r="B1035" i="201"/>
  <c r="J1034" i="201"/>
  <c r="I1034" i="201"/>
  <c r="H1034" i="201"/>
  <c r="F1034" i="201"/>
  <c r="D1034" i="201"/>
  <c r="E1034" i="201" s="1"/>
  <c r="B1034" i="201"/>
  <c r="J1033" i="201"/>
  <c r="I1033" i="201"/>
  <c r="H1033" i="201"/>
  <c r="F1033" i="201"/>
  <c r="D1033" i="201"/>
  <c r="E1033" i="201" s="1"/>
  <c r="B1033" i="201"/>
  <c r="J1032" i="201"/>
  <c r="I1032" i="201"/>
  <c r="H1032" i="201"/>
  <c r="F1032" i="201"/>
  <c r="D1032" i="201"/>
  <c r="E1032" i="201" s="1"/>
  <c r="B1032" i="201"/>
  <c r="J1031" i="201"/>
  <c r="I1031" i="201"/>
  <c r="H1031" i="201"/>
  <c r="F1031" i="201"/>
  <c r="D1031" i="201"/>
  <c r="E1031" i="201" s="1"/>
  <c r="B1031" i="201"/>
  <c r="J1030" i="201"/>
  <c r="I1030" i="201"/>
  <c r="H1030" i="201"/>
  <c r="F1030" i="201"/>
  <c r="D1030" i="201"/>
  <c r="E1030" i="201" s="1"/>
  <c r="B1030" i="201"/>
  <c r="J1029" i="201"/>
  <c r="I1029" i="201"/>
  <c r="H1029" i="201"/>
  <c r="F1029" i="201"/>
  <c r="D1029" i="201"/>
  <c r="E1029" i="201" s="1"/>
  <c r="B1029" i="201"/>
  <c r="J1028" i="201"/>
  <c r="I1028" i="201"/>
  <c r="H1028" i="201"/>
  <c r="F1028" i="201"/>
  <c r="D1028" i="201"/>
  <c r="E1028" i="201" s="1"/>
  <c r="B1028" i="201"/>
  <c r="J1027" i="201"/>
  <c r="I1027" i="201"/>
  <c r="H1027" i="201"/>
  <c r="F1027" i="201"/>
  <c r="D1027" i="201"/>
  <c r="E1027" i="201" s="1"/>
  <c r="B1027" i="201"/>
  <c r="J1026" i="201"/>
  <c r="I1026" i="201"/>
  <c r="H1026" i="201"/>
  <c r="F1026" i="201"/>
  <c r="D1026" i="201"/>
  <c r="E1026" i="201" s="1"/>
  <c r="B1026" i="201"/>
  <c r="J1025" i="201"/>
  <c r="I1025" i="201"/>
  <c r="H1025" i="201"/>
  <c r="F1025" i="201"/>
  <c r="D1025" i="201"/>
  <c r="E1025" i="201" s="1"/>
  <c r="B1025" i="201"/>
  <c r="J1024" i="201"/>
  <c r="I1024" i="201"/>
  <c r="H1024" i="201"/>
  <c r="F1024" i="201"/>
  <c r="D1024" i="201"/>
  <c r="E1024" i="201" s="1"/>
  <c r="B1024" i="201"/>
  <c r="J1023" i="201"/>
  <c r="I1023" i="201"/>
  <c r="H1023" i="201"/>
  <c r="F1023" i="201"/>
  <c r="D1023" i="201"/>
  <c r="E1023" i="201" s="1"/>
  <c r="B1023" i="201"/>
  <c r="J1022" i="201"/>
  <c r="I1022" i="201"/>
  <c r="H1022" i="201"/>
  <c r="F1022" i="201"/>
  <c r="D1022" i="201"/>
  <c r="E1022" i="201" s="1"/>
  <c r="B1022" i="201"/>
  <c r="J1021" i="201"/>
  <c r="I1021" i="201"/>
  <c r="H1021" i="201"/>
  <c r="F1021" i="201"/>
  <c r="D1021" i="201"/>
  <c r="E1021" i="201" s="1"/>
  <c r="B1021" i="201"/>
  <c r="J1020" i="201"/>
  <c r="I1020" i="201"/>
  <c r="H1020" i="201"/>
  <c r="F1020" i="201"/>
  <c r="D1020" i="201"/>
  <c r="E1020" i="201" s="1"/>
  <c r="B1020" i="201"/>
  <c r="J1019" i="201"/>
  <c r="I1019" i="201"/>
  <c r="H1019" i="201"/>
  <c r="F1019" i="201"/>
  <c r="D1019" i="201"/>
  <c r="E1019" i="201" s="1"/>
  <c r="B1019" i="201"/>
  <c r="J1018" i="201"/>
  <c r="I1018" i="201"/>
  <c r="H1018" i="201"/>
  <c r="F1018" i="201"/>
  <c r="D1018" i="201"/>
  <c r="E1018" i="201" s="1"/>
  <c r="B1018" i="201"/>
  <c r="J1017" i="201"/>
  <c r="I1017" i="201"/>
  <c r="H1017" i="201"/>
  <c r="F1017" i="201"/>
  <c r="D1017" i="201"/>
  <c r="E1017" i="201" s="1"/>
  <c r="B1017" i="201"/>
  <c r="J1016" i="201"/>
  <c r="I1016" i="201"/>
  <c r="H1016" i="201"/>
  <c r="F1016" i="201"/>
  <c r="D1016" i="201"/>
  <c r="E1016" i="201" s="1"/>
  <c r="B1016" i="201"/>
  <c r="J1015" i="201"/>
  <c r="I1015" i="201"/>
  <c r="H1015" i="201"/>
  <c r="F1015" i="201"/>
  <c r="D1015" i="201"/>
  <c r="E1015" i="201" s="1"/>
  <c r="B1015" i="201"/>
  <c r="J1014" i="201"/>
  <c r="I1014" i="201"/>
  <c r="H1014" i="201"/>
  <c r="F1014" i="201"/>
  <c r="D1014" i="201"/>
  <c r="E1014" i="201" s="1"/>
  <c r="B1014" i="201"/>
  <c r="J1013" i="201"/>
  <c r="I1013" i="201"/>
  <c r="H1013" i="201"/>
  <c r="F1013" i="201"/>
  <c r="D1013" i="201"/>
  <c r="E1013" i="201" s="1"/>
  <c r="B1013" i="201"/>
  <c r="J1012" i="201"/>
  <c r="I1012" i="201"/>
  <c r="H1012" i="201"/>
  <c r="F1012" i="201"/>
  <c r="D1012" i="201"/>
  <c r="E1012" i="201" s="1"/>
  <c r="B1012" i="201"/>
  <c r="J1011" i="201"/>
  <c r="I1011" i="201"/>
  <c r="H1011" i="201"/>
  <c r="F1011" i="201"/>
  <c r="D1011" i="201"/>
  <c r="E1011" i="201" s="1"/>
  <c r="B1011" i="201"/>
  <c r="J1010" i="201"/>
  <c r="I1010" i="201"/>
  <c r="H1010" i="201"/>
  <c r="F1010" i="201"/>
  <c r="D1010" i="201"/>
  <c r="E1010" i="201" s="1"/>
  <c r="B1010" i="201"/>
  <c r="J1009" i="201"/>
  <c r="I1009" i="201"/>
  <c r="H1009" i="201"/>
  <c r="F1009" i="201"/>
  <c r="D1009" i="201"/>
  <c r="E1009" i="201" s="1"/>
  <c r="B1009" i="201"/>
  <c r="J1008" i="201"/>
  <c r="I1008" i="201"/>
  <c r="H1008" i="201"/>
  <c r="F1008" i="201"/>
  <c r="D1008" i="201"/>
  <c r="E1008" i="201" s="1"/>
  <c r="B1008" i="201"/>
  <c r="J1007" i="201"/>
  <c r="I1007" i="201"/>
  <c r="H1007" i="201"/>
  <c r="F1007" i="201"/>
  <c r="D1007" i="201"/>
  <c r="E1007" i="201" s="1"/>
  <c r="B1007" i="201"/>
  <c r="J1006" i="201"/>
  <c r="I1006" i="201"/>
  <c r="H1006" i="201"/>
  <c r="F1006" i="201"/>
  <c r="D1006" i="201"/>
  <c r="E1006" i="201" s="1"/>
  <c r="B1006" i="201"/>
  <c r="J1005" i="201"/>
  <c r="I1005" i="201"/>
  <c r="H1005" i="201"/>
  <c r="F1005" i="201"/>
  <c r="D1005" i="201"/>
  <c r="E1005" i="201" s="1"/>
  <c r="B1005" i="201"/>
  <c r="J1004" i="201"/>
  <c r="I1004" i="201"/>
  <c r="H1004" i="201"/>
  <c r="F1004" i="201"/>
  <c r="D1004" i="201"/>
  <c r="E1004" i="201" s="1"/>
  <c r="B1004" i="201"/>
  <c r="J1003" i="201"/>
  <c r="I1003" i="201"/>
  <c r="H1003" i="201"/>
  <c r="F1003" i="201"/>
  <c r="D1003" i="201"/>
  <c r="E1003" i="201" s="1"/>
  <c r="B1003" i="201"/>
  <c r="J1002" i="201"/>
  <c r="I1002" i="201"/>
  <c r="H1002" i="201"/>
  <c r="F1002" i="201"/>
  <c r="D1002" i="201"/>
  <c r="E1002" i="201" s="1"/>
  <c r="B1002" i="201"/>
  <c r="J1001" i="201"/>
  <c r="I1001" i="201"/>
  <c r="H1001" i="201"/>
  <c r="F1001" i="201"/>
  <c r="D1001" i="201"/>
  <c r="E1001" i="201" s="1"/>
  <c r="B1001" i="201"/>
  <c r="J1000" i="201"/>
  <c r="I1000" i="201"/>
  <c r="H1000" i="201"/>
  <c r="F1000" i="201"/>
  <c r="D1000" i="201"/>
  <c r="E1000" i="201" s="1"/>
  <c r="B1000" i="201"/>
  <c r="J999" i="201"/>
  <c r="I999" i="201"/>
  <c r="H999" i="201"/>
  <c r="F999" i="201"/>
  <c r="D999" i="201"/>
  <c r="E999" i="201" s="1"/>
  <c r="B999" i="201"/>
  <c r="J998" i="201"/>
  <c r="I998" i="201"/>
  <c r="H998" i="201"/>
  <c r="F998" i="201"/>
  <c r="D998" i="201"/>
  <c r="E998" i="201" s="1"/>
  <c r="B998" i="201"/>
  <c r="J997" i="201"/>
  <c r="I997" i="201"/>
  <c r="H997" i="201"/>
  <c r="F997" i="201"/>
  <c r="D997" i="201"/>
  <c r="E997" i="201" s="1"/>
  <c r="B997" i="201"/>
  <c r="J996" i="201"/>
  <c r="I996" i="201"/>
  <c r="H996" i="201"/>
  <c r="F996" i="201"/>
  <c r="D996" i="201"/>
  <c r="E996" i="201" s="1"/>
  <c r="B996" i="201"/>
  <c r="J995" i="201"/>
  <c r="I995" i="201"/>
  <c r="H995" i="201"/>
  <c r="F995" i="201"/>
  <c r="D995" i="201"/>
  <c r="E995" i="201" s="1"/>
  <c r="B995" i="201"/>
  <c r="J994" i="201"/>
  <c r="I994" i="201"/>
  <c r="H994" i="201"/>
  <c r="F994" i="201"/>
  <c r="D994" i="201"/>
  <c r="E994" i="201" s="1"/>
  <c r="B994" i="201"/>
  <c r="J993" i="201"/>
  <c r="I993" i="201"/>
  <c r="H993" i="201"/>
  <c r="F993" i="201"/>
  <c r="D993" i="201"/>
  <c r="E993" i="201" s="1"/>
  <c r="B993" i="201"/>
  <c r="J992" i="201"/>
  <c r="I992" i="201"/>
  <c r="H992" i="201"/>
  <c r="F992" i="201"/>
  <c r="D992" i="201"/>
  <c r="E992" i="201" s="1"/>
  <c r="B992" i="201"/>
  <c r="J991" i="201"/>
  <c r="I991" i="201"/>
  <c r="H991" i="201"/>
  <c r="F991" i="201"/>
  <c r="D991" i="201"/>
  <c r="E991" i="201" s="1"/>
  <c r="B991" i="201"/>
  <c r="J990" i="201"/>
  <c r="I990" i="201"/>
  <c r="H990" i="201"/>
  <c r="F990" i="201"/>
  <c r="D990" i="201"/>
  <c r="E990" i="201" s="1"/>
  <c r="B990" i="201"/>
  <c r="J989" i="201"/>
  <c r="I989" i="201"/>
  <c r="H989" i="201"/>
  <c r="F989" i="201"/>
  <c r="D989" i="201"/>
  <c r="E989" i="201" s="1"/>
  <c r="B989" i="201"/>
  <c r="J988" i="201"/>
  <c r="I988" i="201"/>
  <c r="H988" i="201"/>
  <c r="F988" i="201"/>
  <c r="D988" i="201"/>
  <c r="E988" i="201" s="1"/>
  <c r="B988" i="201"/>
  <c r="J987" i="201"/>
  <c r="I987" i="201"/>
  <c r="H987" i="201"/>
  <c r="F987" i="201"/>
  <c r="D987" i="201"/>
  <c r="E987" i="201" s="1"/>
  <c r="B987" i="201"/>
  <c r="J986" i="201"/>
  <c r="I986" i="201"/>
  <c r="H986" i="201"/>
  <c r="F986" i="201"/>
  <c r="D986" i="201"/>
  <c r="E986" i="201" s="1"/>
  <c r="B986" i="201"/>
  <c r="J985" i="201"/>
  <c r="I985" i="201"/>
  <c r="H985" i="201"/>
  <c r="F985" i="201"/>
  <c r="D985" i="201"/>
  <c r="E985" i="201" s="1"/>
  <c r="B985" i="201"/>
  <c r="J984" i="201"/>
  <c r="I984" i="201"/>
  <c r="H984" i="201"/>
  <c r="F984" i="201"/>
  <c r="D984" i="201"/>
  <c r="E984" i="201" s="1"/>
  <c r="B984" i="201"/>
  <c r="J983" i="201"/>
  <c r="I983" i="201"/>
  <c r="H983" i="201"/>
  <c r="F983" i="201"/>
  <c r="D983" i="201"/>
  <c r="E983" i="201" s="1"/>
  <c r="B983" i="201"/>
  <c r="J982" i="201"/>
  <c r="I982" i="201"/>
  <c r="H982" i="201"/>
  <c r="F982" i="201"/>
  <c r="D982" i="201"/>
  <c r="E982" i="201" s="1"/>
  <c r="B982" i="201"/>
  <c r="J981" i="201"/>
  <c r="I981" i="201"/>
  <c r="H981" i="201"/>
  <c r="F981" i="201"/>
  <c r="D981" i="201"/>
  <c r="E981" i="201" s="1"/>
  <c r="B981" i="201"/>
  <c r="J980" i="201"/>
  <c r="I980" i="201"/>
  <c r="H980" i="201"/>
  <c r="F980" i="201"/>
  <c r="D980" i="201"/>
  <c r="E980" i="201" s="1"/>
  <c r="B980" i="201"/>
  <c r="J979" i="201"/>
  <c r="I979" i="201"/>
  <c r="H979" i="201"/>
  <c r="F979" i="201"/>
  <c r="D979" i="201"/>
  <c r="E979" i="201" s="1"/>
  <c r="B979" i="201"/>
  <c r="J978" i="201"/>
  <c r="I978" i="201"/>
  <c r="H978" i="201"/>
  <c r="F978" i="201"/>
  <c r="D978" i="201"/>
  <c r="E978" i="201" s="1"/>
  <c r="B978" i="201"/>
  <c r="J977" i="201"/>
  <c r="I977" i="201"/>
  <c r="H977" i="201"/>
  <c r="F977" i="201"/>
  <c r="D977" i="201"/>
  <c r="E977" i="201" s="1"/>
  <c r="B977" i="201"/>
  <c r="J976" i="201"/>
  <c r="I976" i="201"/>
  <c r="H976" i="201"/>
  <c r="F976" i="201"/>
  <c r="D976" i="201"/>
  <c r="E976" i="201" s="1"/>
  <c r="B976" i="201"/>
  <c r="J975" i="201"/>
  <c r="I975" i="201"/>
  <c r="H975" i="201"/>
  <c r="F975" i="201"/>
  <c r="D975" i="201"/>
  <c r="E975" i="201" s="1"/>
  <c r="B975" i="201"/>
  <c r="J974" i="201"/>
  <c r="I974" i="201"/>
  <c r="H974" i="201"/>
  <c r="F974" i="201"/>
  <c r="D974" i="201"/>
  <c r="E974" i="201" s="1"/>
  <c r="B974" i="201"/>
  <c r="J973" i="201"/>
  <c r="I973" i="201"/>
  <c r="H973" i="201"/>
  <c r="F973" i="201"/>
  <c r="D973" i="201"/>
  <c r="E973" i="201" s="1"/>
  <c r="B973" i="201"/>
  <c r="J972" i="201"/>
  <c r="I972" i="201"/>
  <c r="H972" i="201"/>
  <c r="F972" i="201"/>
  <c r="D972" i="201"/>
  <c r="E972" i="201" s="1"/>
  <c r="B972" i="201"/>
  <c r="J971" i="201"/>
  <c r="I971" i="201"/>
  <c r="H971" i="201"/>
  <c r="F971" i="201"/>
  <c r="D971" i="201"/>
  <c r="E971" i="201" s="1"/>
  <c r="B971" i="201"/>
  <c r="J970" i="201"/>
  <c r="I970" i="201"/>
  <c r="H970" i="201"/>
  <c r="F970" i="201"/>
  <c r="D970" i="201"/>
  <c r="E970" i="201" s="1"/>
  <c r="B970" i="201"/>
  <c r="J969" i="201"/>
  <c r="I969" i="201"/>
  <c r="H969" i="201"/>
  <c r="F969" i="201"/>
  <c r="D969" i="201"/>
  <c r="E969" i="201" s="1"/>
  <c r="B969" i="201"/>
  <c r="J968" i="201"/>
  <c r="I968" i="201"/>
  <c r="H968" i="201"/>
  <c r="F968" i="201"/>
  <c r="D968" i="201"/>
  <c r="E968" i="201" s="1"/>
  <c r="B968" i="201"/>
  <c r="J967" i="201"/>
  <c r="I967" i="201"/>
  <c r="H967" i="201"/>
  <c r="F967" i="201"/>
  <c r="D967" i="201"/>
  <c r="E967" i="201" s="1"/>
  <c r="B967" i="201"/>
  <c r="J966" i="201"/>
  <c r="I966" i="201"/>
  <c r="H966" i="201"/>
  <c r="F966" i="201"/>
  <c r="D966" i="201"/>
  <c r="E966" i="201" s="1"/>
  <c r="B966" i="201"/>
  <c r="J965" i="201"/>
  <c r="I965" i="201"/>
  <c r="H965" i="201"/>
  <c r="F965" i="201"/>
  <c r="D965" i="201"/>
  <c r="E965" i="201" s="1"/>
  <c r="B965" i="201"/>
  <c r="J964" i="201"/>
  <c r="I964" i="201"/>
  <c r="H964" i="201"/>
  <c r="F964" i="201"/>
  <c r="D964" i="201"/>
  <c r="E964" i="201" s="1"/>
  <c r="B964" i="201"/>
  <c r="J963" i="201"/>
  <c r="I963" i="201"/>
  <c r="H963" i="201"/>
  <c r="F963" i="201"/>
  <c r="D963" i="201"/>
  <c r="E963" i="201" s="1"/>
  <c r="B963" i="201"/>
  <c r="J962" i="201"/>
  <c r="I962" i="201"/>
  <c r="H962" i="201"/>
  <c r="F962" i="201"/>
  <c r="D962" i="201"/>
  <c r="E962" i="201" s="1"/>
  <c r="B962" i="201"/>
  <c r="J961" i="201"/>
  <c r="I961" i="201"/>
  <c r="H961" i="201"/>
  <c r="F961" i="201"/>
  <c r="D961" i="201"/>
  <c r="E961" i="201" s="1"/>
  <c r="B961" i="201"/>
  <c r="J960" i="201"/>
  <c r="I960" i="201"/>
  <c r="H960" i="201"/>
  <c r="F960" i="201"/>
  <c r="D960" i="201"/>
  <c r="E960" i="201" s="1"/>
  <c r="B960" i="201"/>
  <c r="J959" i="201"/>
  <c r="I959" i="201"/>
  <c r="H959" i="201"/>
  <c r="F959" i="201"/>
  <c r="D959" i="201"/>
  <c r="E959" i="201" s="1"/>
  <c r="B959" i="201"/>
  <c r="J958" i="201"/>
  <c r="I958" i="201"/>
  <c r="H958" i="201"/>
  <c r="F958" i="201"/>
  <c r="D958" i="201"/>
  <c r="E958" i="201" s="1"/>
  <c r="B958" i="201"/>
  <c r="J957" i="201"/>
  <c r="I957" i="201"/>
  <c r="H957" i="201"/>
  <c r="F957" i="201"/>
  <c r="D957" i="201"/>
  <c r="E957" i="201" s="1"/>
  <c r="B957" i="201"/>
  <c r="J956" i="201"/>
  <c r="I956" i="201"/>
  <c r="H956" i="201"/>
  <c r="F956" i="201"/>
  <c r="D956" i="201"/>
  <c r="E956" i="201" s="1"/>
  <c r="B956" i="201"/>
  <c r="J955" i="201"/>
  <c r="I955" i="201"/>
  <c r="H955" i="201"/>
  <c r="F955" i="201"/>
  <c r="D955" i="201"/>
  <c r="E955" i="201" s="1"/>
  <c r="B955" i="201"/>
  <c r="J954" i="201"/>
  <c r="I954" i="201"/>
  <c r="H954" i="201"/>
  <c r="F954" i="201"/>
  <c r="D954" i="201"/>
  <c r="E954" i="201" s="1"/>
  <c r="B954" i="201"/>
  <c r="J953" i="201"/>
  <c r="I953" i="201"/>
  <c r="H953" i="201"/>
  <c r="F953" i="201"/>
  <c r="D953" i="201"/>
  <c r="E953" i="201" s="1"/>
  <c r="B953" i="201"/>
  <c r="J952" i="201"/>
  <c r="I952" i="201"/>
  <c r="H952" i="201"/>
  <c r="F952" i="201"/>
  <c r="D952" i="201"/>
  <c r="E952" i="201" s="1"/>
  <c r="B952" i="201"/>
  <c r="J951" i="201"/>
  <c r="I951" i="201"/>
  <c r="H951" i="201"/>
  <c r="F951" i="201"/>
  <c r="D951" i="201"/>
  <c r="E951" i="201" s="1"/>
  <c r="B951" i="201"/>
  <c r="J950" i="201"/>
  <c r="I950" i="201"/>
  <c r="H950" i="201"/>
  <c r="F950" i="201"/>
  <c r="D950" i="201"/>
  <c r="E950" i="201" s="1"/>
  <c r="B950" i="201"/>
  <c r="J949" i="201"/>
  <c r="I949" i="201"/>
  <c r="H949" i="201"/>
  <c r="F949" i="201"/>
  <c r="D949" i="201"/>
  <c r="E949" i="201" s="1"/>
  <c r="B949" i="201"/>
  <c r="J948" i="201"/>
  <c r="I948" i="201"/>
  <c r="H948" i="201"/>
  <c r="F948" i="201"/>
  <c r="D948" i="201"/>
  <c r="E948" i="201" s="1"/>
  <c r="B948" i="201"/>
  <c r="J947" i="201"/>
  <c r="I947" i="201"/>
  <c r="H947" i="201"/>
  <c r="F947" i="201"/>
  <c r="E947" i="201"/>
  <c r="D947" i="201"/>
  <c r="B947" i="201"/>
  <c r="J946" i="201"/>
  <c r="I946" i="201"/>
  <c r="H946" i="201"/>
  <c r="F946" i="201"/>
  <c r="D946" i="201"/>
  <c r="E946" i="201" s="1"/>
  <c r="B946" i="201"/>
  <c r="J945" i="201"/>
  <c r="I945" i="201"/>
  <c r="H945" i="201"/>
  <c r="F945" i="201"/>
  <c r="D945" i="201"/>
  <c r="E945" i="201" s="1"/>
  <c r="B945" i="201"/>
  <c r="J944" i="201"/>
  <c r="I944" i="201"/>
  <c r="H944" i="201"/>
  <c r="F944" i="201"/>
  <c r="D944" i="201"/>
  <c r="E944" i="201" s="1"/>
  <c r="B944" i="201"/>
  <c r="J943" i="201"/>
  <c r="I943" i="201"/>
  <c r="H943" i="201"/>
  <c r="F943" i="201"/>
  <c r="D943" i="201"/>
  <c r="E943" i="201" s="1"/>
  <c r="B943" i="201"/>
  <c r="J942" i="201"/>
  <c r="I942" i="201"/>
  <c r="H942" i="201"/>
  <c r="F942" i="201"/>
  <c r="D942" i="201"/>
  <c r="E942" i="201" s="1"/>
  <c r="B942" i="201"/>
  <c r="J941" i="201"/>
  <c r="I941" i="201"/>
  <c r="H941" i="201"/>
  <c r="F941" i="201"/>
  <c r="D941" i="201"/>
  <c r="E941" i="201" s="1"/>
  <c r="B941" i="201"/>
  <c r="J940" i="201"/>
  <c r="I940" i="201"/>
  <c r="H940" i="201"/>
  <c r="F940" i="201"/>
  <c r="D940" i="201"/>
  <c r="E940" i="201" s="1"/>
  <c r="B940" i="201"/>
  <c r="J939" i="201"/>
  <c r="I939" i="201"/>
  <c r="H939" i="201"/>
  <c r="F939" i="201"/>
  <c r="D939" i="201"/>
  <c r="E939" i="201" s="1"/>
  <c r="B939" i="201"/>
  <c r="J938" i="201"/>
  <c r="I938" i="201"/>
  <c r="H938" i="201"/>
  <c r="F938" i="201"/>
  <c r="D938" i="201"/>
  <c r="E938" i="201" s="1"/>
  <c r="B938" i="201"/>
  <c r="J937" i="201"/>
  <c r="I937" i="201"/>
  <c r="H937" i="201"/>
  <c r="F937" i="201"/>
  <c r="D937" i="201"/>
  <c r="E937" i="201" s="1"/>
  <c r="B937" i="201"/>
  <c r="J936" i="201"/>
  <c r="I936" i="201"/>
  <c r="H936" i="201"/>
  <c r="F936" i="201"/>
  <c r="D936" i="201"/>
  <c r="E936" i="201" s="1"/>
  <c r="B936" i="201"/>
  <c r="J935" i="201"/>
  <c r="I935" i="201"/>
  <c r="H935" i="201"/>
  <c r="F935" i="201"/>
  <c r="D935" i="201"/>
  <c r="E935" i="201" s="1"/>
  <c r="B935" i="201"/>
  <c r="J934" i="201"/>
  <c r="I934" i="201"/>
  <c r="H934" i="201"/>
  <c r="F934" i="201"/>
  <c r="D934" i="201"/>
  <c r="E934" i="201" s="1"/>
  <c r="B934" i="201"/>
  <c r="J933" i="201"/>
  <c r="I933" i="201"/>
  <c r="H933" i="201"/>
  <c r="F933" i="201"/>
  <c r="D933" i="201"/>
  <c r="E933" i="201" s="1"/>
  <c r="B933" i="201"/>
  <c r="J932" i="201"/>
  <c r="I932" i="201"/>
  <c r="H932" i="201"/>
  <c r="F932" i="201"/>
  <c r="D932" i="201"/>
  <c r="E932" i="201" s="1"/>
  <c r="B932" i="201"/>
  <c r="J931" i="201"/>
  <c r="I931" i="201"/>
  <c r="H931" i="201"/>
  <c r="F931" i="201"/>
  <c r="D931" i="201"/>
  <c r="E931" i="201" s="1"/>
  <c r="B931" i="201"/>
  <c r="J930" i="201"/>
  <c r="I930" i="201"/>
  <c r="H930" i="201"/>
  <c r="F930" i="201"/>
  <c r="D930" i="201"/>
  <c r="E930" i="201" s="1"/>
  <c r="B930" i="201"/>
  <c r="J929" i="201"/>
  <c r="I929" i="201"/>
  <c r="H929" i="201"/>
  <c r="F929" i="201"/>
  <c r="D929" i="201"/>
  <c r="E929" i="201" s="1"/>
  <c r="B929" i="201"/>
  <c r="J928" i="201"/>
  <c r="I928" i="201"/>
  <c r="H928" i="201"/>
  <c r="F928" i="201"/>
  <c r="D928" i="201"/>
  <c r="E928" i="201" s="1"/>
  <c r="B928" i="201"/>
  <c r="J927" i="201"/>
  <c r="I927" i="201"/>
  <c r="H927" i="201"/>
  <c r="F927" i="201"/>
  <c r="D927" i="201"/>
  <c r="E927" i="201" s="1"/>
  <c r="B927" i="201"/>
  <c r="J926" i="201"/>
  <c r="I926" i="201"/>
  <c r="H926" i="201"/>
  <c r="F926" i="201"/>
  <c r="D926" i="201"/>
  <c r="E926" i="201" s="1"/>
  <c r="B926" i="201"/>
  <c r="J925" i="201"/>
  <c r="I925" i="201"/>
  <c r="H925" i="201"/>
  <c r="F925" i="201"/>
  <c r="D925" i="201"/>
  <c r="E925" i="201" s="1"/>
  <c r="B925" i="201"/>
  <c r="J924" i="201"/>
  <c r="I924" i="201"/>
  <c r="H924" i="201"/>
  <c r="F924" i="201"/>
  <c r="D924" i="201"/>
  <c r="E924" i="201" s="1"/>
  <c r="B924" i="201"/>
  <c r="J923" i="201"/>
  <c r="I923" i="201"/>
  <c r="H923" i="201"/>
  <c r="F923" i="201"/>
  <c r="D923" i="201"/>
  <c r="E923" i="201" s="1"/>
  <c r="B923" i="201"/>
  <c r="J922" i="201"/>
  <c r="I922" i="201"/>
  <c r="H922" i="201"/>
  <c r="F922" i="201"/>
  <c r="D922" i="201"/>
  <c r="E922" i="201" s="1"/>
  <c r="B922" i="201"/>
  <c r="J921" i="201"/>
  <c r="I921" i="201"/>
  <c r="H921" i="201"/>
  <c r="F921" i="201"/>
  <c r="D921" i="201"/>
  <c r="E921" i="201" s="1"/>
  <c r="B921" i="201"/>
  <c r="J920" i="201"/>
  <c r="I920" i="201"/>
  <c r="H920" i="201"/>
  <c r="F920" i="201"/>
  <c r="D920" i="201"/>
  <c r="E920" i="201" s="1"/>
  <c r="B920" i="201"/>
  <c r="J919" i="201"/>
  <c r="I919" i="201"/>
  <c r="H919" i="201"/>
  <c r="F919" i="201"/>
  <c r="D919" i="201"/>
  <c r="E919" i="201" s="1"/>
  <c r="B919" i="201"/>
  <c r="J918" i="201"/>
  <c r="I918" i="201"/>
  <c r="H918" i="201"/>
  <c r="F918" i="201"/>
  <c r="D918" i="201"/>
  <c r="E918" i="201" s="1"/>
  <c r="B918" i="201"/>
  <c r="J917" i="201"/>
  <c r="I917" i="201"/>
  <c r="H917" i="201"/>
  <c r="F917" i="201"/>
  <c r="D917" i="201"/>
  <c r="E917" i="201" s="1"/>
  <c r="B917" i="201"/>
  <c r="J916" i="201"/>
  <c r="I916" i="201"/>
  <c r="H916" i="201"/>
  <c r="F916" i="201"/>
  <c r="D916" i="201"/>
  <c r="E916" i="201" s="1"/>
  <c r="B916" i="201"/>
  <c r="J915" i="201"/>
  <c r="I915" i="201"/>
  <c r="H915" i="201"/>
  <c r="F915" i="201"/>
  <c r="D915" i="201"/>
  <c r="E915" i="201" s="1"/>
  <c r="B915" i="201"/>
  <c r="J914" i="201"/>
  <c r="I914" i="201"/>
  <c r="H914" i="201"/>
  <c r="F914" i="201"/>
  <c r="D914" i="201"/>
  <c r="E914" i="201" s="1"/>
  <c r="B914" i="201"/>
  <c r="J913" i="201"/>
  <c r="I913" i="201"/>
  <c r="H913" i="201"/>
  <c r="F913" i="201"/>
  <c r="D913" i="201"/>
  <c r="E913" i="201" s="1"/>
  <c r="B913" i="201"/>
  <c r="J912" i="201"/>
  <c r="I912" i="201"/>
  <c r="H912" i="201"/>
  <c r="F912" i="201"/>
  <c r="D912" i="201"/>
  <c r="E912" i="201" s="1"/>
  <c r="B912" i="201"/>
  <c r="J911" i="201"/>
  <c r="I911" i="201"/>
  <c r="H911" i="201"/>
  <c r="F911" i="201"/>
  <c r="D911" i="201"/>
  <c r="E911" i="201" s="1"/>
  <c r="B911" i="201"/>
  <c r="J910" i="201"/>
  <c r="I910" i="201"/>
  <c r="H910" i="201"/>
  <c r="F910" i="201"/>
  <c r="D910" i="201"/>
  <c r="E910" i="201" s="1"/>
  <c r="B910" i="201"/>
  <c r="J909" i="201"/>
  <c r="I909" i="201"/>
  <c r="H909" i="201"/>
  <c r="F909" i="201"/>
  <c r="D909" i="201"/>
  <c r="E909" i="201" s="1"/>
  <c r="B909" i="201"/>
  <c r="J908" i="201"/>
  <c r="I908" i="201"/>
  <c r="H908" i="201"/>
  <c r="F908" i="201"/>
  <c r="D908" i="201"/>
  <c r="E908" i="201" s="1"/>
  <c r="B908" i="201"/>
  <c r="J907" i="201"/>
  <c r="I907" i="201"/>
  <c r="H907" i="201"/>
  <c r="F907" i="201"/>
  <c r="D907" i="201"/>
  <c r="E907" i="201" s="1"/>
  <c r="B907" i="201"/>
  <c r="J906" i="201"/>
  <c r="I906" i="201"/>
  <c r="H906" i="201"/>
  <c r="F906" i="201"/>
  <c r="D906" i="201"/>
  <c r="E906" i="201" s="1"/>
  <c r="B906" i="201"/>
  <c r="J905" i="201"/>
  <c r="I905" i="201"/>
  <c r="H905" i="201"/>
  <c r="F905" i="201"/>
  <c r="D905" i="201"/>
  <c r="E905" i="201" s="1"/>
  <c r="B905" i="201"/>
  <c r="J904" i="201"/>
  <c r="I904" i="201"/>
  <c r="H904" i="201"/>
  <c r="F904" i="201"/>
  <c r="D904" i="201"/>
  <c r="E904" i="201" s="1"/>
  <c r="B904" i="201"/>
  <c r="J903" i="201"/>
  <c r="I903" i="201"/>
  <c r="H903" i="201"/>
  <c r="F903" i="201"/>
  <c r="D903" i="201"/>
  <c r="E903" i="201" s="1"/>
  <c r="B903" i="201"/>
  <c r="J902" i="201"/>
  <c r="I902" i="201"/>
  <c r="H902" i="201"/>
  <c r="F902" i="201"/>
  <c r="D902" i="201"/>
  <c r="E902" i="201" s="1"/>
  <c r="B902" i="201"/>
  <c r="J901" i="201"/>
  <c r="I901" i="201"/>
  <c r="H901" i="201"/>
  <c r="F901" i="201"/>
  <c r="D901" i="201"/>
  <c r="E901" i="201" s="1"/>
  <c r="B901" i="201"/>
  <c r="J900" i="201"/>
  <c r="I900" i="201"/>
  <c r="H900" i="201"/>
  <c r="F900" i="201"/>
  <c r="D900" i="201"/>
  <c r="E900" i="201" s="1"/>
  <c r="B900" i="201"/>
  <c r="J899" i="201"/>
  <c r="I899" i="201"/>
  <c r="H899" i="201"/>
  <c r="F899" i="201"/>
  <c r="D899" i="201"/>
  <c r="E899" i="201" s="1"/>
  <c r="B899" i="201"/>
  <c r="J898" i="201"/>
  <c r="I898" i="201"/>
  <c r="H898" i="201"/>
  <c r="F898" i="201"/>
  <c r="D898" i="201"/>
  <c r="E898" i="201" s="1"/>
  <c r="B898" i="201"/>
  <c r="J897" i="201"/>
  <c r="I897" i="201"/>
  <c r="H897" i="201"/>
  <c r="F897" i="201"/>
  <c r="D897" i="201"/>
  <c r="E897" i="201" s="1"/>
  <c r="B897" i="201"/>
  <c r="J896" i="201"/>
  <c r="I896" i="201"/>
  <c r="H896" i="201"/>
  <c r="F896" i="201"/>
  <c r="D896" i="201"/>
  <c r="E896" i="201" s="1"/>
  <c r="B896" i="201"/>
  <c r="J895" i="201"/>
  <c r="I895" i="201"/>
  <c r="H895" i="201"/>
  <c r="F895" i="201"/>
  <c r="D895" i="201"/>
  <c r="E895" i="201" s="1"/>
  <c r="B895" i="201"/>
  <c r="J894" i="201"/>
  <c r="I894" i="201"/>
  <c r="H894" i="201"/>
  <c r="F894" i="201"/>
  <c r="D894" i="201"/>
  <c r="E894" i="201" s="1"/>
  <c r="B894" i="201"/>
  <c r="J893" i="201"/>
  <c r="I893" i="201"/>
  <c r="H893" i="201"/>
  <c r="F893" i="201"/>
  <c r="D893" i="201"/>
  <c r="E893" i="201" s="1"/>
  <c r="B893" i="201"/>
  <c r="J892" i="201"/>
  <c r="I892" i="201"/>
  <c r="H892" i="201"/>
  <c r="F892" i="201"/>
  <c r="D892" i="201"/>
  <c r="E892" i="201" s="1"/>
  <c r="B892" i="201"/>
  <c r="J891" i="201"/>
  <c r="I891" i="201"/>
  <c r="H891" i="201"/>
  <c r="F891" i="201"/>
  <c r="D891" i="201"/>
  <c r="E891" i="201" s="1"/>
  <c r="B891" i="201"/>
  <c r="J890" i="201"/>
  <c r="I890" i="201"/>
  <c r="H890" i="201"/>
  <c r="F890" i="201"/>
  <c r="D890" i="201"/>
  <c r="E890" i="201" s="1"/>
  <c r="B890" i="201"/>
  <c r="J889" i="201"/>
  <c r="I889" i="201"/>
  <c r="H889" i="201"/>
  <c r="F889" i="201"/>
  <c r="D889" i="201"/>
  <c r="E889" i="201" s="1"/>
  <c r="B889" i="201"/>
  <c r="J888" i="201"/>
  <c r="I888" i="201"/>
  <c r="H888" i="201"/>
  <c r="F888" i="201"/>
  <c r="D888" i="201"/>
  <c r="E888" i="201" s="1"/>
  <c r="B888" i="201"/>
  <c r="J887" i="201"/>
  <c r="I887" i="201"/>
  <c r="H887" i="201"/>
  <c r="F887" i="201"/>
  <c r="D887" i="201"/>
  <c r="E887" i="201" s="1"/>
  <c r="B887" i="201"/>
  <c r="J886" i="201"/>
  <c r="I886" i="201"/>
  <c r="H886" i="201"/>
  <c r="F886" i="201"/>
  <c r="D886" i="201"/>
  <c r="E886" i="201" s="1"/>
  <c r="B886" i="201"/>
  <c r="J885" i="201"/>
  <c r="I885" i="201"/>
  <c r="H885" i="201"/>
  <c r="F885" i="201"/>
  <c r="D885" i="201"/>
  <c r="E885" i="201" s="1"/>
  <c r="B885" i="201"/>
  <c r="J884" i="201"/>
  <c r="I884" i="201"/>
  <c r="H884" i="201"/>
  <c r="F884" i="201"/>
  <c r="D884" i="201"/>
  <c r="E884" i="201" s="1"/>
  <c r="B884" i="201"/>
  <c r="J883" i="201"/>
  <c r="I883" i="201"/>
  <c r="H883" i="201"/>
  <c r="F883" i="201"/>
  <c r="D883" i="201"/>
  <c r="E883" i="201" s="1"/>
  <c r="B883" i="201"/>
  <c r="J882" i="201"/>
  <c r="I882" i="201"/>
  <c r="H882" i="201"/>
  <c r="F882" i="201"/>
  <c r="D882" i="201"/>
  <c r="E882" i="201" s="1"/>
  <c r="B882" i="201"/>
  <c r="J881" i="201"/>
  <c r="I881" i="201"/>
  <c r="H881" i="201"/>
  <c r="F881" i="201"/>
  <c r="D881" i="201"/>
  <c r="E881" i="201" s="1"/>
  <c r="B881" i="201"/>
  <c r="J880" i="201"/>
  <c r="I880" i="201"/>
  <c r="H880" i="201"/>
  <c r="F880" i="201"/>
  <c r="D880" i="201"/>
  <c r="E880" i="201" s="1"/>
  <c r="B880" i="201"/>
  <c r="J879" i="201"/>
  <c r="I879" i="201"/>
  <c r="H879" i="201"/>
  <c r="F879" i="201"/>
  <c r="D879" i="201"/>
  <c r="E879" i="201" s="1"/>
  <c r="B879" i="201"/>
  <c r="J878" i="201"/>
  <c r="I878" i="201"/>
  <c r="H878" i="201"/>
  <c r="F878" i="201"/>
  <c r="D878" i="201"/>
  <c r="E878" i="201" s="1"/>
  <c r="B878" i="201"/>
  <c r="J877" i="201"/>
  <c r="I877" i="201"/>
  <c r="H877" i="201"/>
  <c r="F877" i="201"/>
  <c r="D877" i="201"/>
  <c r="E877" i="201" s="1"/>
  <c r="B877" i="201"/>
  <c r="J876" i="201"/>
  <c r="I876" i="201"/>
  <c r="H876" i="201"/>
  <c r="F876" i="201"/>
  <c r="D876" i="201"/>
  <c r="E876" i="201" s="1"/>
  <c r="B876" i="201"/>
  <c r="J875" i="201"/>
  <c r="I875" i="201"/>
  <c r="H875" i="201"/>
  <c r="F875" i="201"/>
  <c r="D875" i="201"/>
  <c r="E875" i="201" s="1"/>
  <c r="B875" i="201"/>
  <c r="J874" i="201"/>
  <c r="I874" i="201"/>
  <c r="H874" i="201"/>
  <c r="F874" i="201"/>
  <c r="D874" i="201"/>
  <c r="E874" i="201" s="1"/>
  <c r="B874" i="201"/>
  <c r="J873" i="201"/>
  <c r="I873" i="201"/>
  <c r="H873" i="201"/>
  <c r="F873" i="201"/>
  <c r="D873" i="201"/>
  <c r="E873" i="201" s="1"/>
  <c r="B873" i="201"/>
  <c r="J872" i="201"/>
  <c r="I872" i="201"/>
  <c r="H872" i="201"/>
  <c r="F872" i="201"/>
  <c r="D872" i="201"/>
  <c r="E872" i="201" s="1"/>
  <c r="B872" i="201"/>
  <c r="J871" i="201"/>
  <c r="I871" i="201"/>
  <c r="H871" i="201"/>
  <c r="F871" i="201"/>
  <c r="D871" i="201"/>
  <c r="E871" i="201" s="1"/>
  <c r="B871" i="201"/>
  <c r="J870" i="201"/>
  <c r="I870" i="201"/>
  <c r="H870" i="201"/>
  <c r="F870" i="201"/>
  <c r="D870" i="201"/>
  <c r="E870" i="201" s="1"/>
  <c r="B870" i="201"/>
  <c r="J869" i="201"/>
  <c r="I869" i="201"/>
  <c r="H869" i="201"/>
  <c r="F869" i="201"/>
  <c r="D869" i="201"/>
  <c r="E869" i="201" s="1"/>
  <c r="B869" i="201"/>
  <c r="J868" i="201"/>
  <c r="I868" i="201"/>
  <c r="H868" i="201"/>
  <c r="F868" i="201"/>
  <c r="D868" i="201"/>
  <c r="E868" i="201" s="1"/>
  <c r="B868" i="201"/>
  <c r="J867" i="201"/>
  <c r="I867" i="201"/>
  <c r="H867" i="201"/>
  <c r="F867" i="201"/>
  <c r="D867" i="201"/>
  <c r="E867" i="201" s="1"/>
  <c r="B867" i="201"/>
  <c r="J866" i="201"/>
  <c r="I866" i="201"/>
  <c r="H866" i="201"/>
  <c r="F866" i="201"/>
  <c r="D866" i="201"/>
  <c r="E866" i="201" s="1"/>
  <c r="B866" i="201"/>
  <c r="J865" i="201"/>
  <c r="I865" i="201"/>
  <c r="H865" i="201"/>
  <c r="F865" i="201"/>
  <c r="D865" i="201"/>
  <c r="E865" i="201" s="1"/>
  <c r="B865" i="201"/>
  <c r="J864" i="201"/>
  <c r="I864" i="201"/>
  <c r="H864" i="201"/>
  <c r="F864" i="201"/>
  <c r="D864" i="201"/>
  <c r="E864" i="201" s="1"/>
  <c r="B864" i="201"/>
  <c r="J863" i="201"/>
  <c r="I863" i="201"/>
  <c r="H863" i="201"/>
  <c r="F863" i="201"/>
  <c r="D863" i="201"/>
  <c r="E863" i="201" s="1"/>
  <c r="B863" i="201"/>
  <c r="J862" i="201"/>
  <c r="I862" i="201"/>
  <c r="H862" i="201"/>
  <c r="F862" i="201"/>
  <c r="D862" i="201"/>
  <c r="E862" i="201" s="1"/>
  <c r="B862" i="201"/>
  <c r="J861" i="201"/>
  <c r="I861" i="201"/>
  <c r="H861" i="201"/>
  <c r="F861" i="201"/>
  <c r="D861" i="201"/>
  <c r="E861" i="201" s="1"/>
  <c r="B861" i="201"/>
  <c r="J860" i="201"/>
  <c r="I860" i="201"/>
  <c r="H860" i="201"/>
  <c r="F860" i="201"/>
  <c r="D860" i="201"/>
  <c r="E860" i="201" s="1"/>
  <c r="B860" i="201"/>
  <c r="J859" i="201"/>
  <c r="I859" i="201"/>
  <c r="H859" i="201"/>
  <c r="F859" i="201"/>
  <c r="D859" i="201"/>
  <c r="E859" i="201" s="1"/>
  <c r="B859" i="201"/>
  <c r="J858" i="201"/>
  <c r="I858" i="201"/>
  <c r="H858" i="201"/>
  <c r="F858" i="201"/>
  <c r="D858" i="201"/>
  <c r="E858" i="201" s="1"/>
  <c r="B858" i="201"/>
  <c r="J857" i="201"/>
  <c r="I857" i="201"/>
  <c r="H857" i="201"/>
  <c r="F857" i="201"/>
  <c r="D857" i="201"/>
  <c r="E857" i="201" s="1"/>
  <c r="B857" i="201"/>
  <c r="J856" i="201"/>
  <c r="I856" i="201"/>
  <c r="H856" i="201"/>
  <c r="F856" i="201"/>
  <c r="D856" i="201"/>
  <c r="E856" i="201" s="1"/>
  <c r="B856" i="201"/>
  <c r="J855" i="201"/>
  <c r="I855" i="201"/>
  <c r="H855" i="201"/>
  <c r="F855" i="201"/>
  <c r="D855" i="201"/>
  <c r="E855" i="201" s="1"/>
  <c r="B855" i="201"/>
  <c r="J854" i="201"/>
  <c r="I854" i="201"/>
  <c r="H854" i="201"/>
  <c r="F854" i="201"/>
  <c r="D854" i="201"/>
  <c r="E854" i="201" s="1"/>
  <c r="B854" i="201"/>
  <c r="J853" i="201"/>
  <c r="I853" i="201"/>
  <c r="H853" i="201"/>
  <c r="F853" i="201"/>
  <c r="D853" i="201"/>
  <c r="E853" i="201" s="1"/>
  <c r="B853" i="201"/>
  <c r="J852" i="201"/>
  <c r="I852" i="201"/>
  <c r="H852" i="201"/>
  <c r="F852" i="201"/>
  <c r="D852" i="201"/>
  <c r="E852" i="201" s="1"/>
  <c r="B852" i="201"/>
  <c r="J851" i="201"/>
  <c r="I851" i="201"/>
  <c r="H851" i="201"/>
  <c r="F851" i="201"/>
  <c r="D851" i="201"/>
  <c r="E851" i="201" s="1"/>
  <c r="B851" i="201"/>
  <c r="J850" i="201"/>
  <c r="I850" i="201"/>
  <c r="H850" i="201"/>
  <c r="F850" i="201"/>
  <c r="D850" i="201"/>
  <c r="E850" i="201" s="1"/>
  <c r="B850" i="201"/>
  <c r="J849" i="201"/>
  <c r="I849" i="201"/>
  <c r="H849" i="201"/>
  <c r="F849" i="201"/>
  <c r="D849" i="201"/>
  <c r="E849" i="201" s="1"/>
  <c r="B849" i="201"/>
  <c r="J848" i="201"/>
  <c r="I848" i="201"/>
  <c r="H848" i="201"/>
  <c r="F848" i="201"/>
  <c r="D848" i="201"/>
  <c r="E848" i="201" s="1"/>
  <c r="B848" i="201"/>
  <c r="J847" i="201"/>
  <c r="I847" i="201"/>
  <c r="H847" i="201"/>
  <c r="F847" i="201"/>
  <c r="D847" i="201"/>
  <c r="E847" i="201" s="1"/>
  <c r="B847" i="201"/>
  <c r="J846" i="201"/>
  <c r="I846" i="201"/>
  <c r="H846" i="201"/>
  <c r="F846" i="201"/>
  <c r="D846" i="201"/>
  <c r="E846" i="201" s="1"/>
  <c r="B846" i="201"/>
  <c r="J845" i="201"/>
  <c r="I845" i="201"/>
  <c r="H845" i="201"/>
  <c r="F845" i="201"/>
  <c r="D845" i="201"/>
  <c r="E845" i="201" s="1"/>
  <c r="B845" i="201"/>
  <c r="J844" i="201"/>
  <c r="I844" i="201"/>
  <c r="H844" i="201"/>
  <c r="F844" i="201"/>
  <c r="D844" i="201"/>
  <c r="E844" i="201" s="1"/>
  <c r="B844" i="201"/>
  <c r="J843" i="201"/>
  <c r="I843" i="201"/>
  <c r="H843" i="201"/>
  <c r="F843" i="201"/>
  <c r="D843" i="201"/>
  <c r="E843" i="201" s="1"/>
  <c r="B843" i="201"/>
  <c r="J842" i="201"/>
  <c r="I842" i="201"/>
  <c r="H842" i="201"/>
  <c r="F842" i="201"/>
  <c r="D842" i="201"/>
  <c r="E842" i="201" s="1"/>
  <c r="B842" i="201"/>
  <c r="J841" i="201"/>
  <c r="I841" i="201"/>
  <c r="H841" i="201"/>
  <c r="F841" i="201"/>
  <c r="D841" i="201"/>
  <c r="E841" i="201" s="1"/>
  <c r="B841" i="201"/>
  <c r="J840" i="201"/>
  <c r="I840" i="201"/>
  <c r="H840" i="201"/>
  <c r="F840" i="201"/>
  <c r="D840" i="201"/>
  <c r="E840" i="201" s="1"/>
  <c r="B840" i="201"/>
  <c r="J839" i="201"/>
  <c r="I839" i="201"/>
  <c r="H839" i="201"/>
  <c r="F839" i="201"/>
  <c r="D839" i="201"/>
  <c r="E839" i="201" s="1"/>
  <c r="B839" i="201"/>
  <c r="J838" i="201"/>
  <c r="I838" i="201"/>
  <c r="H838" i="201"/>
  <c r="F838" i="201"/>
  <c r="D838" i="201"/>
  <c r="E838" i="201" s="1"/>
  <c r="B838" i="201"/>
  <c r="J837" i="201"/>
  <c r="I837" i="201"/>
  <c r="H837" i="201"/>
  <c r="F837" i="201"/>
  <c r="D837" i="201"/>
  <c r="E837" i="201" s="1"/>
  <c r="B837" i="201"/>
  <c r="J836" i="201"/>
  <c r="I836" i="201"/>
  <c r="H836" i="201"/>
  <c r="F836" i="201"/>
  <c r="D836" i="201"/>
  <c r="E836" i="201" s="1"/>
  <c r="B836" i="201"/>
  <c r="J835" i="201"/>
  <c r="I835" i="201"/>
  <c r="H835" i="201"/>
  <c r="F835" i="201"/>
  <c r="D835" i="201"/>
  <c r="E835" i="201" s="1"/>
  <c r="B835" i="201"/>
  <c r="J834" i="201"/>
  <c r="I834" i="201"/>
  <c r="H834" i="201"/>
  <c r="F834" i="201"/>
  <c r="D834" i="201"/>
  <c r="E834" i="201" s="1"/>
  <c r="B834" i="201"/>
  <c r="J833" i="201"/>
  <c r="I833" i="201"/>
  <c r="H833" i="201"/>
  <c r="F833" i="201"/>
  <c r="D833" i="201"/>
  <c r="E833" i="201" s="1"/>
  <c r="B833" i="201"/>
  <c r="J832" i="201"/>
  <c r="I832" i="201"/>
  <c r="H832" i="201"/>
  <c r="F832" i="201"/>
  <c r="D832" i="201"/>
  <c r="E832" i="201" s="1"/>
  <c r="B832" i="201"/>
  <c r="J831" i="201"/>
  <c r="I831" i="201"/>
  <c r="H831" i="201"/>
  <c r="F831" i="201"/>
  <c r="D831" i="201"/>
  <c r="E831" i="201" s="1"/>
  <c r="B831" i="201"/>
  <c r="J830" i="201"/>
  <c r="I830" i="201"/>
  <c r="H830" i="201"/>
  <c r="F830" i="201"/>
  <c r="D830" i="201"/>
  <c r="E830" i="201" s="1"/>
  <c r="B830" i="201"/>
  <c r="J829" i="201"/>
  <c r="I829" i="201"/>
  <c r="H829" i="201"/>
  <c r="F829" i="201"/>
  <c r="D829" i="201"/>
  <c r="E829" i="201" s="1"/>
  <c r="B829" i="201"/>
  <c r="J828" i="201"/>
  <c r="I828" i="201"/>
  <c r="H828" i="201"/>
  <c r="F828" i="201"/>
  <c r="D828" i="201"/>
  <c r="E828" i="201" s="1"/>
  <c r="B828" i="201"/>
  <c r="J827" i="201"/>
  <c r="I827" i="201"/>
  <c r="H827" i="201"/>
  <c r="F827" i="201"/>
  <c r="D827" i="201"/>
  <c r="E827" i="201" s="1"/>
  <c r="B827" i="201"/>
  <c r="J826" i="201"/>
  <c r="I826" i="201"/>
  <c r="H826" i="201"/>
  <c r="F826" i="201"/>
  <c r="D826" i="201"/>
  <c r="E826" i="201" s="1"/>
  <c r="B826" i="201"/>
  <c r="J825" i="201"/>
  <c r="I825" i="201"/>
  <c r="H825" i="201"/>
  <c r="F825" i="201"/>
  <c r="D825" i="201"/>
  <c r="E825" i="201" s="1"/>
  <c r="B825" i="201"/>
  <c r="J824" i="201"/>
  <c r="I824" i="201"/>
  <c r="H824" i="201"/>
  <c r="F824" i="201"/>
  <c r="D824" i="201"/>
  <c r="E824" i="201" s="1"/>
  <c r="B824" i="201"/>
  <c r="J823" i="201"/>
  <c r="I823" i="201"/>
  <c r="H823" i="201"/>
  <c r="F823" i="201"/>
  <c r="D823" i="201"/>
  <c r="E823" i="201" s="1"/>
  <c r="B823" i="201"/>
  <c r="J822" i="201"/>
  <c r="I822" i="201"/>
  <c r="H822" i="201"/>
  <c r="F822" i="201"/>
  <c r="D822" i="201"/>
  <c r="E822" i="201" s="1"/>
  <c r="B822" i="201"/>
  <c r="J821" i="201"/>
  <c r="I821" i="201"/>
  <c r="H821" i="201"/>
  <c r="F821" i="201"/>
  <c r="D821" i="201"/>
  <c r="E821" i="201" s="1"/>
  <c r="B821" i="201"/>
  <c r="J820" i="201"/>
  <c r="I820" i="201"/>
  <c r="H820" i="201"/>
  <c r="F820" i="201"/>
  <c r="D820" i="201"/>
  <c r="E820" i="201" s="1"/>
  <c r="B820" i="201"/>
  <c r="J819" i="201"/>
  <c r="I819" i="201"/>
  <c r="H819" i="201"/>
  <c r="F819" i="201"/>
  <c r="D819" i="201"/>
  <c r="E819" i="201" s="1"/>
  <c r="B819" i="201"/>
  <c r="J818" i="201"/>
  <c r="I818" i="201"/>
  <c r="H818" i="201"/>
  <c r="F818" i="201"/>
  <c r="D818" i="201"/>
  <c r="E818" i="201" s="1"/>
  <c r="B818" i="201"/>
  <c r="J817" i="201"/>
  <c r="I817" i="201"/>
  <c r="H817" i="201"/>
  <c r="F817" i="201"/>
  <c r="D817" i="201"/>
  <c r="E817" i="201" s="1"/>
  <c r="B817" i="201"/>
  <c r="J816" i="201"/>
  <c r="I816" i="201"/>
  <c r="H816" i="201"/>
  <c r="F816" i="201"/>
  <c r="D816" i="201"/>
  <c r="E816" i="201" s="1"/>
  <c r="B816" i="201"/>
  <c r="J815" i="201"/>
  <c r="I815" i="201"/>
  <c r="H815" i="201"/>
  <c r="F815" i="201"/>
  <c r="D815" i="201"/>
  <c r="E815" i="201" s="1"/>
  <c r="B815" i="201"/>
  <c r="J814" i="201"/>
  <c r="I814" i="201"/>
  <c r="H814" i="201"/>
  <c r="F814" i="201"/>
  <c r="D814" i="201"/>
  <c r="E814" i="201" s="1"/>
  <c r="B814" i="201"/>
  <c r="J813" i="201"/>
  <c r="I813" i="201"/>
  <c r="H813" i="201"/>
  <c r="F813" i="201"/>
  <c r="D813" i="201"/>
  <c r="E813" i="201" s="1"/>
  <c r="B813" i="201"/>
  <c r="J812" i="201"/>
  <c r="I812" i="201"/>
  <c r="H812" i="201"/>
  <c r="F812" i="201"/>
  <c r="D812" i="201"/>
  <c r="E812" i="201" s="1"/>
  <c r="B812" i="201"/>
  <c r="J811" i="201"/>
  <c r="I811" i="201"/>
  <c r="H811" i="201"/>
  <c r="F811" i="201"/>
  <c r="D811" i="201"/>
  <c r="E811" i="201" s="1"/>
  <c r="B811" i="201"/>
  <c r="J810" i="201"/>
  <c r="I810" i="201"/>
  <c r="H810" i="201"/>
  <c r="F810" i="201"/>
  <c r="D810" i="201"/>
  <c r="E810" i="201" s="1"/>
  <c r="B810" i="201"/>
  <c r="J809" i="201"/>
  <c r="I809" i="201"/>
  <c r="H809" i="201"/>
  <c r="F809" i="201"/>
  <c r="D809" i="201"/>
  <c r="E809" i="201" s="1"/>
  <c r="B809" i="201"/>
  <c r="J808" i="201"/>
  <c r="I808" i="201"/>
  <c r="H808" i="201"/>
  <c r="F808" i="201"/>
  <c r="D808" i="201"/>
  <c r="E808" i="201" s="1"/>
  <c r="B808" i="201"/>
  <c r="J807" i="201"/>
  <c r="I807" i="201"/>
  <c r="H807" i="201"/>
  <c r="F807" i="201"/>
  <c r="D807" i="201"/>
  <c r="E807" i="201" s="1"/>
  <c r="B807" i="201"/>
  <c r="J806" i="201"/>
  <c r="I806" i="201"/>
  <c r="H806" i="201"/>
  <c r="F806" i="201"/>
  <c r="D806" i="201"/>
  <c r="E806" i="201" s="1"/>
  <c r="B806" i="201"/>
  <c r="J805" i="201"/>
  <c r="I805" i="201"/>
  <c r="H805" i="201"/>
  <c r="F805" i="201"/>
  <c r="D805" i="201"/>
  <c r="E805" i="201" s="1"/>
  <c r="B805" i="201"/>
  <c r="J804" i="201"/>
  <c r="I804" i="201"/>
  <c r="H804" i="201"/>
  <c r="F804" i="201"/>
  <c r="D804" i="201"/>
  <c r="E804" i="201" s="1"/>
  <c r="B804" i="201"/>
  <c r="J803" i="201"/>
  <c r="I803" i="201"/>
  <c r="H803" i="201"/>
  <c r="F803" i="201"/>
  <c r="D803" i="201"/>
  <c r="E803" i="201" s="1"/>
  <c r="B803" i="201"/>
  <c r="J802" i="201"/>
  <c r="I802" i="201"/>
  <c r="H802" i="201"/>
  <c r="F802" i="201"/>
  <c r="D802" i="201"/>
  <c r="E802" i="201" s="1"/>
  <c r="B802" i="201"/>
  <c r="J801" i="201"/>
  <c r="I801" i="201"/>
  <c r="H801" i="201"/>
  <c r="F801" i="201"/>
  <c r="D801" i="201"/>
  <c r="E801" i="201" s="1"/>
  <c r="B801" i="201"/>
  <c r="J800" i="201"/>
  <c r="I800" i="201"/>
  <c r="H800" i="201"/>
  <c r="F800" i="201"/>
  <c r="D800" i="201"/>
  <c r="E800" i="201" s="1"/>
  <c r="B800" i="201"/>
  <c r="J799" i="201"/>
  <c r="I799" i="201"/>
  <c r="H799" i="201"/>
  <c r="F799" i="201"/>
  <c r="D799" i="201"/>
  <c r="E799" i="201" s="1"/>
  <c r="B799" i="201"/>
  <c r="J798" i="201"/>
  <c r="I798" i="201"/>
  <c r="H798" i="201"/>
  <c r="F798" i="201"/>
  <c r="D798" i="201"/>
  <c r="E798" i="201" s="1"/>
  <c r="B798" i="201"/>
  <c r="J797" i="201"/>
  <c r="I797" i="201"/>
  <c r="H797" i="201"/>
  <c r="F797" i="201"/>
  <c r="D797" i="201"/>
  <c r="E797" i="201" s="1"/>
  <c r="B797" i="201"/>
  <c r="J796" i="201"/>
  <c r="I796" i="201"/>
  <c r="H796" i="201"/>
  <c r="F796" i="201"/>
  <c r="D796" i="201"/>
  <c r="E796" i="201" s="1"/>
  <c r="B796" i="201"/>
  <c r="J795" i="201"/>
  <c r="I795" i="201"/>
  <c r="H795" i="201"/>
  <c r="F795" i="201"/>
  <c r="D795" i="201"/>
  <c r="E795" i="201" s="1"/>
  <c r="B795" i="201"/>
  <c r="J794" i="201"/>
  <c r="I794" i="201"/>
  <c r="H794" i="201"/>
  <c r="F794" i="201"/>
  <c r="D794" i="201"/>
  <c r="E794" i="201" s="1"/>
  <c r="B794" i="201"/>
  <c r="J793" i="201"/>
  <c r="I793" i="201"/>
  <c r="H793" i="201"/>
  <c r="F793" i="201"/>
  <c r="D793" i="201"/>
  <c r="E793" i="201" s="1"/>
  <c r="B793" i="201"/>
  <c r="J792" i="201"/>
  <c r="I792" i="201"/>
  <c r="H792" i="201"/>
  <c r="F792" i="201"/>
  <c r="D792" i="201"/>
  <c r="E792" i="201" s="1"/>
  <c r="B792" i="201"/>
  <c r="J791" i="201"/>
  <c r="I791" i="201"/>
  <c r="H791" i="201"/>
  <c r="F791" i="201"/>
  <c r="D791" i="201"/>
  <c r="E791" i="201" s="1"/>
  <c r="B791" i="201"/>
  <c r="J790" i="201"/>
  <c r="I790" i="201"/>
  <c r="H790" i="201"/>
  <c r="F790" i="201"/>
  <c r="D790" i="201"/>
  <c r="E790" i="201" s="1"/>
  <c r="B790" i="201"/>
  <c r="J789" i="201"/>
  <c r="I789" i="201"/>
  <c r="H789" i="201"/>
  <c r="F789" i="201"/>
  <c r="D789" i="201"/>
  <c r="E789" i="201" s="1"/>
  <c r="B789" i="201"/>
  <c r="J788" i="201"/>
  <c r="I788" i="201"/>
  <c r="H788" i="201"/>
  <c r="F788" i="201"/>
  <c r="D788" i="201"/>
  <c r="E788" i="201" s="1"/>
  <c r="B788" i="201"/>
  <c r="J787" i="201"/>
  <c r="I787" i="201"/>
  <c r="H787" i="201"/>
  <c r="F787" i="201"/>
  <c r="D787" i="201"/>
  <c r="E787" i="201" s="1"/>
  <c r="B787" i="201"/>
  <c r="J786" i="201"/>
  <c r="I786" i="201"/>
  <c r="H786" i="201"/>
  <c r="F786" i="201"/>
  <c r="D786" i="201"/>
  <c r="E786" i="201" s="1"/>
  <c r="B786" i="201"/>
  <c r="J785" i="201"/>
  <c r="I785" i="201"/>
  <c r="H785" i="201"/>
  <c r="F785" i="201"/>
  <c r="D785" i="201"/>
  <c r="E785" i="201" s="1"/>
  <c r="B785" i="201"/>
  <c r="J784" i="201"/>
  <c r="I784" i="201"/>
  <c r="H784" i="201"/>
  <c r="F784" i="201"/>
  <c r="D784" i="201"/>
  <c r="E784" i="201" s="1"/>
  <c r="B784" i="201"/>
  <c r="J783" i="201"/>
  <c r="I783" i="201"/>
  <c r="H783" i="201"/>
  <c r="F783" i="201"/>
  <c r="D783" i="201"/>
  <c r="E783" i="201" s="1"/>
  <c r="B783" i="201"/>
  <c r="J782" i="201"/>
  <c r="I782" i="201"/>
  <c r="H782" i="201"/>
  <c r="F782" i="201"/>
  <c r="D782" i="201"/>
  <c r="E782" i="201" s="1"/>
  <c r="B782" i="201"/>
  <c r="J781" i="201"/>
  <c r="I781" i="201"/>
  <c r="H781" i="201"/>
  <c r="F781" i="201"/>
  <c r="D781" i="201"/>
  <c r="E781" i="201" s="1"/>
  <c r="B781" i="201"/>
  <c r="J780" i="201"/>
  <c r="I780" i="201"/>
  <c r="H780" i="201"/>
  <c r="F780" i="201"/>
  <c r="D780" i="201"/>
  <c r="E780" i="201" s="1"/>
  <c r="B780" i="201"/>
  <c r="J779" i="201"/>
  <c r="I779" i="201"/>
  <c r="H779" i="201"/>
  <c r="F779" i="201"/>
  <c r="D779" i="201"/>
  <c r="E779" i="201" s="1"/>
  <c r="B779" i="201"/>
  <c r="J778" i="201"/>
  <c r="I778" i="201"/>
  <c r="H778" i="201"/>
  <c r="F778" i="201"/>
  <c r="D778" i="201"/>
  <c r="E778" i="201" s="1"/>
  <c r="B778" i="201"/>
  <c r="J777" i="201"/>
  <c r="I777" i="201"/>
  <c r="H777" i="201"/>
  <c r="F777" i="201"/>
  <c r="D777" i="201"/>
  <c r="E777" i="201" s="1"/>
  <c r="B777" i="201"/>
  <c r="J776" i="201"/>
  <c r="I776" i="201"/>
  <c r="H776" i="201"/>
  <c r="F776" i="201"/>
  <c r="D776" i="201"/>
  <c r="E776" i="201" s="1"/>
  <c r="B776" i="201"/>
  <c r="J775" i="201"/>
  <c r="I775" i="201"/>
  <c r="H775" i="201"/>
  <c r="F775" i="201"/>
  <c r="D775" i="201"/>
  <c r="E775" i="201" s="1"/>
  <c r="B775" i="201"/>
  <c r="J774" i="201"/>
  <c r="I774" i="201"/>
  <c r="H774" i="201"/>
  <c r="F774" i="201"/>
  <c r="D774" i="201"/>
  <c r="E774" i="201" s="1"/>
  <c r="B774" i="201"/>
  <c r="J773" i="201"/>
  <c r="I773" i="201"/>
  <c r="H773" i="201"/>
  <c r="F773" i="201"/>
  <c r="D773" i="201"/>
  <c r="E773" i="201" s="1"/>
  <c r="B773" i="201"/>
  <c r="J772" i="201"/>
  <c r="I772" i="201"/>
  <c r="H772" i="201"/>
  <c r="F772" i="201"/>
  <c r="D772" i="201"/>
  <c r="E772" i="201" s="1"/>
  <c r="B772" i="201"/>
  <c r="J771" i="201"/>
  <c r="I771" i="201"/>
  <c r="H771" i="201"/>
  <c r="F771" i="201"/>
  <c r="D771" i="201"/>
  <c r="E771" i="201" s="1"/>
  <c r="B771" i="201"/>
  <c r="J770" i="201"/>
  <c r="I770" i="201"/>
  <c r="H770" i="201"/>
  <c r="F770" i="201"/>
  <c r="D770" i="201"/>
  <c r="E770" i="201" s="1"/>
  <c r="B770" i="201"/>
  <c r="J769" i="201"/>
  <c r="I769" i="201"/>
  <c r="H769" i="201"/>
  <c r="F769" i="201"/>
  <c r="D769" i="201"/>
  <c r="E769" i="201" s="1"/>
  <c r="B769" i="201"/>
  <c r="J768" i="201"/>
  <c r="I768" i="201"/>
  <c r="H768" i="201"/>
  <c r="F768" i="201"/>
  <c r="D768" i="201"/>
  <c r="E768" i="201" s="1"/>
  <c r="B768" i="201"/>
  <c r="J767" i="201"/>
  <c r="I767" i="201"/>
  <c r="H767" i="201"/>
  <c r="F767" i="201"/>
  <c r="D767" i="201"/>
  <c r="E767" i="201" s="1"/>
  <c r="B767" i="201"/>
  <c r="J766" i="201"/>
  <c r="I766" i="201"/>
  <c r="H766" i="201"/>
  <c r="F766" i="201"/>
  <c r="D766" i="201"/>
  <c r="E766" i="201" s="1"/>
  <c r="B766" i="201"/>
  <c r="J765" i="201"/>
  <c r="I765" i="201"/>
  <c r="H765" i="201"/>
  <c r="F765" i="201"/>
  <c r="D765" i="201"/>
  <c r="E765" i="201" s="1"/>
  <c r="B765" i="201"/>
  <c r="J764" i="201"/>
  <c r="I764" i="201"/>
  <c r="H764" i="201"/>
  <c r="F764" i="201"/>
  <c r="D764" i="201"/>
  <c r="E764" i="201" s="1"/>
  <c r="B764" i="201"/>
  <c r="J763" i="201"/>
  <c r="I763" i="201"/>
  <c r="H763" i="201"/>
  <c r="F763" i="201"/>
  <c r="D763" i="201"/>
  <c r="E763" i="201" s="1"/>
  <c r="B763" i="201"/>
  <c r="J762" i="201"/>
  <c r="I762" i="201"/>
  <c r="H762" i="201"/>
  <c r="F762" i="201"/>
  <c r="D762" i="201"/>
  <c r="E762" i="201" s="1"/>
  <c r="B762" i="201"/>
  <c r="J761" i="201"/>
  <c r="I761" i="201"/>
  <c r="H761" i="201"/>
  <c r="F761" i="201"/>
  <c r="D761" i="201"/>
  <c r="E761" i="201" s="1"/>
  <c r="B761" i="201"/>
  <c r="J760" i="201"/>
  <c r="I760" i="201"/>
  <c r="H760" i="201"/>
  <c r="F760" i="201"/>
  <c r="D760" i="201"/>
  <c r="E760" i="201" s="1"/>
  <c r="B760" i="201"/>
  <c r="J759" i="201"/>
  <c r="I759" i="201"/>
  <c r="H759" i="201"/>
  <c r="F759" i="201"/>
  <c r="D759" i="201"/>
  <c r="E759" i="201" s="1"/>
  <c r="B759" i="201"/>
  <c r="J758" i="201"/>
  <c r="I758" i="201"/>
  <c r="H758" i="201"/>
  <c r="F758" i="201"/>
  <c r="D758" i="201"/>
  <c r="E758" i="201" s="1"/>
  <c r="B758" i="201"/>
  <c r="J757" i="201"/>
  <c r="I757" i="201"/>
  <c r="H757" i="201"/>
  <c r="F757" i="201"/>
  <c r="D757" i="201"/>
  <c r="E757" i="201" s="1"/>
  <c r="B757" i="201"/>
  <c r="J756" i="201"/>
  <c r="I756" i="201"/>
  <c r="H756" i="201"/>
  <c r="F756" i="201"/>
  <c r="D756" i="201"/>
  <c r="E756" i="201" s="1"/>
  <c r="B756" i="201"/>
  <c r="J755" i="201"/>
  <c r="I755" i="201"/>
  <c r="H755" i="201"/>
  <c r="F755" i="201"/>
  <c r="D755" i="201"/>
  <c r="E755" i="201" s="1"/>
  <c r="B755" i="201"/>
  <c r="J754" i="201"/>
  <c r="I754" i="201"/>
  <c r="H754" i="201"/>
  <c r="F754" i="201"/>
  <c r="D754" i="201"/>
  <c r="E754" i="201" s="1"/>
  <c r="B754" i="201"/>
  <c r="J753" i="201"/>
  <c r="I753" i="201"/>
  <c r="H753" i="201"/>
  <c r="F753" i="201"/>
  <c r="D753" i="201"/>
  <c r="E753" i="201" s="1"/>
  <c r="B753" i="201"/>
  <c r="J752" i="201"/>
  <c r="I752" i="201"/>
  <c r="H752" i="201"/>
  <c r="F752" i="201"/>
  <c r="D752" i="201"/>
  <c r="E752" i="201" s="1"/>
  <c r="B752" i="201"/>
  <c r="J751" i="201"/>
  <c r="I751" i="201"/>
  <c r="H751" i="201"/>
  <c r="F751" i="201"/>
  <c r="D751" i="201"/>
  <c r="E751" i="201" s="1"/>
  <c r="B751" i="201"/>
  <c r="J750" i="201"/>
  <c r="I750" i="201"/>
  <c r="H750" i="201"/>
  <c r="F750" i="201"/>
  <c r="D750" i="201"/>
  <c r="E750" i="201" s="1"/>
  <c r="B750" i="201"/>
  <c r="J749" i="201"/>
  <c r="I749" i="201"/>
  <c r="H749" i="201"/>
  <c r="F749" i="201"/>
  <c r="D749" i="201"/>
  <c r="E749" i="201" s="1"/>
  <c r="B749" i="201"/>
  <c r="J748" i="201"/>
  <c r="I748" i="201"/>
  <c r="H748" i="201"/>
  <c r="F748" i="201"/>
  <c r="D748" i="201"/>
  <c r="E748" i="201" s="1"/>
  <c r="B748" i="201"/>
  <c r="J747" i="201"/>
  <c r="I747" i="201"/>
  <c r="H747" i="201"/>
  <c r="F747" i="201"/>
  <c r="D747" i="201"/>
  <c r="E747" i="201" s="1"/>
  <c r="B747" i="201"/>
  <c r="J746" i="201"/>
  <c r="I746" i="201"/>
  <c r="H746" i="201"/>
  <c r="F746" i="201"/>
  <c r="D746" i="201"/>
  <c r="E746" i="201" s="1"/>
  <c r="B746" i="201"/>
  <c r="J745" i="201"/>
  <c r="I745" i="201"/>
  <c r="H745" i="201"/>
  <c r="F745" i="201"/>
  <c r="D745" i="201"/>
  <c r="E745" i="201" s="1"/>
  <c r="B745" i="201"/>
  <c r="J744" i="201"/>
  <c r="I744" i="201"/>
  <c r="H744" i="201"/>
  <c r="F744" i="201"/>
  <c r="D744" i="201"/>
  <c r="E744" i="201" s="1"/>
  <c r="B744" i="201"/>
  <c r="J743" i="201"/>
  <c r="I743" i="201"/>
  <c r="H743" i="201"/>
  <c r="F743" i="201"/>
  <c r="D743" i="201"/>
  <c r="E743" i="201" s="1"/>
  <c r="B743" i="201"/>
  <c r="J742" i="201"/>
  <c r="I742" i="201"/>
  <c r="H742" i="201"/>
  <c r="F742" i="201"/>
  <c r="D742" i="201"/>
  <c r="E742" i="201" s="1"/>
  <c r="B742" i="201"/>
  <c r="J741" i="201"/>
  <c r="I741" i="201"/>
  <c r="H741" i="201"/>
  <c r="F741" i="201"/>
  <c r="D741" i="201"/>
  <c r="E741" i="201" s="1"/>
  <c r="B741" i="201"/>
  <c r="J740" i="201"/>
  <c r="I740" i="201"/>
  <c r="H740" i="201"/>
  <c r="F740" i="201"/>
  <c r="D740" i="201"/>
  <c r="E740" i="201" s="1"/>
  <c r="B740" i="201"/>
  <c r="J739" i="201"/>
  <c r="I739" i="201"/>
  <c r="H739" i="201"/>
  <c r="F739" i="201"/>
  <c r="D739" i="201"/>
  <c r="E739" i="201" s="1"/>
  <c r="B739" i="201"/>
  <c r="J738" i="201"/>
  <c r="I738" i="201"/>
  <c r="H738" i="201"/>
  <c r="F738" i="201"/>
  <c r="D738" i="201"/>
  <c r="E738" i="201" s="1"/>
  <c r="B738" i="201"/>
  <c r="J737" i="201"/>
  <c r="I737" i="201"/>
  <c r="H737" i="201"/>
  <c r="F737" i="201"/>
  <c r="D737" i="201"/>
  <c r="E737" i="201" s="1"/>
  <c r="B737" i="201"/>
  <c r="J736" i="201"/>
  <c r="I736" i="201"/>
  <c r="H736" i="201"/>
  <c r="F736" i="201"/>
  <c r="D736" i="201"/>
  <c r="E736" i="201" s="1"/>
  <c r="B736" i="201"/>
  <c r="J735" i="201"/>
  <c r="I735" i="201"/>
  <c r="H735" i="201"/>
  <c r="F735" i="201"/>
  <c r="D735" i="201"/>
  <c r="E735" i="201" s="1"/>
  <c r="B735" i="201"/>
  <c r="J734" i="201"/>
  <c r="I734" i="201"/>
  <c r="H734" i="201"/>
  <c r="F734" i="201"/>
  <c r="D734" i="201"/>
  <c r="E734" i="201" s="1"/>
  <c r="B734" i="201"/>
  <c r="J733" i="201"/>
  <c r="I733" i="201"/>
  <c r="H733" i="201"/>
  <c r="F733" i="201"/>
  <c r="D733" i="201"/>
  <c r="E733" i="201" s="1"/>
  <c r="B733" i="201"/>
  <c r="J732" i="201"/>
  <c r="I732" i="201"/>
  <c r="H732" i="201"/>
  <c r="F732" i="201"/>
  <c r="D732" i="201"/>
  <c r="E732" i="201" s="1"/>
  <c r="B732" i="201"/>
  <c r="J731" i="201"/>
  <c r="I731" i="201"/>
  <c r="H731" i="201"/>
  <c r="F731" i="201"/>
  <c r="D731" i="201"/>
  <c r="E731" i="201" s="1"/>
  <c r="B731" i="201"/>
  <c r="J730" i="201"/>
  <c r="I730" i="201"/>
  <c r="H730" i="201"/>
  <c r="F730" i="201"/>
  <c r="D730" i="201"/>
  <c r="E730" i="201" s="1"/>
  <c r="B730" i="201"/>
  <c r="J729" i="201"/>
  <c r="I729" i="201"/>
  <c r="H729" i="201"/>
  <c r="F729" i="201"/>
  <c r="D729" i="201"/>
  <c r="E729" i="201" s="1"/>
  <c r="B729" i="201"/>
  <c r="J728" i="201"/>
  <c r="I728" i="201"/>
  <c r="H728" i="201"/>
  <c r="F728" i="201"/>
  <c r="D728" i="201"/>
  <c r="E728" i="201" s="1"/>
  <c r="B728" i="201"/>
  <c r="J727" i="201"/>
  <c r="I727" i="201"/>
  <c r="H727" i="201"/>
  <c r="F727" i="201"/>
  <c r="D727" i="201"/>
  <c r="E727" i="201" s="1"/>
  <c r="B727" i="201"/>
  <c r="J726" i="201"/>
  <c r="I726" i="201"/>
  <c r="H726" i="201"/>
  <c r="F726" i="201"/>
  <c r="D726" i="201"/>
  <c r="E726" i="201" s="1"/>
  <c r="B726" i="201"/>
  <c r="J725" i="201"/>
  <c r="I725" i="201"/>
  <c r="H725" i="201"/>
  <c r="F725" i="201"/>
  <c r="D725" i="201"/>
  <c r="E725" i="201" s="1"/>
  <c r="B725" i="201"/>
  <c r="J724" i="201"/>
  <c r="I724" i="201"/>
  <c r="H724" i="201"/>
  <c r="F724" i="201"/>
  <c r="D724" i="201"/>
  <c r="E724" i="201" s="1"/>
  <c r="B724" i="201"/>
  <c r="J723" i="201"/>
  <c r="I723" i="201"/>
  <c r="H723" i="201"/>
  <c r="F723" i="201"/>
  <c r="D723" i="201"/>
  <c r="E723" i="201" s="1"/>
  <c r="B723" i="201"/>
  <c r="J722" i="201"/>
  <c r="I722" i="201"/>
  <c r="H722" i="201"/>
  <c r="F722" i="201"/>
  <c r="D722" i="201"/>
  <c r="E722" i="201" s="1"/>
  <c r="B722" i="201"/>
  <c r="J721" i="201"/>
  <c r="I721" i="201"/>
  <c r="H721" i="201"/>
  <c r="F721" i="201"/>
  <c r="D721" i="201"/>
  <c r="E721" i="201" s="1"/>
  <c r="B721" i="201"/>
  <c r="J720" i="201"/>
  <c r="I720" i="201"/>
  <c r="H720" i="201"/>
  <c r="F720" i="201"/>
  <c r="D720" i="201"/>
  <c r="E720" i="201" s="1"/>
  <c r="B720" i="201"/>
  <c r="J719" i="201"/>
  <c r="I719" i="201"/>
  <c r="H719" i="201"/>
  <c r="F719" i="201"/>
  <c r="D719" i="201"/>
  <c r="E719" i="201" s="1"/>
  <c r="B719" i="201"/>
  <c r="J718" i="201"/>
  <c r="I718" i="201"/>
  <c r="H718" i="201"/>
  <c r="F718" i="201"/>
  <c r="D718" i="201"/>
  <c r="E718" i="201" s="1"/>
  <c r="B718" i="201"/>
  <c r="J717" i="201"/>
  <c r="I717" i="201"/>
  <c r="H717" i="201"/>
  <c r="F717" i="201"/>
  <c r="D717" i="201"/>
  <c r="E717" i="201" s="1"/>
  <c r="B717" i="201"/>
  <c r="J716" i="201"/>
  <c r="I716" i="201"/>
  <c r="H716" i="201"/>
  <c r="F716" i="201"/>
  <c r="D716" i="201"/>
  <c r="E716" i="201" s="1"/>
  <c r="B716" i="201"/>
  <c r="J715" i="201"/>
  <c r="I715" i="201"/>
  <c r="H715" i="201"/>
  <c r="F715" i="201"/>
  <c r="D715" i="201"/>
  <c r="E715" i="201" s="1"/>
  <c r="B715" i="201"/>
  <c r="J714" i="201"/>
  <c r="I714" i="201"/>
  <c r="H714" i="201"/>
  <c r="F714" i="201"/>
  <c r="D714" i="201"/>
  <c r="E714" i="201" s="1"/>
  <c r="B714" i="201"/>
  <c r="J713" i="201"/>
  <c r="I713" i="201"/>
  <c r="H713" i="201"/>
  <c r="F713" i="201"/>
  <c r="D713" i="201"/>
  <c r="E713" i="201" s="1"/>
  <c r="B713" i="201"/>
  <c r="J712" i="201"/>
  <c r="I712" i="201"/>
  <c r="H712" i="201"/>
  <c r="F712" i="201"/>
  <c r="D712" i="201"/>
  <c r="E712" i="201" s="1"/>
  <c r="B712" i="201"/>
  <c r="J711" i="201"/>
  <c r="I711" i="201"/>
  <c r="H711" i="201"/>
  <c r="F711" i="201"/>
  <c r="D711" i="201"/>
  <c r="E711" i="201" s="1"/>
  <c r="B711" i="201"/>
  <c r="J710" i="201"/>
  <c r="I710" i="201"/>
  <c r="H710" i="201"/>
  <c r="F710" i="201"/>
  <c r="D710" i="201"/>
  <c r="E710" i="201" s="1"/>
  <c r="B710" i="201"/>
  <c r="J709" i="201"/>
  <c r="I709" i="201"/>
  <c r="H709" i="201"/>
  <c r="F709" i="201"/>
  <c r="D709" i="201"/>
  <c r="E709" i="201" s="1"/>
  <c r="B709" i="201"/>
  <c r="J708" i="201"/>
  <c r="I708" i="201"/>
  <c r="H708" i="201"/>
  <c r="F708" i="201"/>
  <c r="D708" i="201"/>
  <c r="E708" i="201" s="1"/>
  <c r="B708" i="201"/>
  <c r="J707" i="201"/>
  <c r="I707" i="201"/>
  <c r="H707" i="201"/>
  <c r="F707" i="201"/>
  <c r="D707" i="201"/>
  <c r="E707" i="201" s="1"/>
  <c r="B707" i="201"/>
  <c r="J706" i="201"/>
  <c r="I706" i="201"/>
  <c r="H706" i="201"/>
  <c r="F706" i="201"/>
  <c r="D706" i="201"/>
  <c r="E706" i="201" s="1"/>
  <c r="B706" i="201"/>
  <c r="J705" i="201"/>
  <c r="I705" i="201"/>
  <c r="H705" i="201"/>
  <c r="F705" i="201"/>
  <c r="D705" i="201"/>
  <c r="E705" i="201" s="1"/>
  <c r="B705" i="201"/>
  <c r="J704" i="201"/>
  <c r="I704" i="201"/>
  <c r="H704" i="201"/>
  <c r="F704" i="201"/>
  <c r="D704" i="201"/>
  <c r="E704" i="201" s="1"/>
  <c r="B704" i="201"/>
  <c r="J703" i="201"/>
  <c r="I703" i="201"/>
  <c r="H703" i="201"/>
  <c r="F703" i="201"/>
  <c r="D703" i="201"/>
  <c r="E703" i="201" s="1"/>
  <c r="B703" i="201"/>
  <c r="J702" i="201"/>
  <c r="I702" i="201"/>
  <c r="H702" i="201"/>
  <c r="F702" i="201"/>
  <c r="D702" i="201"/>
  <c r="E702" i="201" s="1"/>
  <c r="B702" i="201"/>
  <c r="J701" i="201"/>
  <c r="I701" i="201"/>
  <c r="H701" i="201"/>
  <c r="F701" i="201"/>
  <c r="D701" i="201"/>
  <c r="E701" i="201" s="1"/>
  <c r="B701" i="201"/>
  <c r="J700" i="201"/>
  <c r="I700" i="201"/>
  <c r="H700" i="201"/>
  <c r="F700" i="201"/>
  <c r="D700" i="201"/>
  <c r="E700" i="201" s="1"/>
  <c r="B700" i="201"/>
  <c r="J699" i="201"/>
  <c r="I699" i="201"/>
  <c r="H699" i="201"/>
  <c r="F699" i="201"/>
  <c r="D699" i="201"/>
  <c r="E699" i="201" s="1"/>
  <c r="B699" i="201"/>
  <c r="J698" i="201"/>
  <c r="I698" i="201"/>
  <c r="H698" i="201"/>
  <c r="F698" i="201"/>
  <c r="D698" i="201"/>
  <c r="E698" i="201" s="1"/>
  <c r="B698" i="201"/>
  <c r="J697" i="201"/>
  <c r="I697" i="201"/>
  <c r="H697" i="201"/>
  <c r="F697" i="201"/>
  <c r="D697" i="201"/>
  <c r="E697" i="201" s="1"/>
  <c r="B697" i="201"/>
  <c r="J696" i="201"/>
  <c r="I696" i="201"/>
  <c r="H696" i="201"/>
  <c r="F696" i="201"/>
  <c r="D696" i="201"/>
  <c r="E696" i="201" s="1"/>
  <c r="B696" i="201"/>
  <c r="J695" i="201"/>
  <c r="I695" i="201"/>
  <c r="H695" i="201"/>
  <c r="F695" i="201"/>
  <c r="D695" i="201"/>
  <c r="E695" i="201" s="1"/>
  <c r="B695" i="201"/>
  <c r="J694" i="201"/>
  <c r="I694" i="201"/>
  <c r="H694" i="201"/>
  <c r="F694" i="201"/>
  <c r="D694" i="201"/>
  <c r="E694" i="201" s="1"/>
  <c r="B694" i="201"/>
  <c r="J693" i="201"/>
  <c r="I693" i="201"/>
  <c r="H693" i="201"/>
  <c r="F693" i="201"/>
  <c r="D693" i="201"/>
  <c r="E693" i="201" s="1"/>
  <c r="B693" i="201"/>
  <c r="J692" i="201"/>
  <c r="I692" i="201"/>
  <c r="H692" i="201"/>
  <c r="F692" i="201"/>
  <c r="D692" i="201"/>
  <c r="E692" i="201" s="1"/>
  <c r="B692" i="201"/>
  <c r="J691" i="201"/>
  <c r="I691" i="201"/>
  <c r="H691" i="201"/>
  <c r="F691" i="201"/>
  <c r="D691" i="201"/>
  <c r="E691" i="201" s="1"/>
  <c r="B691" i="201"/>
  <c r="J690" i="201"/>
  <c r="I690" i="201"/>
  <c r="H690" i="201"/>
  <c r="F690" i="201"/>
  <c r="D690" i="201"/>
  <c r="E690" i="201" s="1"/>
  <c r="B690" i="201"/>
  <c r="J689" i="201"/>
  <c r="I689" i="201"/>
  <c r="H689" i="201"/>
  <c r="F689" i="201"/>
  <c r="D689" i="201"/>
  <c r="E689" i="201" s="1"/>
  <c r="B689" i="201"/>
  <c r="J688" i="201"/>
  <c r="I688" i="201"/>
  <c r="H688" i="201"/>
  <c r="F688" i="201"/>
  <c r="D688" i="201"/>
  <c r="E688" i="201" s="1"/>
  <c r="B688" i="201"/>
  <c r="J687" i="201"/>
  <c r="I687" i="201"/>
  <c r="H687" i="201"/>
  <c r="F687" i="201"/>
  <c r="D687" i="201"/>
  <c r="E687" i="201" s="1"/>
  <c r="B687" i="201"/>
  <c r="J686" i="201"/>
  <c r="I686" i="201"/>
  <c r="H686" i="201"/>
  <c r="F686" i="201"/>
  <c r="D686" i="201"/>
  <c r="E686" i="201" s="1"/>
  <c r="B686" i="201"/>
  <c r="J685" i="201"/>
  <c r="I685" i="201"/>
  <c r="H685" i="201"/>
  <c r="F685" i="201"/>
  <c r="D685" i="201"/>
  <c r="E685" i="201" s="1"/>
  <c r="B685" i="201"/>
  <c r="J684" i="201"/>
  <c r="I684" i="201"/>
  <c r="H684" i="201"/>
  <c r="F684" i="201"/>
  <c r="D684" i="201"/>
  <c r="E684" i="201" s="1"/>
  <c r="B684" i="201"/>
  <c r="J683" i="201"/>
  <c r="I683" i="201"/>
  <c r="H683" i="201"/>
  <c r="F683" i="201"/>
  <c r="D683" i="201"/>
  <c r="E683" i="201" s="1"/>
  <c r="B683" i="201"/>
  <c r="J682" i="201"/>
  <c r="I682" i="201"/>
  <c r="H682" i="201"/>
  <c r="F682" i="201"/>
  <c r="D682" i="201"/>
  <c r="E682" i="201" s="1"/>
  <c r="B682" i="201"/>
  <c r="J681" i="201"/>
  <c r="I681" i="201"/>
  <c r="H681" i="201"/>
  <c r="F681" i="201"/>
  <c r="D681" i="201"/>
  <c r="E681" i="201" s="1"/>
  <c r="B681" i="201"/>
  <c r="J680" i="201"/>
  <c r="I680" i="201"/>
  <c r="H680" i="201"/>
  <c r="F680" i="201"/>
  <c r="D680" i="201"/>
  <c r="E680" i="201" s="1"/>
  <c r="B680" i="201"/>
  <c r="J679" i="201"/>
  <c r="I679" i="201"/>
  <c r="H679" i="201"/>
  <c r="F679" i="201"/>
  <c r="D679" i="201"/>
  <c r="E679" i="201" s="1"/>
  <c r="B679" i="201"/>
  <c r="J678" i="201"/>
  <c r="I678" i="201"/>
  <c r="H678" i="201"/>
  <c r="F678" i="201"/>
  <c r="D678" i="201"/>
  <c r="E678" i="201" s="1"/>
  <c r="B678" i="201"/>
  <c r="J677" i="201"/>
  <c r="I677" i="201"/>
  <c r="H677" i="201"/>
  <c r="F677" i="201"/>
  <c r="D677" i="201"/>
  <c r="E677" i="201" s="1"/>
  <c r="B677" i="201"/>
  <c r="J676" i="201"/>
  <c r="I676" i="201"/>
  <c r="H676" i="201"/>
  <c r="F676" i="201"/>
  <c r="D676" i="201"/>
  <c r="E676" i="201" s="1"/>
  <c r="B676" i="201"/>
  <c r="J675" i="201"/>
  <c r="I675" i="201"/>
  <c r="H675" i="201"/>
  <c r="F675" i="201"/>
  <c r="D675" i="201"/>
  <c r="E675" i="201" s="1"/>
  <c r="B675" i="201"/>
  <c r="J674" i="201"/>
  <c r="I674" i="201"/>
  <c r="H674" i="201"/>
  <c r="F674" i="201"/>
  <c r="D674" i="201"/>
  <c r="E674" i="201" s="1"/>
  <c r="B674" i="201"/>
  <c r="J673" i="201"/>
  <c r="I673" i="201"/>
  <c r="H673" i="201"/>
  <c r="F673" i="201"/>
  <c r="D673" i="201"/>
  <c r="E673" i="201" s="1"/>
  <c r="B673" i="201"/>
  <c r="J672" i="201"/>
  <c r="I672" i="201"/>
  <c r="H672" i="201"/>
  <c r="F672" i="201"/>
  <c r="D672" i="201"/>
  <c r="E672" i="201" s="1"/>
  <c r="B672" i="201"/>
  <c r="J671" i="201"/>
  <c r="I671" i="201"/>
  <c r="H671" i="201"/>
  <c r="F671" i="201"/>
  <c r="D671" i="201"/>
  <c r="E671" i="201" s="1"/>
  <c r="B671" i="201"/>
  <c r="J670" i="201"/>
  <c r="I670" i="201"/>
  <c r="H670" i="201"/>
  <c r="F670" i="201"/>
  <c r="D670" i="201"/>
  <c r="E670" i="201" s="1"/>
  <c r="B670" i="201"/>
  <c r="J669" i="201"/>
  <c r="I669" i="201"/>
  <c r="H669" i="201"/>
  <c r="F669" i="201"/>
  <c r="D669" i="201"/>
  <c r="E669" i="201" s="1"/>
  <c r="B669" i="201"/>
  <c r="J668" i="201"/>
  <c r="I668" i="201"/>
  <c r="H668" i="201"/>
  <c r="F668" i="201"/>
  <c r="D668" i="201"/>
  <c r="E668" i="201" s="1"/>
  <c r="B668" i="201"/>
  <c r="J667" i="201"/>
  <c r="I667" i="201"/>
  <c r="H667" i="201"/>
  <c r="F667" i="201"/>
  <c r="D667" i="201"/>
  <c r="E667" i="201" s="1"/>
  <c r="B667" i="201"/>
  <c r="J666" i="201"/>
  <c r="I666" i="201"/>
  <c r="H666" i="201"/>
  <c r="F666" i="201"/>
  <c r="D666" i="201"/>
  <c r="E666" i="201" s="1"/>
  <c r="B666" i="201"/>
  <c r="J665" i="201"/>
  <c r="I665" i="201"/>
  <c r="H665" i="201"/>
  <c r="F665" i="201"/>
  <c r="D665" i="201"/>
  <c r="E665" i="201" s="1"/>
  <c r="B665" i="201"/>
  <c r="J664" i="201"/>
  <c r="I664" i="201"/>
  <c r="H664" i="201"/>
  <c r="F664" i="201"/>
  <c r="D664" i="201"/>
  <c r="E664" i="201" s="1"/>
  <c r="B664" i="201"/>
  <c r="J663" i="201"/>
  <c r="I663" i="201"/>
  <c r="H663" i="201"/>
  <c r="F663" i="201"/>
  <c r="D663" i="201"/>
  <c r="E663" i="201" s="1"/>
  <c r="B663" i="201"/>
  <c r="J662" i="201"/>
  <c r="I662" i="201"/>
  <c r="H662" i="201"/>
  <c r="F662" i="201"/>
  <c r="D662" i="201"/>
  <c r="E662" i="201" s="1"/>
  <c r="B662" i="201"/>
  <c r="J661" i="201"/>
  <c r="I661" i="201"/>
  <c r="H661" i="201"/>
  <c r="F661" i="201"/>
  <c r="D661" i="201"/>
  <c r="E661" i="201" s="1"/>
  <c r="B661" i="201"/>
  <c r="J660" i="201"/>
  <c r="I660" i="201"/>
  <c r="H660" i="201"/>
  <c r="F660" i="201"/>
  <c r="D660" i="201"/>
  <c r="E660" i="201" s="1"/>
  <c r="B660" i="201"/>
  <c r="J659" i="201"/>
  <c r="I659" i="201"/>
  <c r="H659" i="201"/>
  <c r="F659" i="201"/>
  <c r="D659" i="201"/>
  <c r="E659" i="201" s="1"/>
  <c r="B659" i="201"/>
  <c r="J658" i="201"/>
  <c r="I658" i="201"/>
  <c r="H658" i="201"/>
  <c r="F658" i="201"/>
  <c r="D658" i="201"/>
  <c r="E658" i="201" s="1"/>
  <c r="B658" i="201"/>
  <c r="J657" i="201"/>
  <c r="I657" i="201"/>
  <c r="H657" i="201"/>
  <c r="F657" i="201"/>
  <c r="D657" i="201"/>
  <c r="E657" i="201" s="1"/>
  <c r="B657" i="201"/>
  <c r="J656" i="201"/>
  <c r="I656" i="201"/>
  <c r="H656" i="201"/>
  <c r="F656" i="201"/>
  <c r="E656" i="201"/>
  <c r="D656" i="201"/>
  <c r="B656" i="201"/>
  <c r="J655" i="201"/>
  <c r="I655" i="201"/>
  <c r="H655" i="201"/>
  <c r="F655" i="201"/>
  <c r="D655" i="201"/>
  <c r="E655" i="201" s="1"/>
  <c r="B655" i="201"/>
  <c r="J654" i="201"/>
  <c r="I654" i="201"/>
  <c r="H654" i="201"/>
  <c r="F654" i="201"/>
  <c r="D654" i="201"/>
  <c r="E654" i="201" s="1"/>
  <c r="B654" i="201"/>
  <c r="J653" i="201"/>
  <c r="I653" i="201"/>
  <c r="H653" i="201"/>
  <c r="F653" i="201"/>
  <c r="D653" i="201"/>
  <c r="E653" i="201" s="1"/>
  <c r="B653" i="201"/>
  <c r="J652" i="201"/>
  <c r="I652" i="201"/>
  <c r="H652" i="201"/>
  <c r="F652" i="201"/>
  <c r="D652" i="201"/>
  <c r="E652" i="201" s="1"/>
  <c r="B652" i="201"/>
  <c r="J651" i="201"/>
  <c r="I651" i="201"/>
  <c r="H651" i="201"/>
  <c r="F651" i="201"/>
  <c r="D651" i="201"/>
  <c r="E651" i="201" s="1"/>
  <c r="B651" i="201"/>
  <c r="J650" i="201"/>
  <c r="I650" i="201"/>
  <c r="H650" i="201"/>
  <c r="F650" i="201"/>
  <c r="D650" i="201"/>
  <c r="E650" i="201" s="1"/>
  <c r="B650" i="201"/>
  <c r="J649" i="201"/>
  <c r="I649" i="201"/>
  <c r="H649" i="201"/>
  <c r="F649" i="201"/>
  <c r="D649" i="201"/>
  <c r="E649" i="201" s="1"/>
  <c r="B649" i="201"/>
  <c r="J648" i="201"/>
  <c r="I648" i="201"/>
  <c r="H648" i="201"/>
  <c r="F648" i="201"/>
  <c r="D648" i="201"/>
  <c r="E648" i="201" s="1"/>
  <c r="B648" i="201"/>
  <c r="J647" i="201"/>
  <c r="I647" i="201"/>
  <c r="H647" i="201"/>
  <c r="F647" i="201"/>
  <c r="D647" i="201"/>
  <c r="E647" i="201" s="1"/>
  <c r="B647" i="201"/>
  <c r="J646" i="201"/>
  <c r="I646" i="201"/>
  <c r="H646" i="201"/>
  <c r="F646" i="201"/>
  <c r="D646" i="201"/>
  <c r="E646" i="201" s="1"/>
  <c r="B646" i="201"/>
  <c r="J645" i="201"/>
  <c r="I645" i="201"/>
  <c r="H645" i="201"/>
  <c r="F645" i="201"/>
  <c r="D645" i="201"/>
  <c r="E645" i="201" s="1"/>
  <c r="B645" i="201"/>
  <c r="J644" i="201"/>
  <c r="I644" i="201"/>
  <c r="H644" i="201"/>
  <c r="F644" i="201"/>
  <c r="D644" i="201"/>
  <c r="E644" i="201" s="1"/>
  <c r="B644" i="201"/>
  <c r="J643" i="201"/>
  <c r="I643" i="201"/>
  <c r="H643" i="201"/>
  <c r="F643" i="201"/>
  <c r="D643" i="201"/>
  <c r="E643" i="201" s="1"/>
  <c r="B643" i="201"/>
  <c r="J642" i="201"/>
  <c r="I642" i="201"/>
  <c r="H642" i="201"/>
  <c r="F642" i="201"/>
  <c r="D642" i="201"/>
  <c r="E642" i="201" s="1"/>
  <c r="B642" i="201"/>
  <c r="J641" i="201"/>
  <c r="I641" i="201"/>
  <c r="H641" i="201"/>
  <c r="F641" i="201"/>
  <c r="D641" i="201"/>
  <c r="E641" i="201" s="1"/>
  <c r="B641" i="201"/>
  <c r="J640" i="201"/>
  <c r="I640" i="201"/>
  <c r="H640" i="201"/>
  <c r="F640" i="201"/>
  <c r="D640" i="201"/>
  <c r="E640" i="201" s="1"/>
  <c r="B640" i="201"/>
  <c r="J639" i="201"/>
  <c r="I639" i="201"/>
  <c r="H639" i="201"/>
  <c r="F639" i="201"/>
  <c r="D639" i="201"/>
  <c r="E639" i="201" s="1"/>
  <c r="B639" i="201"/>
  <c r="J638" i="201"/>
  <c r="I638" i="201"/>
  <c r="H638" i="201"/>
  <c r="F638" i="201"/>
  <c r="D638" i="201"/>
  <c r="E638" i="201" s="1"/>
  <c r="B638" i="201"/>
  <c r="J637" i="201"/>
  <c r="I637" i="201"/>
  <c r="H637" i="201"/>
  <c r="F637" i="201"/>
  <c r="D637" i="201"/>
  <c r="E637" i="201" s="1"/>
  <c r="B637" i="201"/>
  <c r="J636" i="201"/>
  <c r="I636" i="201"/>
  <c r="H636" i="201"/>
  <c r="F636" i="201"/>
  <c r="D636" i="201"/>
  <c r="E636" i="201" s="1"/>
  <c r="B636" i="201"/>
  <c r="J635" i="201"/>
  <c r="I635" i="201"/>
  <c r="H635" i="201"/>
  <c r="F635" i="201"/>
  <c r="D635" i="201"/>
  <c r="E635" i="201" s="1"/>
  <c r="B635" i="201"/>
  <c r="J634" i="201"/>
  <c r="I634" i="201"/>
  <c r="H634" i="201"/>
  <c r="F634" i="201"/>
  <c r="D634" i="201"/>
  <c r="E634" i="201" s="1"/>
  <c r="B634" i="201"/>
  <c r="J633" i="201"/>
  <c r="I633" i="201"/>
  <c r="H633" i="201"/>
  <c r="F633" i="201"/>
  <c r="D633" i="201"/>
  <c r="E633" i="201" s="1"/>
  <c r="B633" i="201"/>
  <c r="J632" i="201"/>
  <c r="I632" i="201"/>
  <c r="H632" i="201"/>
  <c r="F632" i="201"/>
  <c r="D632" i="201"/>
  <c r="E632" i="201" s="1"/>
  <c r="B632" i="201"/>
  <c r="J631" i="201"/>
  <c r="I631" i="201"/>
  <c r="H631" i="201"/>
  <c r="F631" i="201"/>
  <c r="D631" i="201"/>
  <c r="E631" i="201" s="1"/>
  <c r="B631" i="201"/>
  <c r="J630" i="201"/>
  <c r="I630" i="201"/>
  <c r="H630" i="201"/>
  <c r="F630" i="201"/>
  <c r="D630" i="201"/>
  <c r="E630" i="201" s="1"/>
  <c r="B630" i="201"/>
  <c r="J629" i="201"/>
  <c r="I629" i="201"/>
  <c r="H629" i="201"/>
  <c r="F629" i="201"/>
  <c r="D629" i="201"/>
  <c r="E629" i="201" s="1"/>
  <c r="B629" i="201"/>
  <c r="J628" i="201"/>
  <c r="I628" i="201"/>
  <c r="H628" i="201"/>
  <c r="F628" i="201"/>
  <c r="D628" i="201"/>
  <c r="E628" i="201" s="1"/>
  <c r="B628" i="201"/>
  <c r="J627" i="201"/>
  <c r="I627" i="201"/>
  <c r="H627" i="201"/>
  <c r="F627" i="201"/>
  <c r="D627" i="201"/>
  <c r="E627" i="201" s="1"/>
  <c r="B627" i="201"/>
  <c r="J626" i="201"/>
  <c r="I626" i="201"/>
  <c r="H626" i="201"/>
  <c r="F626" i="201"/>
  <c r="D626" i="201"/>
  <c r="E626" i="201" s="1"/>
  <c r="B626" i="201"/>
  <c r="J625" i="201"/>
  <c r="I625" i="201"/>
  <c r="H625" i="201"/>
  <c r="F625" i="201"/>
  <c r="D625" i="201"/>
  <c r="E625" i="201" s="1"/>
  <c r="B625" i="201"/>
  <c r="J624" i="201"/>
  <c r="I624" i="201"/>
  <c r="H624" i="201"/>
  <c r="F624" i="201"/>
  <c r="D624" i="201"/>
  <c r="E624" i="201" s="1"/>
  <c r="B624" i="201"/>
  <c r="J623" i="201"/>
  <c r="I623" i="201"/>
  <c r="H623" i="201"/>
  <c r="F623" i="201"/>
  <c r="D623" i="201"/>
  <c r="E623" i="201" s="1"/>
  <c r="B623" i="201"/>
  <c r="J622" i="201"/>
  <c r="I622" i="201"/>
  <c r="H622" i="201"/>
  <c r="F622" i="201"/>
  <c r="D622" i="201"/>
  <c r="E622" i="201" s="1"/>
  <c r="B622" i="201"/>
  <c r="J621" i="201"/>
  <c r="I621" i="201"/>
  <c r="H621" i="201"/>
  <c r="F621" i="201"/>
  <c r="D621" i="201"/>
  <c r="E621" i="201" s="1"/>
  <c r="B621" i="201"/>
  <c r="J620" i="201"/>
  <c r="I620" i="201"/>
  <c r="H620" i="201"/>
  <c r="F620" i="201"/>
  <c r="D620" i="201"/>
  <c r="E620" i="201" s="1"/>
  <c r="B620" i="201"/>
  <c r="J619" i="201"/>
  <c r="I619" i="201"/>
  <c r="H619" i="201"/>
  <c r="F619" i="201"/>
  <c r="D619" i="201"/>
  <c r="E619" i="201" s="1"/>
  <c r="B619" i="201"/>
  <c r="J618" i="201"/>
  <c r="I618" i="201"/>
  <c r="H618" i="201"/>
  <c r="F618" i="201"/>
  <c r="D618" i="201"/>
  <c r="E618" i="201" s="1"/>
  <c r="B618" i="201"/>
  <c r="J617" i="201"/>
  <c r="I617" i="201"/>
  <c r="H617" i="201"/>
  <c r="F617" i="201"/>
  <c r="D617" i="201"/>
  <c r="E617" i="201" s="1"/>
  <c r="B617" i="201"/>
  <c r="J616" i="201"/>
  <c r="I616" i="201"/>
  <c r="H616" i="201"/>
  <c r="F616" i="201"/>
  <c r="D616" i="201"/>
  <c r="E616" i="201" s="1"/>
  <c r="B616" i="201"/>
  <c r="J615" i="201"/>
  <c r="I615" i="201"/>
  <c r="H615" i="201"/>
  <c r="F615" i="201"/>
  <c r="D615" i="201"/>
  <c r="E615" i="201" s="1"/>
  <c r="B615" i="201"/>
  <c r="J614" i="201"/>
  <c r="I614" i="201"/>
  <c r="H614" i="201"/>
  <c r="F614" i="201"/>
  <c r="D614" i="201"/>
  <c r="E614" i="201" s="1"/>
  <c r="B614" i="201"/>
  <c r="J613" i="201"/>
  <c r="I613" i="201"/>
  <c r="H613" i="201"/>
  <c r="F613" i="201"/>
  <c r="D613" i="201"/>
  <c r="E613" i="201" s="1"/>
  <c r="B613" i="201"/>
  <c r="J612" i="201"/>
  <c r="I612" i="201"/>
  <c r="H612" i="201"/>
  <c r="F612" i="201"/>
  <c r="D612" i="201"/>
  <c r="E612" i="201" s="1"/>
  <c r="B612" i="201"/>
  <c r="J611" i="201"/>
  <c r="I611" i="201"/>
  <c r="H611" i="201"/>
  <c r="F611" i="201"/>
  <c r="D611" i="201"/>
  <c r="E611" i="201" s="1"/>
  <c r="B611" i="201"/>
  <c r="J610" i="201"/>
  <c r="I610" i="201"/>
  <c r="H610" i="201"/>
  <c r="F610" i="201"/>
  <c r="D610" i="201"/>
  <c r="E610" i="201" s="1"/>
  <c r="B610" i="201"/>
  <c r="J609" i="201"/>
  <c r="I609" i="201"/>
  <c r="H609" i="201"/>
  <c r="F609" i="201"/>
  <c r="D609" i="201"/>
  <c r="E609" i="201" s="1"/>
  <c r="B609" i="201"/>
  <c r="J608" i="201"/>
  <c r="I608" i="201"/>
  <c r="H608" i="201"/>
  <c r="F608" i="201"/>
  <c r="D608" i="201"/>
  <c r="E608" i="201" s="1"/>
  <c r="B608" i="201"/>
  <c r="J607" i="201"/>
  <c r="I607" i="201"/>
  <c r="H607" i="201"/>
  <c r="F607" i="201"/>
  <c r="D607" i="201"/>
  <c r="E607" i="201" s="1"/>
  <c r="B607" i="201"/>
  <c r="J606" i="201"/>
  <c r="I606" i="201"/>
  <c r="H606" i="201"/>
  <c r="F606" i="201"/>
  <c r="D606" i="201"/>
  <c r="E606" i="201" s="1"/>
  <c r="B606" i="201"/>
  <c r="J605" i="201"/>
  <c r="I605" i="201"/>
  <c r="H605" i="201"/>
  <c r="F605" i="201"/>
  <c r="D605" i="201"/>
  <c r="E605" i="201" s="1"/>
  <c r="B605" i="201"/>
  <c r="J604" i="201"/>
  <c r="I604" i="201"/>
  <c r="H604" i="201"/>
  <c r="F604" i="201"/>
  <c r="D604" i="201"/>
  <c r="E604" i="201" s="1"/>
  <c r="B604" i="201"/>
  <c r="J603" i="201"/>
  <c r="I603" i="201"/>
  <c r="H603" i="201"/>
  <c r="F603" i="201"/>
  <c r="D603" i="201"/>
  <c r="E603" i="201" s="1"/>
  <c r="B603" i="201"/>
  <c r="J602" i="201"/>
  <c r="I602" i="201"/>
  <c r="H602" i="201"/>
  <c r="F602" i="201"/>
  <c r="D602" i="201"/>
  <c r="E602" i="201" s="1"/>
  <c r="B602" i="201"/>
  <c r="J601" i="201"/>
  <c r="I601" i="201"/>
  <c r="H601" i="201"/>
  <c r="F601" i="201"/>
  <c r="D601" i="201"/>
  <c r="E601" i="201" s="1"/>
  <c r="B601" i="201"/>
  <c r="J600" i="201"/>
  <c r="I600" i="201"/>
  <c r="H600" i="201"/>
  <c r="F600" i="201"/>
  <c r="D600" i="201"/>
  <c r="E600" i="201" s="1"/>
  <c r="B600" i="201"/>
  <c r="J599" i="201"/>
  <c r="I599" i="201"/>
  <c r="H599" i="201"/>
  <c r="F599" i="201"/>
  <c r="D599" i="201"/>
  <c r="E599" i="201" s="1"/>
  <c r="B599" i="201"/>
  <c r="J598" i="201"/>
  <c r="I598" i="201"/>
  <c r="H598" i="201"/>
  <c r="F598" i="201"/>
  <c r="D598" i="201"/>
  <c r="E598" i="201" s="1"/>
  <c r="B598" i="201"/>
  <c r="J597" i="201"/>
  <c r="I597" i="201"/>
  <c r="H597" i="201"/>
  <c r="F597" i="201"/>
  <c r="D597" i="201"/>
  <c r="E597" i="201" s="1"/>
  <c r="B597" i="201"/>
  <c r="J596" i="201"/>
  <c r="I596" i="201"/>
  <c r="H596" i="201"/>
  <c r="F596" i="201"/>
  <c r="D596" i="201"/>
  <c r="E596" i="201" s="1"/>
  <c r="B596" i="201"/>
  <c r="J595" i="201"/>
  <c r="I595" i="201"/>
  <c r="H595" i="201"/>
  <c r="F595" i="201"/>
  <c r="D595" i="201"/>
  <c r="E595" i="201" s="1"/>
  <c r="B595" i="201"/>
  <c r="J594" i="201"/>
  <c r="I594" i="201"/>
  <c r="H594" i="201"/>
  <c r="F594" i="201"/>
  <c r="D594" i="201"/>
  <c r="E594" i="201" s="1"/>
  <c r="B594" i="201"/>
  <c r="J593" i="201"/>
  <c r="I593" i="201"/>
  <c r="H593" i="201"/>
  <c r="F593" i="201"/>
  <c r="D593" i="201"/>
  <c r="E593" i="201" s="1"/>
  <c r="B593" i="201"/>
  <c r="J592" i="201"/>
  <c r="I592" i="201"/>
  <c r="H592" i="201"/>
  <c r="F592" i="201"/>
  <c r="D592" i="201"/>
  <c r="E592" i="201" s="1"/>
  <c r="B592" i="201"/>
  <c r="J591" i="201"/>
  <c r="I591" i="201"/>
  <c r="H591" i="201"/>
  <c r="F591" i="201"/>
  <c r="D591" i="201"/>
  <c r="E591" i="201" s="1"/>
  <c r="B591" i="201"/>
  <c r="J590" i="201"/>
  <c r="I590" i="201"/>
  <c r="H590" i="201"/>
  <c r="F590" i="201"/>
  <c r="D590" i="201"/>
  <c r="E590" i="201" s="1"/>
  <c r="B590" i="201"/>
  <c r="J589" i="201"/>
  <c r="I589" i="201"/>
  <c r="H589" i="201"/>
  <c r="F589" i="201"/>
  <c r="D589" i="201"/>
  <c r="E589" i="201" s="1"/>
  <c r="B589" i="201"/>
  <c r="J588" i="201"/>
  <c r="I588" i="201"/>
  <c r="H588" i="201"/>
  <c r="F588" i="201"/>
  <c r="D588" i="201"/>
  <c r="E588" i="201" s="1"/>
  <c r="B588" i="201"/>
  <c r="J587" i="201"/>
  <c r="I587" i="201"/>
  <c r="H587" i="201"/>
  <c r="F587" i="201"/>
  <c r="D587" i="201"/>
  <c r="E587" i="201" s="1"/>
  <c r="B587" i="201"/>
  <c r="J586" i="201"/>
  <c r="I586" i="201"/>
  <c r="H586" i="201"/>
  <c r="F586" i="201"/>
  <c r="D586" i="201"/>
  <c r="E586" i="201" s="1"/>
  <c r="B586" i="201"/>
  <c r="J585" i="201"/>
  <c r="I585" i="201"/>
  <c r="H585" i="201"/>
  <c r="F585" i="201"/>
  <c r="D585" i="201"/>
  <c r="E585" i="201" s="1"/>
  <c r="B585" i="201"/>
  <c r="J584" i="201"/>
  <c r="I584" i="201"/>
  <c r="H584" i="201"/>
  <c r="F584" i="201"/>
  <c r="D584" i="201"/>
  <c r="E584" i="201" s="1"/>
  <c r="B584" i="201"/>
  <c r="J583" i="201"/>
  <c r="I583" i="201"/>
  <c r="H583" i="201"/>
  <c r="F583" i="201"/>
  <c r="D583" i="201"/>
  <c r="E583" i="201" s="1"/>
  <c r="B583" i="201"/>
  <c r="J582" i="201"/>
  <c r="I582" i="201"/>
  <c r="H582" i="201"/>
  <c r="F582" i="201"/>
  <c r="D582" i="201"/>
  <c r="E582" i="201" s="1"/>
  <c r="B582" i="201"/>
  <c r="J581" i="201"/>
  <c r="I581" i="201"/>
  <c r="H581" i="201"/>
  <c r="F581" i="201"/>
  <c r="D581" i="201"/>
  <c r="E581" i="201" s="1"/>
  <c r="B581" i="201"/>
  <c r="J580" i="201"/>
  <c r="I580" i="201"/>
  <c r="H580" i="201"/>
  <c r="F580" i="201"/>
  <c r="D580" i="201"/>
  <c r="E580" i="201" s="1"/>
  <c r="B580" i="201"/>
  <c r="J579" i="201"/>
  <c r="I579" i="201"/>
  <c r="H579" i="201"/>
  <c r="F579" i="201"/>
  <c r="D579" i="201"/>
  <c r="E579" i="201" s="1"/>
  <c r="B579" i="201"/>
  <c r="J578" i="201"/>
  <c r="I578" i="201"/>
  <c r="H578" i="201"/>
  <c r="F578" i="201"/>
  <c r="D578" i="201"/>
  <c r="E578" i="201" s="1"/>
  <c r="B578" i="201"/>
  <c r="J577" i="201"/>
  <c r="I577" i="201"/>
  <c r="H577" i="201"/>
  <c r="F577" i="201"/>
  <c r="D577" i="201"/>
  <c r="E577" i="201" s="1"/>
  <c r="B577" i="201"/>
  <c r="J576" i="201"/>
  <c r="I576" i="201"/>
  <c r="H576" i="201"/>
  <c r="F576" i="201"/>
  <c r="D576" i="201"/>
  <c r="E576" i="201" s="1"/>
  <c r="B576" i="201"/>
  <c r="J575" i="201"/>
  <c r="I575" i="201"/>
  <c r="H575" i="201"/>
  <c r="F575" i="201"/>
  <c r="D575" i="201"/>
  <c r="E575" i="201" s="1"/>
  <c r="B575" i="201"/>
  <c r="J574" i="201"/>
  <c r="I574" i="201"/>
  <c r="H574" i="201"/>
  <c r="F574" i="201"/>
  <c r="D574" i="201"/>
  <c r="E574" i="201" s="1"/>
  <c r="B574" i="201"/>
  <c r="J573" i="201"/>
  <c r="I573" i="201"/>
  <c r="H573" i="201"/>
  <c r="F573" i="201"/>
  <c r="D573" i="201"/>
  <c r="E573" i="201" s="1"/>
  <c r="B573" i="201"/>
  <c r="J572" i="201"/>
  <c r="I572" i="201"/>
  <c r="H572" i="201"/>
  <c r="F572" i="201"/>
  <c r="D572" i="201"/>
  <c r="E572" i="201" s="1"/>
  <c r="B572" i="201"/>
  <c r="J571" i="201"/>
  <c r="I571" i="201"/>
  <c r="H571" i="201"/>
  <c r="F571" i="201"/>
  <c r="D571" i="201"/>
  <c r="E571" i="201" s="1"/>
  <c r="B571" i="201"/>
  <c r="J570" i="201"/>
  <c r="I570" i="201"/>
  <c r="H570" i="201"/>
  <c r="F570" i="201"/>
  <c r="D570" i="201"/>
  <c r="E570" i="201" s="1"/>
  <c r="B570" i="201"/>
  <c r="J569" i="201"/>
  <c r="I569" i="201"/>
  <c r="H569" i="201"/>
  <c r="F569" i="201"/>
  <c r="D569" i="201"/>
  <c r="E569" i="201" s="1"/>
  <c r="B569" i="201"/>
  <c r="J568" i="201"/>
  <c r="I568" i="201"/>
  <c r="H568" i="201"/>
  <c r="F568" i="201"/>
  <c r="D568" i="201"/>
  <c r="E568" i="201" s="1"/>
  <c r="B568" i="201"/>
  <c r="J567" i="201"/>
  <c r="I567" i="201"/>
  <c r="H567" i="201"/>
  <c r="F567" i="201"/>
  <c r="D567" i="201"/>
  <c r="E567" i="201" s="1"/>
  <c r="B567" i="201"/>
  <c r="J566" i="201"/>
  <c r="I566" i="201"/>
  <c r="H566" i="201"/>
  <c r="F566" i="201"/>
  <c r="D566" i="201"/>
  <c r="E566" i="201" s="1"/>
  <c r="B566" i="201"/>
  <c r="J565" i="201"/>
  <c r="I565" i="201"/>
  <c r="H565" i="201"/>
  <c r="F565" i="201"/>
  <c r="D565" i="201"/>
  <c r="E565" i="201" s="1"/>
  <c r="B565" i="201"/>
  <c r="J564" i="201"/>
  <c r="I564" i="201"/>
  <c r="H564" i="201"/>
  <c r="F564" i="201"/>
  <c r="D564" i="201"/>
  <c r="E564" i="201" s="1"/>
  <c r="B564" i="201"/>
  <c r="J563" i="201"/>
  <c r="I563" i="201"/>
  <c r="H563" i="201"/>
  <c r="F563" i="201"/>
  <c r="D563" i="201"/>
  <c r="E563" i="201" s="1"/>
  <c r="B563" i="201"/>
  <c r="J562" i="201"/>
  <c r="I562" i="201"/>
  <c r="H562" i="201"/>
  <c r="F562" i="201"/>
  <c r="D562" i="201"/>
  <c r="E562" i="201" s="1"/>
  <c r="B562" i="201"/>
  <c r="J561" i="201"/>
  <c r="I561" i="201"/>
  <c r="H561" i="201"/>
  <c r="F561" i="201"/>
  <c r="D561" i="201"/>
  <c r="E561" i="201" s="1"/>
  <c r="B561" i="201"/>
  <c r="J560" i="201"/>
  <c r="I560" i="201"/>
  <c r="H560" i="201"/>
  <c r="F560" i="201"/>
  <c r="D560" i="201"/>
  <c r="E560" i="201" s="1"/>
  <c r="B560" i="201"/>
  <c r="J559" i="201"/>
  <c r="I559" i="201"/>
  <c r="H559" i="201"/>
  <c r="F559" i="201"/>
  <c r="D559" i="201"/>
  <c r="E559" i="201" s="1"/>
  <c r="B559" i="201"/>
  <c r="J558" i="201"/>
  <c r="I558" i="201"/>
  <c r="H558" i="201"/>
  <c r="F558" i="201"/>
  <c r="D558" i="201"/>
  <c r="E558" i="201" s="1"/>
  <c r="B558" i="201"/>
  <c r="J557" i="201"/>
  <c r="I557" i="201"/>
  <c r="H557" i="201"/>
  <c r="F557" i="201"/>
  <c r="D557" i="201"/>
  <c r="E557" i="201" s="1"/>
  <c r="B557" i="201"/>
  <c r="J556" i="201"/>
  <c r="I556" i="201"/>
  <c r="H556" i="201"/>
  <c r="F556" i="201"/>
  <c r="D556" i="201"/>
  <c r="E556" i="201" s="1"/>
  <c r="B556" i="201"/>
  <c r="J555" i="201"/>
  <c r="I555" i="201"/>
  <c r="H555" i="201"/>
  <c r="F555" i="201"/>
  <c r="D555" i="201"/>
  <c r="E555" i="201" s="1"/>
  <c r="B555" i="201"/>
  <c r="J554" i="201"/>
  <c r="I554" i="201"/>
  <c r="H554" i="201"/>
  <c r="F554" i="201"/>
  <c r="D554" i="201"/>
  <c r="E554" i="201" s="1"/>
  <c r="B554" i="201"/>
  <c r="J553" i="201"/>
  <c r="I553" i="201"/>
  <c r="H553" i="201"/>
  <c r="F553" i="201"/>
  <c r="D553" i="201"/>
  <c r="E553" i="201" s="1"/>
  <c r="B553" i="201"/>
  <c r="J552" i="201"/>
  <c r="I552" i="201"/>
  <c r="H552" i="201"/>
  <c r="F552" i="201"/>
  <c r="D552" i="201"/>
  <c r="E552" i="201" s="1"/>
  <c r="B552" i="201"/>
  <c r="J551" i="201"/>
  <c r="I551" i="201"/>
  <c r="H551" i="201"/>
  <c r="F551" i="201"/>
  <c r="D551" i="201"/>
  <c r="E551" i="201" s="1"/>
  <c r="B551" i="201"/>
  <c r="J550" i="201"/>
  <c r="I550" i="201"/>
  <c r="H550" i="201"/>
  <c r="F550" i="201"/>
  <c r="D550" i="201"/>
  <c r="E550" i="201" s="1"/>
  <c r="B550" i="201"/>
  <c r="J549" i="201"/>
  <c r="I549" i="201"/>
  <c r="H549" i="201"/>
  <c r="F549" i="201"/>
  <c r="D549" i="201"/>
  <c r="E549" i="201" s="1"/>
  <c r="B549" i="201"/>
  <c r="J548" i="201"/>
  <c r="I548" i="201"/>
  <c r="H548" i="201"/>
  <c r="F548" i="201"/>
  <c r="D548" i="201"/>
  <c r="E548" i="201" s="1"/>
  <c r="B548" i="201"/>
  <c r="J547" i="201"/>
  <c r="I547" i="201"/>
  <c r="H547" i="201"/>
  <c r="F547" i="201"/>
  <c r="D547" i="201"/>
  <c r="E547" i="201" s="1"/>
  <c r="B547" i="201"/>
  <c r="J546" i="201"/>
  <c r="I546" i="201"/>
  <c r="H546" i="201"/>
  <c r="F546" i="201"/>
  <c r="D546" i="201"/>
  <c r="E546" i="201" s="1"/>
  <c r="B546" i="201"/>
  <c r="J545" i="201"/>
  <c r="I545" i="201"/>
  <c r="H545" i="201"/>
  <c r="F545" i="201"/>
  <c r="D545" i="201"/>
  <c r="E545" i="201" s="1"/>
  <c r="B545" i="201"/>
  <c r="J544" i="201"/>
  <c r="I544" i="201"/>
  <c r="H544" i="201"/>
  <c r="F544" i="201"/>
  <c r="D544" i="201"/>
  <c r="E544" i="201" s="1"/>
  <c r="B544" i="201"/>
  <c r="J543" i="201"/>
  <c r="I543" i="201"/>
  <c r="H543" i="201"/>
  <c r="F543" i="201"/>
  <c r="D543" i="201"/>
  <c r="E543" i="201" s="1"/>
  <c r="B543" i="201"/>
  <c r="J542" i="201"/>
  <c r="I542" i="201"/>
  <c r="H542" i="201"/>
  <c r="F542" i="201"/>
  <c r="D542" i="201"/>
  <c r="E542" i="201" s="1"/>
  <c r="B542" i="201"/>
  <c r="J541" i="201"/>
  <c r="I541" i="201"/>
  <c r="H541" i="201"/>
  <c r="F541" i="201"/>
  <c r="D541" i="201"/>
  <c r="E541" i="201" s="1"/>
  <c r="B541" i="201"/>
  <c r="J540" i="201"/>
  <c r="I540" i="201"/>
  <c r="H540" i="201"/>
  <c r="F540" i="201"/>
  <c r="D540" i="201"/>
  <c r="E540" i="201" s="1"/>
  <c r="B540" i="201"/>
  <c r="J539" i="201"/>
  <c r="I539" i="201"/>
  <c r="H539" i="201"/>
  <c r="F539" i="201"/>
  <c r="D539" i="201"/>
  <c r="E539" i="201" s="1"/>
  <c r="B539" i="201"/>
  <c r="J538" i="201"/>
  <c r="I538" i="201"/>
  <c r="H538" i="201"/>
  <c r="F538" i="201"/>
  <c r="D538" i="201"/>
  <c r="E538" i="201" s="1"/>
  <c r="B538" i="201"/>
  <c r="J537" i="201"/>
  <c r="I537" i="201"/>
  <c r="H537" i="201"/>
  <c r="F537" i="201"/>
  <c r="D537" i="201"/>
  <c r="E537" i="201" s="1"/>
  <c r="B537" i="201"/>
  <c r="J536" i="201"/>
  <c r="I536" i="201"/>
  <c r="H536" i="201"/>
  <c r="F536" i="201"/>
  <c r="D536" i="201"/>
  <c r="E536" i="201" s="1"/>
  <c r="B536" i="201"/>
  <c r="J535" i="201"/>
  <c r="I535" i="201"/>
  <c r="H535" i="201"/>
  <c r="F535" i="201"/>
  <c r="D535" i="201"/>
  <c r="E535" i="201" s="1"/>
  <c r="B535" i="201"/>
  <c r="J534" i="201"/>
  <c r="I534" i="201"/>
  <c r="H534" i="201"/>
  <c r="F534" i="201"/>
  <c r="D534" i="201"/>
  <c r="E534" i="201" s="1"/>
  <c r="B534" i="201"/>
  <c r="J533" i="201"/>
  <c r="I533" i="201"/>
  <c r="H533" i="201"/>
  <c r="F533" i="201"/>
  <c r="D533" i="201"/>
  <c r="E533" i="201" s="1"/>
  <c r="B533" i="201"/>
  <c r="J532" i="201"/>
  <c r="I532" i="201"/>
  <c r="H532" i="201"/>
  <c r="F532" i="201"/>
  <c r="D532" i="201"/>
  <c r="E532" i="201" s="1"/>
  <c r="B532" i="201"/>
  <c r="J531" i="201"/>
  <c r="I531" i="201"/>
  <c r="H531" i="201"/>
  <c r="F531" i="201"/>
  <c r="D531" i="201"/>
  <c r="E531" i="201" s="1"/>
  <c r="B531" i="201"/>
  <c r="J530" i="201"/>
  <c r="I530" i="201"/>
  <c r="H530" i="201"/>
  <c r="F530" i="201"/>
  <c r="D530" i="201"/>
  <c r="E530" i="201" s="1"/>
  <c r="B530" i="201"/>
  <c r="J529" i="201"/>
  <c r="I529" i="201"/>
  <c r="H529" i="201"/>
  <c r="F529" i="201"/>
  <c r="D529" i="201"/>
  <c r="E529" i="201" s="1"/>
  <c r="B529" i="201"/>
  <c r="J528" i="201"/>
  <c r="I528" i="201"/>
  <c r="H528" i="201"/>
  <c r="F528" i="201"/>
  <c r="D528" i="201"/>
  <c r="E528" i="201" s="1"/>
  <c r="B528" i="201"/>
  <c r="J527" i="201"/>
  <c r="I527" i="201"/>
  <c r="H527" i="201"/>
  <c r="F527" i="201"/>
  <c r="D527" i="201"/>
  <c r="E527" i="201" s="1"/>
  <c r="B527" i="201"/>
  <c r="J526" i="201"/>
  <c r="I526" i="201"/>
  <c r="H526" i="201"/>
  <c r="F526" i="201"/>
  <c r="D526" i="201"/>
  <c r="E526" i="201" s="1"/>
  <c r="B526" i="201"/>
  <c r="J525" i="201"/>
  <c r="I525" i="201"/>
  <c r="H525" i="201"/>
  <c r="F525" i="201"/>
  <c r="D525" i="201"/>
  <c r="E525" i="201" s="1"/>
  <c r="B525" i="201"/>
  <c r="J524" i="201"/>
  <c r="I524" i="201"/>
  <c r="H524" i="201"/>
  <c r="F524" i="201"/>
  <c r="D524" i="201"/>
  <c r="E524" i="201" s="1"/>
  <c r="B524" i="201"/>
  <c r="J523" i="201"/>
  <c r="I523" i="201"/>
  <c r="H523" i="201"/>
  <c r="F523" i="201"/>
  <c r="D523" i="201"/>
  <c r="E523" i="201" s="1"/>
  <c r="B523" i="201"/>
  <c r="J522" i="201"/>
  <c r="I522" i="201"/>
  <c r="H522" i="201"/>
  <c r="F522" i="201"/>
  <c r="D522" i="201"/>
  <c r="E522" i="201" s="1"/>
  <c r="B522" i="201"/>
  <c r="J521" i="201"/>
  <c r="I521" i="201"/>
  <c r="H521" i="201"/>
  <c r="F521" i="201"/>
  <c r="D521" i="201"/>
  <c r="E521" i="201" s="1"/>
  <c r="B521" i="201"/>
  <c r="J520" i="201"/>
  <c r="I520" i="201"/>
  <c r="H520" i="201"/>
  <c r="F520" i="201"/>
  <c r="D520" i="201"/>
  <c r="E520" i="201" s="1"/>
  <c r="B520" i="201"/>
  <c r="J519" i="201"/>
  <c r="I519" i="201"/>
  <c r="H519" i="201"/>
  <c r="F519" i="201"/>
  <c r="D519" i="201"/>
  <c r="E519" i="201" s="1"/>
  <c r="B519" i="201"/>
  <c r="J518" i="201"/>
  <c r="I518" i="201"/>
  <c r="H518" i="201"/>
  <c r="F518" i="201"/>
  <c r="D518" i="201"/>
  <c r="E518" i="201" s="1"/>
  <c r="B518" i="201"/>
  <c r="J517" i="201"/>
  <c r="I517" i="201"/>
  <c r="H517" i="201"/>
  <c r="F517" i="201"/>
  <c r="D517" i="201"/>
  <c r="E517" i="201" s="1"/>
  <c r="B517" i="201"/>
  <c r="J516" i="201"/>
  <c r="I516" i="201"/>
  <c r="H516" i="201"/>
  <c r="F516" i="201"/>
  <c r="D516" i="201"/>
  <c r="E516" i="201" s="1"/>
  <c r="B516" i="201"/>
  <c r="J515" i="201"/>
  <c r="I515" i="201"/>
  <c r="H515" i="201"/>
  <c r="F515" i="201"/>
  <c r="D515" i="201"/>
  <c r="E515" i="201" s="1"/>
  <c r="B515" i="201"/>
  <c r="J514" i="201"/>
  <c r="I514" i="201"/>
  <c r="H514" i="201"/>
  <c r="F514" i="201"/>
  <c r="D514" i="201"/>
  <c r="E514" i="201" s="1"/>
  <c r="B514" i="201"/>
  <c r="J513" i="201"/>
  <c r="I513" i="201"/>
  <c r="H513" i="201"/>
  <c r="F513" i="201"/>
  <c r="D513" i="201"/>
  <c r="E513" i="201" s="1"/>
  <c r="B513" i="201"/>
  <c r="J512" i="201"/>
  <c r="I512" i="201"/>
  <c r="H512" i="201"/>
  <c r="F512" i="201"/>
  <c r="D512" i="201"/>
  <c r="E512" i="201" s="1"/>
  <c r="B512" i="201"/>
  <c r="J511" i="201"/>
  <c r="I511" i="201"/>
  <c r="H511" i="201"/>
  <c r="F511" i="201"/>
  <c r="D511" i="201"/>
  <c r="E511" i="201" s="1"/>
  <c r="B511" i="201"/>
  <c r="J510" i="201"/>
  <c r="I510" i="201"/>
  <c r="H510" i="201"/>
  <c r="F510" i="201"/>
  <c r="D510" i="201"/>
  <c r="E510" i="201" s="1"/>
  <c r="B510" i="201"/>
  <c r="J509" i="201"/>
  <c r="I509" i="201"/>
  <c r="H509" i="201"/>
  <c r="F509" i="201"/>
  <c r="D509" i="201"/>
  <c r="E509" i="201" s="1"/>
  <c r="B509" i="201"/>
  <c r="J508" i="201"/>
  <c r="I508" i="201"/>
  <c r="H508" i="201"/>
  <c r="F508" i="201"/>
  <c r="D508" i="201"/>
  <c r="E508" i="201" s="1"/>
  <c r="B508" i="201"/>
  <c r="J507" i="201"/>
  <c r="I507" i="201"/>
  <c r="H507" i="201"/>
  <c r="F507" i="201"/>
  <c r="D507" i="201"/>
  <c r="E507" i="201" s="1"/>
  <c r="B507" i="201"/>
  <c r="J506" i="201"/>
  <c r="I506" i="201"/>
  <c r="H506" i="201"/>
  <c r="F506" i="201"/>
  <c r="D506" i="201"/>
  <c r="E506" i="201" s="1"/>
  <c r="B506" i="201"/>
  <c r="J505" i="201"/>
  <c r="I505" i="201"/>
  <c r="H505" i="201"/>
  <c r="F505" i="201"/>
  <c r="D505" i="201"/>
  <c r="E505" i="201" s="1"/>
  <c r="B505" i="201"/>
  <c r="J504" i="201"/>
  <c r="I504" i="201"/>
  <c r="H504" i="201"/>
  <c r="F504" i="201"/>
  <c r="D504" i="201"/>
  <c r="E504" i="201" s="1"/>
  <c r="B504" i="201"/>
  <c r="J503" i="201"/>
  <c r="I503" i="201"/>
  <c r="H503" i="201"/>
  <c r="F503" i="201"/>
  <c r="D503" i="201"/>
  <c r="E503" i="201" s="1"/>
  <c r="B503" i="201"/>
  <c r="J502" i="201"/>
  <c r="I502" i="201"/>
  <c r="H502" i="201"/>
  <c r="F502" i="201"/>
  <c r="D502" i="201"/>
  <c r="E502" i="201" s="1"/>
  <c r="B502" i="201"/>
  <c r="J501" i="201"/>
  <c r="I501" i="201"/>
  <c r="H501" i="201"/>
  <c r="F501" i="201"/>
  <c r="D501" i="201"/>
  <c r="E501" i="201" s="1"/>
  <c r="B501" i="201"/>
  <c r="J500" i="201"/>
  <c r="I500" i="201"/>
  <c r="H500" i="201"/>
  <c r="F500" i="201"/>
  <c r="D500" i="201"/>
  <c r="E500" i="201" s="1"/>
  <c r="B500" i="201"/>
  <c r="J499" i="201"/>
  <c r="I499" i="201"/>
  <c r="H499" i="201"/>
  <c r="F499" i="201"/>
  <c r="D499" i="201"/>
  <c r="E499" i="201" s="1"/>
  <c r="B499" i="201"/>
  <c r="J498" i="201"/>
  <c r="I498" i="201"/>
  <c r="H498" i="201"/>
  <c r="F498" i="201"/>
  <c r="D498" i="201"/>
  <c r="E498" i="201" s="1"/>
  <c r="B498" i="201"/>
  <c r="J497" i="201"/>
  <c r="I497" i="201"/>
  <c r="H497" i="201"/>
  <c r="F497" i="201"/>
  <c r="D497" i="201"/>
  <c r="E497" i="201" s="1"/>
  <c r="B497" i="201"/>
  <c r="J496" i="201"/>
  <c r="I496" i="201"/>
  <c r="H496" i="201"/>
  <c r="F496" i="201"/>
  <c r="D496" i="201"/>
  <c r="E496" i="201" s="1"/>
  <c r="B496" i="201"/>
  <c r="J495" i="201"/>
  <c r="I495" i="201"/>
  <c r="H495" i="201"/>
  <c r="F495" i="201"/>
  <c r="D495" i="201"/>
  <c r="E495" i="201" s="1"/>
  <c r="B495" i="201"/>
  <c r="J494" i="201"/>
  <c r="I494" i="201"/>
  <c r="H494" i="201"/>
  <c r="F494" i="201"/>
  <c r="D494" i="201"/>
  <c r="E494" i="201" s="1"/>
  <c r="B494" i="201"/>
  <c r="J493" i="201"/>
  <c r="I493" i="201"/>
  <c r="H493" i="201"/>
  <c r="F493" i="201"/>
  <c r="D493" i="201"/>
  <c r="E493" i="201" s="1"/>
  <c r="B493" i="201"/>
  <c r="J492" i="201"/>
  <c r="I492" i="201"/>
  <c r="H492" i="201"/>
  <c r="F492" i="201"/>
  <c r="D492" i="201"/>
  <c r="E492" i="201" s="1"/>
  <c r="B492" i="201"/>
  <c r="J491" i="201"/>
  <c r="I491" i="201"/>
  <c r="H491" i="201"/>
  <c r="F491" i="201"/>
  <c r="D491" i="201"/>
  <c r="E491" i="201" s="1"/>
  <c r="B491" i="201"/>
  <c r="J490" i="201"/>
  <c r="I490" i="201"/>
  <c r="H490" i="201"/>
  <c r="F490" i="201"/>
  <c r="D490" i="201"/>
  <c r="E490" i="201" s="1"/>
  <c r="B490" i="201"/>
  <c r="J489" i="201"/>
  <c r="I489" i="201"/>
  <c r="H489" i="201"/>
  <c r="F489" i="201"/>
  <c r="D489" i="201"/>
  <c r="E489" i="201" s="1"/>
  <c r="B489" i="201"/>
  <c r="J488" i="201"/>
  <c r="I488" i="201"/>
  <c r="H488" i="201"/>
  <c r="F488" i="201"/>
  <c r="D488" i="201"/>
  <c r="E488" i="201" s="1"/>
  <c r="B488" i="201"/>
  <c r="J487" i="201"/>
  <c r="I487" i="201"/>
  <c r="H487" i="201"/>
  <c r="F487" i="201"/>
  <c r="D487" i="201"/>
  <c r="E487" i="201" s="1"/>
  <c r="B487" i="201"/>
  <c r="J486" i="201"/>
  <c r="I486" i="201"/>
  <c r="H486" i="201"/>
  <c r="F486" i="201"/>
  <c r="D486" i="201"/>
  <c r="E486" i="201" s="1"/>
  <c r="B486" i="201"/>
  <c r="J485" i="201"/>
  <c r="I485" i="201"/>
  <c r="H485" i="201"/>
  <c r="F485" i="201"/>
  <c r="D485" i="201"/>
  <c r="E485" i="201" s="1"/>
  <c r="B485" i="201"/>
  <c r="J484" i="201"/>
  <c r="I484" i="201"/>
  <c r="H484" i="201"/>
  <c r="F484" i="201"/>
  <c r="D484" i="201"/>
  <c r="E484" i="201" s="1"/>
  <c r="B484" i="201"/>
  <c r="J483" i="201"/>
  <c r="I483" i="201"/>
  <c r="H483" i="201"/>
  <c r="F483" i="201"/>
  <c r="D483" i="201"/>
  <c r="E483" i="201" s="1"/>
  <c r="B483" i="201"/>
  <c r="J482" i="201"/>
  <c r="I482" i="201"/>
  <c r="H482" i="201"/>
  <c r="F482" i="201"/>
  <c r="D482" i="201"/>
  <c r="E482" i="201" s="1"/>
  <c r="B482" i="201"/>
  <c r="J481" i="201"/>
  <c r="I481" i="201"/>
  <c r="H481" i="201"/>
  <c r="F481" i="201"/>
  <c r="D481" i="201"/>
  <c r="E481" i="201" s="1"/>
  <c r="B481" i="201"/>
  <c r="J480" i="201"/>
  <c r="I480" i="201"/>
  <c r="H480" i="201"/>
  <c r="F480" i="201"/>
  <c r="D480" i="201"/>
  <c r="E480" i="201" s="1"/>
  <c r="B480" i="201"/>
  <c r="J479" i="201"/>
  <c r="I479" i="201"/>
  <c r="H479" i="201"/>
  <c r="F479" i="201"/>
  <c r="D479" i="201"/>
  <c r="E479" i="201" s="1"/>
  <c r="B479" i="201"/>
  <c r="J478" i="201"/>
  <c r="I478" i="201"/>
  <c r="H478" i="201"/>
  <c r="F478" i="201"/>
  <c r="D478" i="201"/>
  <c r="E478" i="201" s="1"/>
  <c r="B478" i="201"/>
  <c r="J477" i="201"/>
  <c r="I477" i="201"/>
  <c r="H477" i="201"/>
  <c r="F477" i="201"/>
  <c r="D477" i="201"/>
  <c r="E477" i="201" s="1"/>
  <c r="B477" i="201"/>
  <c r="J476" i="201"/>
  <c r="I476" i="201"/>
  <c r="H476" i="201"/>
  <c r="F476" i="201"/>
  <c r="D476" i="201"/>
  <c r="E476" i="201" s="1"/>
  <c r="B476" i="201"/>
  <c r="J475" i="201"/>
  <c r="I475" i="201"/>
  <c r="H475" i="201"/>
  <c r="F475" i="201"/>
  <c r="D475" i="201"/>
  <c r="E475" i="201" s="1"/>
  <c r="B475" i="201"/>
  <c r="J474" i="201"/>
  <c r="I474" i="201"/>
  <c r="H474" i="201"/>
  <c r="F474" i="201"/>
  <c r="D474" i="201"/>
  <c r="E474" i="201" s="1"/>
  <c r="B474" i="201"/>
  <c r="J473" i="201"/>
  <c r="I473" i="201"/>
  <c r="H473" i="201"/>
  <c r="F473" i="201"/>
  <c r="D473" i="201"/>
  <c r="E473" i="201" s="1"/>
  <c r="B473" i="201"/>
  <c r="J472" i="201"/>
  <c r="I472" i="201"/>
  <c r="H472" i="201"/>
  <c r="F472" i="201"/>
  <c r="D472" i="201"/>
  <c r="E472" i="201" s="1"/>
  <c r="B472" i="201"/>
  <c r="J471" i="201"/>
  <c r="I471" i="201"/>
  <c r="H471" i="201"/>
  <c r="F471" i="201"/>
  <c r="D471" i="201"/>
  <c r="E471" i="201" s="1"/>
  <c r="B471" i="201"/>
  <c r="J470" i="201"/>
  <c r="I470" i="201"/>
  <c r="H470" i="201"/>
  <c r="F470" i="201"/>
  <c r="D470" i="201"/>
  <c r="E470" i="201" s="1"/>
  <c r="B470" i="201"/>
  <c r="J469" i="201"/>
  <c r="I469" i="201"/>
  <c r="H469" i="201"/>
  <c r="F469" i="201"/>
  <c r="D469" i="201"/>
  <c r="E469" i="201" s="1"/>
  <c r="B469" i="201"/>
  <c r="J468" i="201"/>
  <c r="I468" i="201"/>
  <c r="H468" i="201"/>
  <c r="F468" i="201"/>
  <c r="D468" i="201"/>
  <c r="E468" i="201" s="1"/>
  <c r="B468" i="201"/>
  <c r="J467" i="201"/>
  <c r="I467" i="201"/>
  <c r="H467" i="201"/>
  <c r="F467" i="201"/>
  <c r="D467" i="201"/>
  <c r="E467" i="201" s="1"/>
  <c r="B467" i="201"/>
  <c r="J466" i="201"/>
  <c r="I466" i="201"/>
  <c r="H466" i="201"/>
  <c r="F466" i="201"/>
  <c r="D466" i="201"/>
  <c r="E466" i="201" s="1"/>
  <c r="B466" i="201"/>
  <c r="J465" i="201"/>
  <c r="I465" i="201"/>
  <c r="H465" i="201"/>
  <c r="F465" i="201"/>
  <c r="D465" i="201"/>
  <c r="E465" i="201" s="1"/>
  <c r="B465" i="201"/>
  <c r="J464" i="201"/>
  <c r="I464" i="201"/>
  <c r="H464" i="201"/>
  <c r="F464" i="201"/>
  <c r="D464" i="201"/>
  <c r="E464" i="201" s="1"/>
  <c r="B464" i="201"/>
  <c r="J463" i="201"/>
  <c r="I463" i="201"/>
  <c r="H463" i="201"/>
  <c r="F463" i="201"/>
  <c r="D463" i="201"/>
  <c r="E463" i="201" s="1"/>
  <c r="B463" i="201"/>
  <c r="J462" i="201"/>
  <c r="I462" i="201"/>
  <c r="H462" i="201"/>
  <c r="F462" i="201"/>
  <c r="D462" i="201"/>
  <c r="E462" i="201" s="1"/>
  <c r="B462" i="201"/>
  <c r="J461" i="201"/>
  <c r="I461" i="201"/>
  <c r="H461" i="201"/>
  <c r="F461" i="201"/>
  <c r="D461" i="201"/>
  <c r="E461" i="201" s="1"/>
  <c r="B461" i="201"/>
  <c r="J460" i="201"/>
  <c r="I460" i="201"/>
  <c r="H460" i="201"/>
  <c r="F460" i="201"/>
  <c r="D460" i="201"/>
  <c r="E460" i="201" s="1"/>
  <c r="B460" i="201"/>
  <c r="J459" i="201"/>
  <c r="I459" i="201"/>
  <c r="H459" i="201"/>
  <c r="F459" i="201"/>
  <c r="D459" i="201"/>
  <c r="E459" i="201" s="1"/>
  <c r="B459" i="201"/>
  <c r="J458" i="201"/>
  <c r="I458" i="201"/>
  <c r="H458" i="201"/>
  <c r="F458" i="201"/>
  <c r="D458" i="201"/>
  <c r="E458" i="201" s="1"/>
  <c r="B458" i="201"/>
  <c r="J457" i="201"/>
  <c r="I457" i="201"/>
  <c r="H457" i="201"/>
  <c r="F457" i="201"/>
  <c r="D457" i="201"/>
  <c r="E457" i="201" s="1"/>
  <c r="B457" i="201"/>
  <c r="J456" i="201"/>
  <c r="I456" i="201"/>
  <c r="H456" i="201"/>
  <c r="F456" i="201"/>
  <c r="D456" i="201"/>
  <c r="E456" i="201" s="1"/>
  <c r="B456" i="201"/>
  <c r="J455" i="201"/>
  <c r="I455" i="201"/>
  <c r="H455" i="201"/>
  <c r="F455" i="201"/>
  <c r="D455" i="201"/>
  <c r="E455" i="201" s="1"/>
  <c r="B455" i="201"/>
  <c r="J454" i="201"/>
  <c r="I454" i="201"/>
  <c r="H454" i="201"/>
  <c r="F454" i="201"/>
  <c r="D454" i="201"/>
  <c r="E454" i="201" s="1"/>
  <c r="B454" i="201"/>
  <c r="J453" i="201"/>
  <c r="I453" i="201"/>
  <c r="H453" i="201"/>
  <c r="F453" i="201"/>
  <c r="D453" i="201"/>
  <c r="E453" i="201" s="1"/>
  <c r="B453" i="201"/>
  <c r="J452" i="201"/>
  <c r="I452" i="201"/>
  <c r="H452" i="201"/>
  <c r="F452" i="201"/>
  <c r="D452" i="201"/>
  <c r="E452" i="201" s="1"/>
  <c r="B452" i="201"/>
  <c r="J451" i="201"/>
  <c r="I451" i="201"/>
  <c r="H451" i="201"/>
  <c r="F451" i="201"/>
  <c r="D451" i="201"/>
  <c r="E451" i="201" s="1"/>
  <c r="B451" i="201"/>
  <c r="J450" i="201"/>
  <c r="I450" i="201"/>
  <c r="H450" i="201"/>
  <c r="F450" i="201"/>
  <c r="D450" i="201"/>
  <c r="E450" i="201" s="1"/>
  <c r="B450" i="201"/>
  <c r="J449" i="201"/>
  <c r="I449" i="201"/>
  <c r="H449" i="201"/>
  <c r="F449" i="201"/>
  <c r="D449" i="201"/>
  <c r="E449" i="201" s="1"/>
  <c r="B449" i="201"/>
  <c r="J448" i="201"/>
  <c r="I448" i="201"/>
  <c r="H448" i="201"/>
  <c r="F448" i="201"/>
  <c r="D448" i="201"/>
  <c r="E448" i="201" s="1"/>
  <c r="B448" i="201"/>
  <c r="J447" i="201"/>
  <c r="I447" i="201"/>
  <c r="H447" i="201"/>
  <c r="F447" i="201"/>
  <c r="D447" i="201"/>
  <c r="E447" i="201" s="1"/>
  <c r="B447" i="201"/>
  <c r="J446" i="201"/>
  <c r="I446" i="201"/>
  <c r="H446" i="201"/>
  <c r="F446" i="201"/>
  <c r="D446" i="201"/>
  <c r="E446" i="201" s="1"/>
  <c r="B446" i="201"/>
  <c r="J445" i="201"/>
  <c r="I445" i="201"/>
  <c r="H445" i="201"/>
  <c r="F445" i="201"/>
  <c r="D445" i="201"/>
  <c r="E445" i="201" s="1"/>
  <c r="B445" i="201"/>
  <c r="J444" i="201"/>
  <c r="I444" i="201"/>
  <c r="H444" i="201"/>
  <c r="F444" i="201"/>
  <c r="D444" i="201"/>
  <c r="E444" i="201" s="1"/>
  <c r="B444" i="201"/>
  <c r="J443" i="201"/>
  <c r="I443" i="201"/>
  <c r="H443" i="201"/>
  <c r="F443" i="201"/>
  <c r="D443" i="201"/>
  <c r="E443" i="201" s="1"/>
  <c r="B443" i="201"/>
  <c r="J442" i="201"/>
  <c r="I442" i="201"/>
  <c r="H442" i="201"/>
  <c r="F442" i="201"/>
  <c r="D442" i="201"/>
  <c r="E442" i="201" s="1"/>
  <c r="B442" i="201"/>
  <c r="J441" i="201"/>
  <c r="I441" i="201"/>
  <c r="H441" i="201"/>
  <c r="F441" i="201"/>
  <c r="D441" i="201"/>
  <c r="E441" i="201" s="1"/>
  <c r="B441" i="201"/>
  <c r="J440" i="201"/>
  <c r="I440" i="201"/>
  <c r="H440" i="201"/>
  <c r="F440" i="201"/>
  <c r="D440" i="201"/>
  <c r="E440" i="201" s="1"/>
  <c r="B440" i="201"/>
  <c r="J439" i="201"/>
  <c r="I439" i="201"/>
  <c r="H439" i="201"/>
  <c r="F439" i="201"/>
  <c r="D439" i="201"/>
  <c r="E439" i="201" s="1"/>
  <c r="B439" i="201"/>
  <c r="J438" i="201"/>
  <c r="I438" i="201"/>
  <c r="H438" i="201"/>
  <c r="F438" i="201"/>
  <c r="D438" i="201"/>
  <c r="E438" i="201" s="1"/>
  <c r="B438" i="201"/>
  <c r="J437" i="201"/>
  <c r="I437" i="201"/>
  <c r="H437" i="201"/>
  <c r="F437" i="201"/>
  <c r="D437" i="201"/>
  <c r="E437" i="201" s="1"/>
  <c r="B437" i="201"/>
  <c r="J436" i="201"/>
  <c r="I436" i="201"/>
  <c r="H436" i="201"/>
  <c r="F436" i="201"/>
  <c r="D436" i="201"/>
  <c r="E436" i="201" s="1"/>
  <c r="B436" i="201"/>
  <c r="J435" i="201"/>
  <c r="I435" i="201"/>
  <c r="H435" i="201"/>
  <c r="F435" i="201"/>
  <c r="D435" i="201"/>
  <c r="E435" i="201" s="1"/>
  <c r="B435" i="201"/>
  <c r="J434" i="201"/>
  <c r="I434" i="201"/>
  <c r="H434" i="201"/>
  <c r="F434" i="201"/>
  <c r="D434" i="201"/>
  <c r="E434" i="201" s="1"/>
  <c r="B434" i="201"/>
  <c r="J433" i="201"/>
  <c r="I433" i="201"/>
  <c r="H433" i="201"/>
  <c r="F433" i="201"/>
  <c r="D433" i="201"/>
  <c r="E433" i="201" s="1"/>
  <c r="B433" i="201"/>
  <c r="J432" i="201"/>
  <c r="I432" i="201"/>
  <c r="H432" i="201"/>
  <c r="F432" i="201"/>
  <c r="D432" i="201"/>
  <c r="E432" i="201" s="1"/>
  <c r="B432" i="201"/>
  <c r="J431" i="201"/>
  <c r="I431" i="201"/>
  <c r="H431" i="201"/>
  <c r="F431" i="201"/>
  <c r="D431" i="201"/>
  <c r="E431" i="201" s="1"/>
  <c r="B431" i="201"/>
  <c r="J430" i="201"/>
  <c r="I430" i="201"/>
  <c r="H430" i="201"/>
  <c r="F430" i="201"/>
  <c r="D430" i="201"/>
  <c r="E430" i="201" s="1"/>
  <c r="B430" i="201"/>
  <c r="J429" i="201"/>
  <c r="I429" i="201"/>
  <c r="H429" i="201"/>
  <c r="F429" i="201"/>
  <c r="D429" i="201"/>
  <c r="E429" i="201" s="1"/>
  <c r="B429" i="201"/>
  <c r="J428" i="201"/>
  <c r="I428" i="201"/>
  <c r="H428" i="201"/>
  <c r="F428" i="201"/>
  <c r="D428" i="201"/>
  <c r="E428" i="201" s="1"/>
  <c r="B428" i="201"/>
  <c r="J427" i="201"/>
  <c r="I427" i="201"/>
  <c r="H427" i="201"/>
  <c r="F427" i="201"/>
  <c r="D427" i="201"/>
  <c r="E427" i="201" s="1"/>
  <c r="B427" i="201"/>
  <c r="J426" i="201"/>
  <c r="I426" i="201"/>
  <c r="H426" i="201"/>
  <c r="F426" i="201"/>
  <c r="D426" i="201"/>
  <c r="E426" i="201" s="1"/>
  <c r="B426" i="201"/>
  <c r="J425" i="201"/>
  <c r="I425" i="201"/>
  <c r="H425" i="201"/>
  <c r="F425" i="201"/>
  <c r="D425" i="201"/>
  <c r="E425" i="201" s="1"/>
  <c r="B425" i="201"/>
  <c r="J424" i="201"/>
  <c r="I424" i="201"/>
  <c r="H424" i="201"/>
  <c r="F424" i="201"/>
  <c r="D424" i="201"/>
  <c r="E424" i="201" s="1"/>
  <c r="B424" i="201"/>
  <c r="J423" i="201"/>
  <c r="I423" i="201"/>
  <c r="H423" i="201"/>
  <c r="F423" i="201"/>
  <c r="D423" i="201"/>
  <c r="E423" i="201" s="1"/>
  <c r="B423" i="201"/>
  <c r="J422" i="201"/>
  <c r="I422" i="201"/>
  <c r="H422" i="201"/>
  <c r="F422" i="201"/>
  <c r="D422" i="201"/>
  <c r="E422" i="201" s="1"/>
  <c r="B422" i="201"/>
  <c r="J421" i="201"/>
  <c r="I421" i="201"/>
  <c r="H421" i="201"/>
  <c r="F421" i="201"/>
  <c r="D421" i="201"/>
  <c r="E421" i="201" s="1"/>
  <c r="B421" i="201"/>
  <c r="J420" i="201"/>
  <c r="I420" i="201"/>
  <c r="H420" i="201"/>
  <c r="F420" i="201"/>
  <c r="D420" i="201"/>
  <c r="E420" i="201" s="1"/>
  <c r="B420" i="201"/>
  <c r="J419" i="201"/>
  <c r="I419" i="201"/>
  <c r="H419" i="201"/>
  <c r="F419" i="201"/>
  <c r="D419" i="201"/>
  <c r="E419" i="201" s="1"/>
  <c r="B419" i="201"/>
  <c r="J418" i="201"/>
  <c r="I418" i="201"/>
  <c r="H418" i="201"/>
  <c r="F418" i="201"/>
  <c r="D418" i="201"/>
  <c r="E418" i="201" s="1"/>
  <c r="B418" i="201"/>
  <c r="J417" i="201"/>
  <c r="I417" i="201"/>
  <c r="H417" i="201"/>
  <c r="F417" i="201"/>
  <c r="D417" i="201"/>
  <c r="E417" i="201" s="1"/>
  <c r="B417" i="201"/>
  <c r="J416" i="201"/>
  <c r="I416" i="201"/>
  <c r="H416" i="201"/>
  <c r="F416" i="201"/>
  <c r="D416" i="201"/>
  <c r="E416" i="201" s="1"/>
  <c r="B416" i="201"/>
  <c r="J415" i="201"/>
  <c r="I415" i="201"/>
  <c r="H415" i="201"/>
  <c r="F415" i="201"/>
  <c r="D415" i="201"/>
  <c r="E415" i="201" s="1"/>
  <c r="B415" i="201"/>
  <c r="J414" i="201"/>
  <c r="I414" i="201"/>
  <c r="H414" i="201"/>
  <c r="F414" i="201"/>
  <c r="D414" i="201"/>
  <c r="E414" i="201" s="1"/>
  <c r="B414" i="201"/>
  <c r="J413" i="201"/>
  <c r="I413" i="201"/>
  <c r="H413" i="201"/>
  <c r="F413" i="201"/>
  <c r="D413" i="201"/>
  <c r="E413" i="201" s="1"/>
  <c r="B413" i="201"/>
  <c r="J412" i="201"/>
  <c r="I412" i="201"/>
  <c r="H412" i="201"/>
  <c r="F412" i="201"/>
  <c r="D412" i="201"/>
  <c r="E412" i="201" s="1"/>
  <c r="B412" i="201"/>
  <c r="J411" i="201"/>
  <c r="I411" i="201"/>
  <c r="H411" i="201"/>
  <c r="F411" i="201"/>
  <c r="D411" i="201"/>
  <c r="E411" i="201" s="1"/>
  <c r="B411" i="201"/>
  <c r="J410" i="201"/>
  <c r="I410" i="201"/>
  <c r="H410" i="201"/>
  <c r="F410" i="201"/>
  <c r="D410" i="201"/>
  <c r="E410" i="201" s="1"/>
  <c r="B410" i="201"/>
  <c r="J409" i="201"/>
  <c r="I409" i="201"/>
  <c r="H409" i="201"/>
  <c r="F409" i="201"/>
  <c r="D409" i="201"/>
  <c r="E409" i="201" s="1"/>
  <c r="B409" i="201"/>
  <c r="J408" i="201"/>
  <c r="I408" i="201"/>
  <c r="H408" i="201"/>
  <c r="F408" i="201"/>
  <c r="D408" i="201"/>
  <c r="E408" i="201" s="1"/>
  <c r="B408" i="201"/>
  <c r="J407" i="201"/>
  <c r="I407" i="201"/>
  <c r="H407" i="201"/>
  <c r="F407" i="201"/>
  <c r="D407" i="201"/>
  <c r="E407" i="201" s="1"/>
  <c r="B407" i="201"/>
  <c r="J406" i="201"/>
  <c r="I406" i="201"/>
  <c r="H406" i="201"/>
  <c r="F406" i="201"/>
  <c r="D406" i="201"/>
  <c r="E406" i="201" s="1"/>
  <c r="B406" i="201"/>
  <c r="J405" i="201"/>
  <c r="I405" i="201"/>
  <c r="H405" i="201"/>
  <c r="F405" i="201"/>
  <c r="D405" i="201"/>
  <c r="E405" i="201" s="1"/>
  <c r="B405" i="201"/>
  <c r="J404" i="201"/>
  <c r="I404" i="201"/>
  <c r="H404" i="201"/>
  <c r="F404" i="201"/>
  <c r="D404" i="201"/>
  <c r="E404" i="201" s="1"/>
  <c r="B404" i="201"/>
  <c r="J403" i="201"/>
  <c r="I403" i="201"/>
  <c r="H403" i="201"/>
  <c r="F403" i="201"/>
  <c r="D403" i="201"/>
  <c r="E403" i="201" s="1"/>
  <c r="B403" i="201"/>
  <c r="J402" i="201"/>
  <c r="I402" i="201"/>
  <c r="H402" i="201"/>
  <c r="F402" i="201"/>
  <c r="D402" i="201"/>
  <c r="E402" i="201" s="1"/>
  <c r="B402" i="201"/>
  <c r="J401" i="201"/>
  <c r="I401" i="201"/>
  <c r="H401" i="201"/>
  <c r="F401" i="201"/>
  <c r="D401" i="201"/>
  <c r="E401" i="201" s="1"/>
  <c r="B401" i="201"/>
  <c r="J400" i="201"/>
  <c r="I400" i="201"/>
  <c r="H400" i="201"/>
  <c r="F400" i="201"/>
  <c r="D400" i="201"/>
  <c r="E400" i="201" s="1"/>
  <c r="B400" i="201"/>
  <c r="J399" i="201"/>
  <c r="I399" i="201"/>
  <c r="H399" i="201"/>
  <c r="F399" i="201"/>
  <c r="D399" i="201"/>
  <c r="E399" i="201" s="1"/>
  <c r="B399" i="201"/>
  <c r="J398" i="201"/>
  <c r="I398" i="201"/>
  <c r="H398" i="201"/>
  <c r="F398" i="201"/>
  <c r="D398" i="201"/>
  <c r="E398" i="201" s="1"/>
  <c r="B398" i="201"/>
  <c r="J397" i="201"/>
  <c r="I397" i="201"/>
  <c r="H397" i="201"/>
  <c r="F397" i="201"/>
  <c r="D397" i="201"/>
  <c r="E397" i="201" s="1"/>
  <c r="B397" i="201"/>
  <c r="J396" i="201"/>
  <c r="I396" i="201"/>
  <c r="H396" i="201"/>
  <c r="F396" i="201"/>
  <c r="D396" i="201"/>
  <c r="E396" i="201" s="1"/>
  <c r="B396" i="201"/>
  <c r="J395" i="201"/>
  <c r="I395" i="201"/>
  <c r="H395" i="201"/>
  <c r="F395" i="201"/>
  <c r="D395" i="201"/>
  <c r="E395" i="201" s="1"/>
  <c r="B395" i="201"/>
  <c r="J394" i="201"/>
  <c r="I394" i="201"/>
  <c r="H394" i="201"/>
  <c r="F394" i="201"/>
  <c r="D394" i="201"/>
  <c r="E394" i="201" s="1"/>
  <c r="B394" i="201"/>
  <c r="J393" i="201"/>
  <c r="I393" i="201"/>
  <c r="H393" i="201"/>
  <c r="F393" i="201"/>
  <c r="D393" i="201"/>
  <c r="E393" i="201" s="1"/>
  <c r="B393" i="201"/>
  <c r="J392" i="201"/>
  <c r="I392" i="201"/>
  <c r="H392" i="201"/>
  <c r="F392" i="201"/>
  <c r="D392" i="201"/>
  <c r="E392" i="201" s="1"/>
  <c r="B392" i="201"/>
  <c r="J391" i="201"/>
  <c r="I391" i="201"/>
  <c r="H391" i="201"/>
  <c r="F391" i="201"/>
  <c r="D391" i="201"/>
  <c r="E391" i="201" s="1"/>
  <c r="B391" i="201"/>
  <c r="J390" i="201"/>
  <c r="I390" i="201"/>
  <c r="H390" i="201"/>
  <c r="F390" i="201"/>
  <c r="D390" i="201"/>
  <c r="E390" i="201" s="1"/>
  <c r="B390" i="201"/>
  <c r="J389" i="201"/>
  <c r="I389" i="201"/>
  <c r="H389" i="201"/>
  <c r="F389" i="201"/>
  <c r="D389" i="201"/>
  <c r="E389" i="201" s="1"/>
  <c r="B389" i="201"/>
  <c r="J388" i="201"/>
  <c r="I388" i="201"/>
  <c r="H388" i="201"/>
  <c r="F388" i="201"/>
  <c r="D388" i="201"/>
  <c r="E388" i="201" s="1"/>
  <c r="B388" i="201"/>
  <c r="J387" i="201"/>
  <c r="I387" i="201"/>
  <c r="H387" i="201"/>
  <c r="F387" i="201"/>
  <c r="D387" i="201"/>
  <c r="E387" i="201" s="1"/>
  <c r="B387" i="201"/>
  <c r="J386" i="201"/>
  <c r="I386" i="201"/>
  <c r="H386" i="201"/>
  <c r="F386" i="201"/>
  <c r="D386" i="201"/>
  <c r="E386" i="201" s="1"/>
  <c r="B386" i="201"/>
  <c r="J385" i="201"/>
  <c r="I385" i="201"/>
  <c r="H385" i="201"/>
  <c r="F385" i="201"/>
  <c r="D385" i="201"/>
  <c r="E385" i="201" s="1"/>
  <c r="B385" i="201"/>
  <c r="J384" i="201"/>
  <c r="I384" i="201"/>
  <c r="H384" i="201"/>
  <c r="F384" i="201"/>
  <c r="D384" i="201"/>
  <c r="E384" i="201" s="1"/>
  <c r="B384" i="201"/>
  <c r="J383" i="201"/>
  <c r="I383" i="201"/>
  <c r="H383" i="201"/>
  <c r="F383" i="201"/>
  <c r="D383" i="201"/>
  <c r="E383" i="201" s="1"/>
  <c r="B383" i="201"/>
  <c r="J382" i="201"/>
  <c r="I382" i="201"/>
  <c r="H382" i="201"/>
  <c r="F382" i="201"/>
  <c r="D382" i="201"/>
  <c r="E382" i="201" s="1"/>
  <c r="B382" i="201"/>
  <c r="J381" i="201"/>
  <c r="I381" i="201"/>
  <c r="H381" i="201"/>
  <c r="F381" i="201"/>
  <c r="D381" i="201"/>
  <c r="E381" i="201" s="1"/>
  <c r="B381" i="201"/>
  <c r="J380" i="201"/>
  <c r="I380" i="201"/>
  <c r="H380" i="201"/>
  <c r="F380" i="201"/>
  <c r="D380" i="201"/>
  <c r="E380" i="201" s="1"/>
  <c r="B380" i="201"/>
  <c r="J379" i="201"/>
  <c r="I379" i="201"/>
  <c r="H379" i="201"/>
  <c r="F379" i="201"/>
  <c r="D379" i="201"/>
  <c r="E379" i="201" s="1"/>
  <c r="B379" i="201"/>
  <c r="J378" i="201"/>
  <c r="I378" i="201"/>
  <c r="H378" i="201"/>
  <c r="F378" i="201"/>
  <c r="D378" i="201"/>
  <c r="E378" i="201" s="1"/>
  <c r="B378" i="201"/>
  <c r="J377" i="201"/>
  <c r="I377" i="201"/>
  <c r="H377" i="201"/>
  <c r="F377" i="201"/>
  <c r="D377" i="201"/>
  <c r="E377" i="201" s="1"/>
  <c r="B377" i="201"/>
  <c r="J376" i="201"/>
  <c r="I376" i="201"/>
  <c r="H376" i="201"/>
  <c r="F376" i="201"/>
  <c r="D376" i="201"/>
  <c r="E376" i="201" s="1"/>
  <c r="B376" i="201"/>
  <c r="J375" i="201"/>
  <c r="I375" i="201"/>
  <c r="H375" i="201"/>
  <c r="F375" i="201"/>
  <c r="D375" i="201"/>
  <c r="E375" i="201" s="1"/>
  <c r="B375" i="201"/>
  <c r="J374" i="201"/>
  <c r="I374" i="201"/>
  <c r="H374" i="201"/>
  <c r="F374" i="201"/>
  <c r="D374" i="201"/>
  <c r="E374" i="201" s="1"/>
  <c r="B374" i="201"/>
  <c r="J373" i="201"/>
  <c r="I373" i="201"/>
  <c r="H373" i="201"/>
  <c r="F373" i="201"/>
  <c r="D373" i="201"/>
  <c r="E373" i="201" s="1"/>
  <c r="B373" i="201"/>
  <c r="J372" i="201"/>
  <c r="I372" i="201"/>
  <c r="H372" i="201"/>
  <c r="F372" i="201"/>
  <c r="D372" i="201"/>
  <c r="E372" i="201" s="1"/>
  <c r="B372" i="201"/>
  <c r="J371" i="201"/>
  <c r="I371" i="201"/>
  <c r="H371" i="201"/>
  <c r="F371" i="201"/>
  <c r="D371" i="201"/>
  <c r="E371" i="201" s="1"/>
  <c r="B371" i="201"/>
  <c r="J370" i="201"/>
  <c r="I370" i="201"/>
  <c r="H370" i="201"/>
  <c r="F370" i="201"/>
  <c r="D370" i="201"/>
  <c r="E370" i="201" s="1"/>
  <c r="B370" i="201"/>
  <c r="J369" i="201"/>
  <c r="I369" i="201"/>
  <c r="H369" i="201"/>
  <c r="F369" i="201"/>
  <c r="D369" i="201"/>
  <c r="E369" i="201" s="1"/>
  <c r="B369" i="201"/>
  <c r="J368" i="201"/>
  <c r="I368" i="201"/>
  <c r="H368" i="201"/>
  <c r="F368" i="201"/>
  <c r="D368" i="201"/>
  <c r="E368" i="201" s="1"/>
  <c r="B368" i="201"/>
  <c r="J367" i="201"/>
  <c r="I367" i="201"/>
  <c r="H367" i="201"/>
  <c r="F367" i="201"/>
  <c r="D367" i="201"/>
  <c r="E367" i="201" s="1"/>
  <c r="B367" i="201"/>
  <c r="J366" i="201"/>
  <c r="I366" i="201"/>
  <c r="H366" i="201"/>
  <c r="F366" i="201"/>
  <c r="D366" i="201"/>
  <c r="E366" i="201" s="1"/>
  <c r="B366" i="201"/>
  <c r="J365" i="201"/>
  <c r="I365" i="201"/>
  <c r="H365" i="201"/>
  <c r="F365" i="201"/>
  <c r="D365" i="201"/>
  <c r="E365" i="201" s="1"/>
  <c r="B365" i="201"/>
  <c r="J364" i="201"/>
  <c r="I364" i="201"/>
  <c r="H364" i="201"/>
  <c r="F364" i="201"/>
  <c r="D364" i="201"/>
  <c r="E364" i="201" s="1"/>
  <c r="B364" i="201"/>
  <c r="J363" i="201"/>
  <c r="I363" i="201"/>
  <c r="H363" i="201"/>
  <c r="F363" i="201"/>
  <c r="D363" i="201"/>
  <c r="E363" i="201" s="1"/>
  <c r="B363" i="201"/>
  <c r="J362" i="201"/>
  <c r="I362" i="201"/>
  <c r="H362" i="201"/>
  <c r="F362" i="201"/>
  <c r="D362" i="201"/>
  <c r="E362" i="201" s="1"/>
  <c r="B362" i="201"/>
  <c r="J361" i="201"/>
  <c r="I361" i="201"/>
  <c r="H361" i="201"/>
  <c r="F361" i="201"/>
  <c r="D361" i="201"/>
  <c r="E361" i="201" s="1"/>
  <c r="B361" i="201"/>
  <c r="J360" i="201"/>
  <c r="I360" i="201"/>
  <c r="H360" i="201"/>
  <c r="F360" i="201"/>
  <c r="D360" i="201"/>
  <c r="E360" i="201" s="1"/>
  <c r="B360" i="201"/>
  <c r="J359" i="201"/>
  <c r="I359" i="201"/>
  <c r="H359" i="201"/>
  <c r="F359" i="201"/>
  <c r="D359" i="201"/>
  <c r="E359" i="201" s="1"/>
  <c r="B359" i="201"/>
  <c r="J358" i="201"/>
  <c r="I358" i="201"/>
  <c r="H358" i="201"/>
  <c r="F358" i="201"/>
  <c r="D358" i="201"/>
  <c r="E358" i="201" s="1"/>
  <c r="B358" i="201"/>
  <c r="J357" i="201"/>
  <c r="I357" i="201"/>
  <c r="H357" i="201"/>
  <c r="F357" i="201"/>
  <c r="D357" i="201"/>
  <c r="E357" i="201" s="1"/>
  <c r="B357" i="201"/>
  <c r="J356" i="201"/>
  <c r="I356" i="201"/>
  <c r="H356" i="201"/>
  <c r="F356" i="201"/>
  <c r="D356" i="201"/>
  <c r="E356" i="201" s="1"/>
  <c r="B356" i="201"/>
  <c r="J355" i="201"/>
  <c r="I355" i="201"/>
  <c r="H355" i="201"/>
  <c r="F355" i="201"/>
  <c r="D355" i="201"/>
  <c r="E355" i="201" s="1"/>
  <c r="B355" i="201"/>
  <c r="J354" i="201"/>
  <c r="I354" i="201"/>
  <c r="H354" i="201"/>
  <c r="F354" i="201"/>
  <c r="D354" i="201"/>
  <c r="E354" i="201" s="1"/>
  <c r="B354" i="201"/>
  <c r="J353" i="201"/>
  <c r="I353" i="201"/>
  <c r="H353" i="201"/>
  <c r="F353" i="201"/>
  <c r="D353" i="201"/>
  <c r="E353" i="201" s="1"/>
  <c r="B353" i="201"/>
  <c r="J352" i="201"/>
  <c r="I352" i="201"/>
  <c r="H352" i="201"/>
  <c r="F352" i="201"/>
  <c r="D352" i="201"/>
  <c r="E352" i="201" s="1"/>
  <c r="B352" i="201"/>
  <c r="J351" i="201"/>
  <c r="I351" i="201"/>
  <c r="H351" i="201"/>
  <c r="F351" i="201"/>
  <c r="D351" i="201"/>
  <c r="E351" i="201" s="1"/>
  <c r="B351" i="201"/>
  <c r="J350" i="201"/>
  <c r="I350" i="201"/>
  <c r="H350" i="201"/>
  <c r="F350" i="201"/>
  <c r="D350" i="201"/>
  <c r="E350" i="201" s="1"/>
  <c r="B350" i="201"/>
  <c r="J349" i="201"/>
  <c r="I349" i="201"/>
  <c r="H349" i="201"/>
  <c r="F349" i="201"/>
  <c r="D349" i="201"/>
  <c r="E349" i="201" s="1"/>
  <c r="B349" i="201"/>
  <c r="J348" i="201"/>
  <c r="I348" i="201"/>
  <c r="H348" i="201"/>
  <c r="F348" i="201"/>
  <c r="D348" i="201"/>
  <c r="E348" i="201" s="1"/>
  <c r="B348" i="201"/>
  <c r="J347" i="201"/>
  <c r="I347" i="201"/>
  <c r="H347" i="201"/>
  <c r="F347" i="201"/>
  <c r="D347" i="201"/>
  <c r="E347" i="201" s="1"/>
  <c r="B347" i="201"/>
  <c r="J346" i="201"/>
  <c r="I346" i="201"/>
  <c r="H346" i="201"/>
  <c r="F346" i="201"/>
  <c r="D346" i="201"/>
  <c r="E346" i="201" s="1"/>
  <c r="B346" i="201"/>
  <c r="J345" i="201"/>
  <c r="I345" i="201"/>
  <c r="H345" i="201"/>
  <c r="F345" i="201"/>
  <c r="D345" i="201"/>
  <c r="E345" i="201" s="1"/>
  <c r="B345" i="201"/>
  <c r="J344" i="201"/>
  <c r="I344" i="201"/>
  <c r="H344" i="201"/>
  <c r="F344" i="201"/>
  <c r="D344" i="201"/>
  <c r="E344" i="201" s="1"/>
  <c r="B344" i="201"/>
  <c r="J343" i="201"/>
  <c r="I343" i="201"/>
  <c r="H343" i="201"/>
  <c r="F343" i="201"/>
  <c r="D343" i="201"/>
  <c r="E343" i="201" s="1"/>
  <c r="B343" i="201"/>
  <c r="J342" i="201"/>
  <c r="I342" i="201"/>
  <c r="H342" i="201"/>
  <c r="F342" i="201"/>
  <c r="D342" i="201"/>
  <c r="E342" i="201" s="1"/>
  <c r="B342" i="201"/>
  <c r="J341" i="201"/>
  <c r="I341" i="201"/>
  <c r="H341" i="201"/>
  <c r="F341" i="201"/>
  <c r="D341" i="201"/>
  <c r="E341" i="201" s="1"/>
  <c r="B341" i="201"/>
  <c r="J340" i="201"/>
  <c r="I340" i="201"/>
  <c r="H340" i="201"/>
  <c r="F340" i="201"/>
  <c r="D340" i="201"/>
  <c r="E340" i="201" s="1"/>
  <c r="B340" i="201"/>
  <c r="J339" i="201"/>
  <c r="I339" i="201"/>
  <c r="H339" i="201"/>
  <c r="F339" i="201"/>
  <c r="D339" i="201"/>
  <c r="E339" i="201" s="1"/>
  <c r="B339" i="201"/>
  <c r="J338" i="201"/>
  <c r="I338" i="201"/>
  <c r="H338" i="201"/>
  <c r="F338" i="201"/>
  <c r="D338" i="201"/>
  <c r="E338" i="201" s="1"/>
  <c r="B338" i="201"/>
  <c r="J337" i="201"/>
  <c r="I337" i="201"/>
  <c r="H337" i="201"/>
  <c r="F337" i="201"/>
  <c r="D337" i="201"/>
  <c r="E337" i="201" s="1"/>
  <c r="B337" i="201"/>
  <c r="J336" i="201"/>
  <c r="I336" i="201"/>
  <c r="H336" i="201"/>
  <c r="F336" i="201"/>
  <c r="D336" i="201"/>
  <c r="E336" i="201" s="1"/>
  <c r="B336" i="201"/>
  <c r="J335" i="201"/>
  <c r="I335" i="201"/>
  <c r="H335" i="201"/>
  <c r="F335" i="201"/>
  <c r="D335" i="201"/>
  <c r="E335" i="201" s="1"/>
  <c r="B335" i="201"/>
  <c r="J334" i="201"/>
  <c r="I334" i="201"/>
  <c r="H334" i="201"/>
  <c r="F334" i="201"/>
  <c r="D334" i="201"/>
  <c r="E334" i="201" s="1"/>
  <c r="B334" i="201"/>
  <c r="J333" i="201"/>
  <c r="I333" i="201"/>
  <c r="H333" i="201"/>
  <c r="F333" i="201"/>
  <c r="D333" i="201"/>
  <c r="E333" i="201" s="1"/>
  <c r="B333" i="201"/>
  <c r="J332" i="201"/>
  <c r="I332" i="201"/>
  <c r="H332" i="201"/>
  <c r="F332" i="201"/>
  <c r="D332" i="201"/>
  <c r="E332" i="201" s="1"/>
  <c r="B332" i="201"/>
  <c r="J331" i="201"/>
  <c r="I331" i="201"/>
  <c r="H331" i="201"/>
  <c r="F331" i="201"/>
  <c r="D331" i="201"/>
  <c r="E331" i="201" s="1"/>
  <c r="B331" i="201"/>
  <c r="J330" i="201"/>
  <c r="I330" i="201"/>
  <c r="H330" i="201"/>
  <c r="F330" i="201"/>
  <c r="D330" i="201"/>
  <c r="E330" i="201" s="1"/>
  <c r="B330" i="201"/>
  <c r="J329" i="201"/>
  <c r="I329" i="201"/>
  <c r="H329" i="201"/>
  <c r="F329" i="201"/>
  <c r="D329" i="201"/>
  <c r="E329" i="201" s="1"/>
  <c r="B329" i="201"/>
  <c r="J328" i="201"/>
  <c r="I328" i="201"/>
  <c r="H328" i="201"/>
  <c r="F328" i="201"/>
  <c r="D328" i="201"/>
  <c r="E328" i="201" s="1"/>
  <c r="B328" i="201"/>
  <c r="J327" i="201"/>
  <c r="I327" i="201"/>
  <c r="H327" i="201"/>
  <c r="F327" i="201"/>
  <c r="D327" i="201"/>
  <c r="E327" i="201" s="1"/>
  <c r="B327" i="201"/>
  <c r="J326" i="201"/>
  <c r="I326" i="201"/>
  <c r="H326" i="201"/>
  <c r="F326" i="201"/>
  <c r="D326" i="201"/>
  <c r="E326" i="201" s="1"/>
  <c r="B326" i="201"/>
  <c r="J325" i="201"/>
  <c r="I325" i="201"/>
  <c r="H325" i="201"/>
  <c r="F325" i="201"/>
  <c r="D325" i="201"/>
  <c r="E325" i="201" s="1"/>
  <c r="B325" i="201"/>
  <c r="J324" i="201"/>
  <c r="I324" i="201"/>
  <c r="H324" i="201"/>
  <c r="F324" i="201"/>
  <c r="D324" i="201"/>
  <c r="E324" i="201" s="1"/>
  <c r="B324" i="201"/>
  <c r="J323" i="201"/>
  <c r="I323" i="201"/>
  <c r="H323" i="201"/>
  <c r="F323" i="201"/>
  <c r="D323" i="201"/>
  <c r="E323" i="201" s="1"/>
  <c r="B323" i="201"/>
  <c r="J322" i="201"/>
  <c r="I322" i="201"/>
  <c r="H322" i="201"/>
  <c r="F322" i="201"/>
  <c r="D322" i="201"/>
  <c r="E322" i="201" s="1"/>
  <c r="B322" i="201"/>
  <c r="J321" i="201"/>
  <c r="I321" i="201"/>
  <c r="H321" i="201"/>
  <c r="F321" i="201"/>
  <c r="D321" i="201"/>
  <c r="E321" i="201" s="1"/>
  <c r="B321" i="201"/>
  <c r="J320" i="201"/>
  <c r="I320" i="201"/>
  <c r="H320" i="201"/>
  <c r="F320" i="201"/>
  <c r="D320" i="201"/>
  <c r="E320" i="201" s="1"/>
  <c r="B320" i="201"/>
  <c r="J319" i="201"/>
  <c r="I319" i="201"/>
  <c r="H319" i="201"/>
  <c r="F319" i="201"/>
  <c r="D319" i="201"/>
  <c r="E319" i="201" s="1"/>
  <c r="B319" i="201"/>
  <c r="J318" i="201"/>
  <c r="I318" i="201"/>
  <c r="H318" i="201"/>
  <c r="F318" i="201"/>
  <c r="D318" i="201"/>
  <c r="E318" i="201" s="1"/>
  <c r="B318" i="201"/>
  <c r="J317" i="201"/>
  <c r="I317" i="201"/>
  <c r="H317" i="201"/>
  <c r="F317" i="201"/>
  <c r="D317" i="201"/>
  <c r="E317" i="201" s="1"/>
  <c r="B317" i="201"/>
  <c r="J316" i="201"/>
  <c r="I316" i="201"/>
  <c r="H316" i="201"/>
  <c r="F316" i="201"/>
  <c r="D316" i="201"/>
  <c r="E316" i="201" s="1"/>
  <c r="B316" i="201"/>
  <c r="J315" i="201"/>
  <c r="I315" i="201"/>
  <c r="H315" i="201"/>
  <c r="F315" i="201"/>
  <c r="D315" i="201"/>
  <c r="E315" i="201" s="1"/>
  <c r="B315" i="201"/>
  <c r="J314" i="201"/>
  <c r="I314" i="201"/>
  <c r="H314" i="201"/>
  <c r="F314" i="201"/>
  <c r="D314" i="201"/>
  <c r="E314" i="201" s="1"/>
  <c r="B314" i="201"/>
  <c r="J313" i="201"/>
  <c r="I313" i="201"/>
  <c r="H313" i="201"/>
  <c r="F313" i="201"/>
  <c r="D313" i="201"/>
  <c r="E313" i="201" s="1"/>
  <c r="B313" i="201"/>
  <c r="J312" i="201"/>
  <c r="I312" i="201"/>
  <c r="H312" i="201"/>
  <c r="F312" i="201"/>
  <c r="D312" i="201"/>
  <c r="E312" i="201" s="1"/>
  <c r="B312" i="201"/>
  <c r="J311" i="201"/>
  <c r="I311" i="201"/>
  <c r="H311" i="201"/>
  <c r="F311" i="201"/>
  <c r="D311" i="201"/>
  <c r="E311" i="201" s="1"/>
  <c r="B311" i="201"/>
  <c r="J310" i="201"/>
  <c r="I310" i="201"/>
  <c r="H310" i="201"/>
  <c r="F310" i="201"/>
  <c r="D310" i="201"/>
  <c r="E310" i="201" s="1"/>
  <c r="B310" i="201"/>
  <c r="J309" i="201"/>
  <c r="I309" i="201"/>
  <c r="H309" i="201"/>
  <c r="F309" i="201"/>
  <c r="D309" i="201"/>
  <c r="E309" i="201" s="1"/>
  <c r="B309" i="201"/>
  <c r="J308" i="201"/>
  <c r="I308" i="201"/>
  <c r="H308" i="201"/>
  <c r="F308" i="201"/>
  <c r="D308" i="201"/>
  <c r="E308" i="201" s="1"/>
  <c r="B308" i="201"/>
  <c r="J307" i="201"/>
  <c r="I307" i="201"/>
  <c r="H307" i="201"/>
  <c r="F307" i="201"/>
  <c r="D307" i="201"/>
  <c r="E307" i="201" s="1"/>
  <c r="B307" i="201"/>
  <c r="J306" i="201"/>
  <c r="I306" i="201"/>
  <c r="H306" i="201"/>
  <c r="F306" i="201"/>
  <c r="D306" i="201"/>
  <c r="E306" i="201" s="1"/>
  <c r="B306" i="201"/>
  <c r="J305" i="201"/>
  <c r="I305" i="201"/>
  <c r="H305" i="201"/>
  <c r="F305" i="201"/>
  <c r="D305" i="201"/>
  <c r="E305" i="201" s="1"/>
  <c r="B305" i="201"/>
  <c r="J304" i="201"/>
  <c r="I304" i="201"/>
  <c r="H304" i="201"/>
  <c r="F304" i="201"/>
  <c r="D304" i="201"/>
  <c r="E304" i="201" s="1"/>
  <c r="B304" i="201"/>
  <c r="J303" i="201"/>
  <c r="I303" i="201"/>
  <c r="H303" i="201"/>
  <c r="F303" i="201"/>
  <c r="D303" i="201"/>
  <c r="E303" i="201" s="1"/>
  <c r="B303" i="201"/>
  <c r="J302" i="201"/>
  <c r="I302" i="201"/>
  <c r="H302" i="201"/>
  <c r="F302" i="201"/>
  <c r="D302" i="201"/>
  <c r="E302" i="201" s="1"/>
  <c r="B302" i="201"/>
  <c r="J301" i="201"/>
  <c r="I301" i="201"/>
  <c r="H301" i="201"/>
  <c r="F301" i="201"/>
  <c r="D301" i="201"/>
  <c r="E301" i="201" s="1"/>
  <c r="B301" i="201"/>
  <c r="J300" i="201"/>
  <c r="I300" i="201"/>
  <c r="H300" i="201"/>
  <c r="F300" i="201"/>
  <c r="D300" i="201"/>
  <c r="E300" i="201" s="1"/>
  <c r="B300" i="201"/>
  <c r="J299" i="201"/>
  <c r="I299" i="201"/>
  <c r="H299" i="201"/>
  <c r="F299" i="201"/>
  <c r="D299" i="201"/>
  <c r="E299" i="201" s="1"/>
  <c r="B299" i="201"/>
  <c r="J298" i="201"/>
  <c r="I298" i="201"/>
  <c r="H298" i="201"/>
  <c r="F298" i="201"/>
  <c r="D298" i="201"/>
  <c r="E298" i="201" s="1"/>
  <c r="B298" i="201"/>
  <c r="J297" i="201"/>
  <c r="I297" i="201"/>
  <c r="H297" i="201"/>
  <c r="F297" i="201"/>
  <c r="D297" i="201"/>
  <c r="E297" i="201" s="1"/>
  <c r="B297" i="201"/>
  <c r="J296" i="201"/>
  <c r="I296" i="201"/>
  <c r="H296" i="201"/>
  <c r="F296" i="201"/>
  <c r="D296" i="201"/>
  <c r="E296" i="201" s="1"/>
  <c r="B296" i="201"/>
  <c r="J295" i="201"/>
  <c r="I295" i="201"/>
  <c r="H295" i="201"/>
  <c r="F295" i="201"/>
  <c r="D295" i="201"/>
  <c r="E295" i="201" s="1"/>
  <c r="B295" i="201"/>
  <c r="J294" i="201"/>
  <c r="I294" i="201"/>
  <c r="H294" i="201"/>
  <c r="F294" i="201"/>
  <c r="D294" i="201"/>
  <c r="E294" i="201" s="1"/>
  <c r="B294" i="201"/>
  <c r="J293" i="201"/>
  <c r="I293" i="201"/>
  <c r="H293" i="201"/>
  <c r="F293" i="201"/>
  <c r="E293" i="201"/>
  <c r="D293" i="201"/>
  <c r="B293" i="201"/>
  <c r="J292" i="201"/>
  <c r="I292" i="201"/>
  <c r="H292" i="201"/>
  <c r="F292" i="201"/>
  <c r="D292" i="201"/>
  <c r="E292" i="201" s="1"/>
  <c r="B292" i="201"/>
  <c r="J291" i="201"/>
  <c r="I291" i="201"/>
  <c r="H291" i="201"/>
  <c r="F291" i="201"/>
  <c r="D291" i="201"/>
  <c r="E291" i="201" s="1"/>
  <c r="B291" i="201"/>
  <c r="J290" i="201"/>
  <c r="I290" i="201"/>
  <c r="H290" i="201"/>
  <c r="F290" i="201"/>
  <c r="D290" i="201"/>
  <c r="E290" i="201" s="1"/>
  <c r="B290" i="201"/>
  <c r="J289" i="201"/>
  <c r="I289" i="201"/>
  <c r="H289" i="201"/>
  <c r="F289" i="201"/>
  <c r="D289" i="201"/>
  <c r="E289" i="201" s="1"/>
  <c r="B289" i="201"/>
  <c r="J288" i="201"/>
  <c r="I288" i="201"/>
  <c r="H288" i="201"/>
  <c r="F288" i="201"/>
  <c r="D288" i="201"/>
  <c r="E288" i="201" s="1"/>
  <c r="B288" i="201"/>
  <c r="J287" i="201"/>
  <c r="I287" i="201"/>
  <c r="H287" i="201"/>
  <c r="F287" i="201"/>
  <c r="D287" i="201"/>
  <c r="E287" i="201" s="1"/>
  <c r="B287" i="201"/>
  <c r="J286" i="201"/>
  <c r="I286" i="201"/>
  <c r="H286" i="201"/>
  <c r="F286" i="201"/>
  <c r="D286" i="201"/>
  <c r="E286" i="201" s="1"/>
  <c r="B286" i="201"/>
  <c r="J285" i="201"/>
  <c r="I285" i="201"/>
  <c r="H285" i="201"/>
  <c r="F285" i="201"/>
  <c r="D285" i="201"/>
  <c r="E285" i="201" s="1"/>
  <c r="B285" i="201"/>
  <c r="J284" i="201"/>
  <c r="I284" i="201"/>
  <c r="H284" i="201"/>
  <c r="F284" i="201"/>
  <c r="D284" i="201"/>
  <c r="E284" i="201" s="1"/>
  <c r="B284" i="201"/>
  <c r="J283" i="201"/>
  <c r="I283" i="201"/>
  <c r="H283" i="201"/>
  <c r="F283" i="201"/>
  <c r="D283" i="201"/>
  <c r="E283" i="201" s="1"/>
  <c r="B283" i="201"/>
  <c r="J282" i="201"/>
  <c r="I282" i="201"/>
  <c r="H282" i="201"/>
  <c r="F282" i="201"/>
  <c r="D282" i="201"/>
  <c r="E282" i="201" s="1"/>
  <c r="B282" i="201"/>
  <c r="J281" i="201"/>
  <c r="I281" i="201"/>
  <c r="H281" i="201"/>
  <c r="F281" i="201"/>
  <c r="D281" i="201"/>
  <c r="E281" i="201" s="1"/>
  <c r="B281" i="201"/>
  <c r="J280" i="201"/>
  <c r="I280" i="201"/>
  <c r="H280" i="201"/>
  <c r="F280" i="201"/>
  <c r="D280" i="201"/>
  <c r="E280" i="201" s="1"/>
  <c r="B280" i="201"/>
  <c r="J279" i="201"/>
  <c r="I279" i="201"/>
  <c r="H279" i="201"/>
  <c r="F279" i="201"/>
  <c r="D279" i="201"/>
  <c r="E279" i="201" s="1"/>
  <c r="B279" i="201"/>
  <c r="J278" i="201"/>
  <c r="I278" i="201"/>
  <c r="H278" i="201"/>
  <c r="F278" i="201"/>
  <c r="D278" i="201"/>
  <c r="E278" i="201" s="1"/>
  <c r="B278" i="201"/>
  <c r="J277" i="201"/>
  <c r="I277" i="201"/>
  <c r="H277" i="201"/>
  <c r="F277" i="201"/>
  <c r="D277" i="201"/>
  <c r="E277" i="201" s="1"/>
  <c r="B277" i="201"/>
  <c r="J276" i="201"/>
  <c r="I276" i="201"/>
  <c r="H276" i="201"/>
  <c r="F276" i="201"/>
  <c r="D276" i="201"/>
  <c r="E276" i="201" s="1"/>
  <c r="B276" i="201"/>
  <c r="J275" i="201"/>
  <c r="I275" i="201"/>
  <c r="H275" i="201"/>
  <c r="F275" i="201"/>
  <c r="D275" i="201"/>
  <c r="E275" i="201" s="1"/>
  <c r="B275" i="201"/>
  <c r="J274" i="201"/>
  <c r="I274" i="201"/>
  <c r="H274" i="201"/>
  <c r="F274" i="201"/>
  <c r="D274" i="201"/>
  <c r="E274" i="201" s="1"/>
  <c r="B274" i="201"/>
  <c r="J273" i="201"/>
  <c r="I273" i="201"/>
  <c r="H273" i="201"/>
  <c r="F273" i="201"/>
  <c r="D273" i="201"/>
  <c r="E273" i="201" s="1"/>
  <c r="B273" i="201"/>
  <c r="J272" i="201"/>
  <c r="I272" i="201"/>
  <c r="H272" i="201"/>
  <c r="F272" i="201"/>
  <c r="D272" i="201"/>
  <c r="E272" i="201" s="1"/>
  <c r="B272" i="201"/>
  <c r="J271" i="201"/>
  <c r="I271" i="201"/>
  <c r="H271" i="201"/>
  <c r="F271" i="201"/>
  <c r="D271" i="201"/>
  <c r="E271" i="201" s="1"/>
  <c r="B271" i="201"/>
  <c r="J270" i="201"/>
  <c r="I270" i="201"/>
  <c r="H270" i="201"/>
  <c r="F270" i="201"/>
  <c r="D270" i="201"/>
  <c r="E270" i="201" s="1"/>
  <c r="B270" i="201"/>
  <c r="J269" i="201"/>
  <c r="I269" i="201"/>
  <c r="H269" i="201"/>
  <c r="F269" i="201"/>
  <c r="D269" i="201"/>
  <c r="E269" i="201" s="1"/>
  <c r="B269" i="201"/>
  <c r="J268" i="201"/>
  <c r="I268" i="201"/>
  <c r="H268" i="201"/>
  <c r="F268" i="201"/>
  <c r="D268" i="201"/>
  <c r="E268" i="201" s="1"/>
  <c r="B268" i="201"/>
  <c r="J267" i="201"/>
  <c r="I267" i="201"/>
  <c r="H267" i="201"/>
  <c r="F267" i="201"/>
  <c r="D267" i="201"/>
  <c r="E267" i="201" s="1"/>
  <c r="B267" i="201"/>
  <c r="J266" i="201"/>
  <c r="I266" i="201"/>
  <c r="H266" i="201"/>
  <c r="F266" i="201"/>
  <c r="D266" i="201"/>
  <c r="E266" i="201" s="1"/>
  <c r="B266" i="201"/>
  <c r="J265" i="201"/>
  <c r="I265" i="201"/>
  <c r="H265" i="201"/>
  <c r="F265" i="201"/>
  <c r="D265" i="201"/>
  <c r="E265" i="201" s="1"/>
  <c r="B265" i="201"/>
  <c r="J264" i="201"/>
  <c r="I264" i="201"/>
  <c r="H264" i="201"/>
  <c r="F264" i="201"/>
  <c r="D264" i="201"/>
  <c r="E264" i="201" s="1"/>
  <c r="B264" i="201"/>
  <c r="J263" i="201"/>
  <c r="I263" i="201"/>
  <c r="H263" i="201"/>
  <c r="F263" i="201"/>
  <c r="D263" i="201"/>
  <c r="E263" i="201" s="1"/>
  <c r="B263" i="201"/>
  <c r="J262" i="201"/>
  <c r="I262" i="201"/>
  <c r="H262" i="201"/>
  <c r="F262" i="201"/>
  <c r="D262" i="201"/>
  <c r="E262" i="201" s="1"/>
  <c r="B262" i="201"/>
  <c r="J261" i="201"/>
  <c r="I261" i="201"/>
  <c r="H261" i="201"/>
  <c r="F261" i="201"/>
  <c r="D261" i="201"/>
  <c r="E261" i="201" s="1"/>
  <c r="B261" i="201"/>
  <c r="J260" i="201"/>
  <c r="I260" i="201"/>
  <c r="H260" i="201"/>
  <c r="F260" i="201"/>
  <c r="D260" i="201"/>
  <c r="E260" i="201" s="1"/>
  <c r="B260" i="201"/>
  <c r="J259" i="201"/>
  <c r="I259" i="201"/>
  <c r="H259" i="201"/>
  <c r="F259" i="201"/>
  <c r="D259" i="201"/>
  <c r="E259" i="201" s="1"/>
  <c r="B259" i="201"/>
  <c r="J258" i="201"/>
  <c r="I258" i="201"/>
  <c r="H258" i="201"/>
  <c r="F258" i="201"/>
  <c r="D258" i="201"/>
  <c r="E258" i="201" s="1"/>
  <c r="B258" i="201"/>
  <c r="J257" i="201"/>
  <c r="I257" i="201"/>
  <c r="H257" i="201"/>
  <c r="F257" i="201"/>
  <c r="D257" i="201"/>
  <c r="E257" i="201" s="1"/>
  <c r="B257" i="201"/>
  <c r="J256" i="201"/>
  <c r="I256" i="201"/>
  <c r="H256" i="201"/>
  <c r="F256" i="201"/>
  <c r="D256" i="201"/>
  <c r="E256" i="201" s="1"/>
  <c r="B256" i="201"/>
  <c r="J255" i="201"/>
  <c r="I255" i="201"/>
  <c r="H255" i="201"/>
  <c r="F255" i="201"/>
  <c r="D255" i="201"/>
  <c r="E255" i="201" s="1"/>
  <c r="B255" i="201"/>
  <c r="J254" i="201"/>
  <c r="I254" i="201"/>
  <c r="H254" i="201"/>
  <c r="F254" i="201"/>
  <c r="D254" i="201"/>
  <c r="E254" i="201" s="1"/>
  <c r="B254" i="201"/>
  <c r="J253" i="201"/>
  <c r="I253" i="201"/>
  <c r="H253" i="201"/>
  <c r="F253" i="201"/>
  <c r="D253" i="201"/>
  <c r="E253" i="201" s="1"/>
  <c r="B253" i="201"/>
  <c r="J252" i="201"/>
  <c r="I252" i="201"/>
  <c r="H252" i="201"/>
  <c r="F252" i="201"/>
  <c r="D252" i="201"/>
  <c r="E252" i="201" s="1"/>
  <c r="B252" i="201"/>
  <c r="J251" i="201"/>
  <c r="I251" i="201"/>
  <c r="H251" i="201"/>
  <c r="F251" i="201"/>
  <c r="D251" i="201"/>
  <c r="E251" i="201" s="1"/>
  <c r="B251" i="201"/>
  <c r="J250" i="201"/>
  <c r="I250" i="201"/>
  <c r="H250" i="201"/>
  <c r="F250" i="201"/>
  <c r="D250" i="201"/>
  <c r="E250" i="201" s="1"/>
  <c r="B250" i="201"/>
  <c r="J249" i="201"/>
  <c r="I249" i="201"/>
  <c r="H249" i="201"/>
  <c r="F249" i="201"/>
  <c r="D249" i="201"/>
  <c r="E249" i="201" s="1"/>
  <c r="B249" i="201"/>
  <c r="J248" i="201"/>
  <c r="I248" i="201"/>
  <c r="H248" i="201"/>
  <c r="F248" i="201"/>
  <c r="D248" i="201"/>
  <c r="E248" i="201" s="1"/>
  <c r="B248" i="201"/>
  <c r="J247" i="201"/>
  <c r="I247" i="201"/>
  <c r="H247" i="201"/>
  <c r="F247" i="201"/>
  <c r="D247" i="201"/>
  <c r="E247" i="201" s="1"/>
  <c r="B247" i="201"/>
  <c r="J246" i="201"/>
  <c r="I246" i="201"/>
  <c r="H246" i="201"/>
  <c r="F246" i="201"/>
  <c r="D246" i="201"/>
  <c r="E246" i="201" s="1"/>
  <c r="B246" i="201"/>
  <c r="J245" i="201"/>
  <c r="I245" i="201"/>
  <c r="H245" i="201"/>
  <c r="F245" i="201"/>
  <c r="D245" i="201"/>
  <c r="E245" i="201" s="1"/>
  <c r="B245" i="201"/>
  <c r="J244" i="201"/>
  <c r="I244" i="201"/>
  <c r="H244" i="201"/>
  <c r="F244" i="201"/>
  <c r="D244" i="201"/>
  <c r="E244" i="201" s="1"/>
  <c r="B244" i="201"/>
  <c r="J243" i="201"/>
  <c r="I243" i="201"/>
  <c r="H243" i="201"/>
  <c r="F243" i="201"/>
  <c r="D243" i="201"/>
  <c r="E243" i="201" s="1"/>
  <c r="B243" i="201"/>
  <c r="J242" i="201"/>
  <c r="I242" i="201"/>
  <c r="H242" i="201"/>
  <c r="F242" i="201"/>
  <c r="D242" i="201"/>
  <c r="E242" i="201" s="1"/>
  <c r="B242" i="201"/>
  <c r="J241" i="201"/>
  <c r="I241" i="201"/>
  <c r="H241" i="201"/>
  <c r="F241" i="201"/>
  <c r="D241" i="201"/>
  <c r="E241" i="201" s="1"/>
  <c r="B241" i="201"/>
  <c r="J240" i="201"/>
  <c r="I240" i="201"/>
  <c r="H240" i="201"/>
  <c r="F240" i="201"/>
  <c r="D240" i="201"/>
  <c r="E240" i="201" s="1"/>
  <c r="B240" i="201"/>
  <c r="J239" i="201"/>
  <c r="I239" i="201"/>
  <c r="H239" i="201"/>
  <c r="F239" i="201"/>
  <c r="D239" i="201"/>
  <c r="E239" i="201" s="1"/>
  <c r="B239" i="201"/>
  <c r="J238" i="201"/>
  <c r="I238" i="201"/>
  <c r="H238" i="201"/>
  <c r="F238" i="201"/>
  <c r="D238" i="201"/>
  <c r="E238" i="201" s="1"/>
  <c r="B238" i="201"/>
  <c r="J237" i="201"/>
  <c r="I237" i="201"/>
  <c r="H237" i="201"/>
  <c r="F237" i="201"/>
  <c r="D237" i="201"/>
  <c r="E237" i="201" s="1"/>
  <c r="B237" i="201"/>
  <c r="J236" i="201"/>
  <c r="I236" i="201"/>
  <c r="H236" i="201"/>
  <c r="F236" i="201"/>
  <c r="D236" i="201"/>
  <c r="E236" i="201" s="1"/>
  <c r="B236" i="201"/>
  <c r="J235" i="201"/>
  <c r="I235" i="201"/>
  <c r="H235" i="201"/>
  <c r="F235" i="201"/>
  <c r="D235" i="201"/>
  <c r="E235" i="201" s="1"/>
  <c r="B235" i="201"/>
  <c r="J234" i="201"/>
  <c r="I234" i="201"/>
  <c r="H234" i="201"/>
  <c r="F234" i="201"/>
  <c r="D234" i="201"/>
  <c r="E234" i="201" s="1"/>
  <c r="B234" i="201"/>
  <c r="J233" i="201"/>
  <c r="I233" i="201"/>
  <c r="H233" i="201"/>
  <c r="F233" i="201"/>
  <c r="D233" i="201"/>
  <c r="E233" i="201" s="1"/>
  <c r="B233" i="201"/>
  <c r="J232" i="201"/>
  <c r="I232" i="201"/>
  <c r="H232" i="201"/>
  <c r="F232" i="201"/>
  <c r="D232" i="201"/>
  <c r="E232" i="201" s="1"/>
  <c r="B232" i="201"/>
  <c r="J231" i="201"/>
  <c r="I231" i="201"/>
  <c r="H231" i="201"/>
  <c r="F231" i="201"/>
  <c r="D231" i="201"/>
  <c r="E231" i="201" s="1"/>
  <c r="B231" i="201"/>
  <c r="J230" i="201"/>
  <c r="I230" i="201"/>
  <c r="H230" i="201"/>
  <c r="F230" i="201"/>
  <c r="D230" i="201"/>
  <c r="E230" i="201" s="1"/>
  <c r="B230" i="201"/>
  <c r="J229" i="201"/>
  <c r="I229" i="201"/>
  <c r="H229" i="201"/>
  <c r="F229" i="201"/>
  <c r="D229" i="201"/>
  <c r="E229" i="201" s="1"/>
  <c r="B229" i="201"/>
  <c r="J228" i="201"/>
  <c r="I228" i="201"/>
  <c r="H228" i="201"/>
  <c r="F228" i="201"/>
  <c r="D228" i="201"/>
  <c r="E228" i="201" s="1"/>
  <c r="B228" i="201"/>
  <c r="J227" i="201"/>
  <c r="I227" i="201"/>
  <c r="H227" i="201"/>
  <c r="F227" i="201"/>
  <c r="D227" i="201"/>
  <c r="E227" i="201" s="1"/>
  <c r="B227" i="201"/>
  <c r="J226" i="201"/>
  <c r="I226" i="201"/>
  <c r="H226" i="201"/>
  <c r="F226" i="201"/>
  <c r="D226" i="201"/>
  <c r="E226" i="201" s="1"/>
  <c r="B226" i="201"/>
  <c r="J225" i="201"/>
  <c r="I225" i="201"/>
  <c r="H225" i="201"/>
  <c r="F225" i="201"/>
  <c r="D225" i="201"/>
  <c r="E225" i="201" s="1"/>
  <c r="B225" i="201"/>
  <c r="J224" i="201"/>
  <c r="I224" i="201"/>
  <c r="H224" i="201"/>
  <c r="F224" i="201"/>
  <c r="D224" i="201"/>
  <c r="E224" i="201" s="1"/>
  <c r="B224" i="201"/>
  <c r="J223" i="201"/>
  <c r="I223" i="201"/>
  <c r="H223" i="201"/>
  <c r="F223" i="201"/>
  <c r="D223" i="201"/>
  <c r="E223" i="201" s="1"/>
  <c r="B223" i="201"/>
  <c r="J222" i="201"/>
  <c r="I222" i="201"/>
  <c r="H222" i="201"/>
  <c r="F222" i="201"/>
  <c r="D222" i="201"/>
  <c r="E222" i="201" s="1"/>
  <c r="B222" i="201"/>
  <c r="J221" i="201"/>
  <c r="I221" i="201"/>
  <c r="H221" i="201"/>
  <c r="F221" i="201"/>
  <c r="D221" i="201"/>
  <c r="E221" i="201" s="1"/>
  <c r="B221" i="201"/>
  <c r="J220" i="201"/>
  <c r="I220" i="201"/>
  <c r="H220" i="201"/>
  <c r="F220" i="201"/>
  <c r="D220" i="201"/>
  <c r="E220" i="201" s="1"/>
  <c r="B220" i="201"/>
  <c r="J219" i="201"/>
  <c r="I219" i="201"/>
  <c r="H219" i="201"/>
  <c r="F219" i="201"/>
  <c r="D219" i="201"/>
  <c r="E219" i="201" s="1"/>
  <c r="B219" i="201"/>
  <c r="J218" i="201"/>
  <c r="I218" i="201"/>
  <c r="H218" i="201"/>
  <c r="F218" i="201"/>
  <c r="D218" i="201"/>
  <c r="E218" i="201" s="1"/>
  <c r="B218" i="201"/>
  <c r="J217" i="201"/>
  <c r="I217" i="201"/>
  <c r="H217" i="201"/>
  <c r="F217" i="201"/>
  <c r="D217" i="201"/>
  <c r="E217" i="201" s="1"/>
  <c r="B217" i="201"/>
  <c r="J216" i="201"/>
  <c r="I216" i="201"/>
  <c r="H216" i="201"/>
  <c r="F216" i="201"/>
  <c r="D216" i="201"/>
  <c r="E216" i="201" s="1"/>
  <c r="B216" i="201"/>
  <c r="J215" i="201"/>
  <c r="I215" i="201"/>
  <c r="H215" i="201"/>
  <c r="F215" i="201"/>
  <c r="D215" i="201"/>
  <c r="E215" i="201" s="1"/>
  <c r="B215" i="201"/>
  <c r="J214" i="201"/>
  <c r="I214" i="201"/>
  <c r="H214" i="201"/>
  <c r="F214" i="201"/>
  <c r="D214" i="201"/>
  <c r="E214" i="201" s="1"/>
  <c r="B214" i="201"/>
  <c r="J213" i="201"/>
  <c r="I213" i="201"/>
  <c r="H213" i="201"/>
  <c r="F213" i="201"/>
  <c r="D213" i="201"/>
  <c r="E213" i="201" s="1"/>
  <c r="B213" i="201"/>
  <c r="J212" i="201"/>
  <c r="I212" i="201"/>
  <c r="H212" i="201"/>
  <c r="F212" i="201"/>
  <c r="D212" i="201"/>
  <c r="E212" i="201" s="1"/>
  <c r="B212" i="201"/>
  <c r="J211" i="201"/>
  <c r="I211" i="201"/>
  <c r="H211" i="201"/>
  <c r="F211" i="201"/>
  <c r="D211" i="201"/>
  <c r="E211" i="201" s="1"/>
  <c r="B211" i="201"/>
  <c r="J210" i="201"/>
  <c r="I210" i="201"/>
  <c r="H210" i="201"/>
  <c r="F210" i="201"/>
  <c r="D210" i="201"/>
  <c r="E210" i="201" s="1"/>
  <c r="B210" i="201"/>
  <c r="J209" i="201"/>
  <c r="I209" i="201"/>
  <c r="H209" i="201"/>
  <c r="F209" i="201"/>
  <c r="D209" i="201"/>
  <c r="E209" i="201" s="1"/>
  <c r="B209" i="201"/>
  <c r="J208" i="201"/>
  <c r="I208" i="201"/>
  <c r="H208" i="201"/>
  <c r="F208" i="201"/>
  <c r="D208" i="201"/>
  <c r="E208" i="201" s="1"/>
  <c r="B208" i="201"/>
  <c r="J207" i="201"/>
  <c r="I207" i="201"/>
  <c r="H207" i="201"/>
  <c r="F207" i="201"/>
  <c r="D207" i="201"/>
  <c r="E207" i="201" s="1"/>
  <c r="B207" i="201"/>
  <c r="J206" i="201"/>
  <c r="I206" i="201"/>
  <c r="H206" i="201"/>
  <c r="F206" i="201"/>
  <c r="D206" i="201"/>
  <c r="E206" i="201" s="1"/>
  <c r="B206" i="201"/>
  <c r="J205" i="201"/>
  <c r="I205" i="201"/>
  <c r="H205" i="201"/>
  <c r="F205" i="201"/>
  <c r="D205" i="201"/>
  <c r="E205" i="201" s="1"/>
  <c r="B205" i="201"/>
  <c r="J204" i="201"/>
  <c r="I204" i="201"/>
  <c r="H204" i="201"/>
  <c r="F204" i="201"/>
  <c r="D204" i="201"/>
  <c r="E204" i="201" s="1"/>
  <c r="B204" i="201"/>
  <c r="J203" i="201"/>
  <c r="I203" i="201"/>
  <c r="H203" i="201"/>
  <c r="F203" i="201"/>
  <c r="D203" i="201"/>
  <c r="E203" i="201" s="1"/>
  <c r="B203" i="201"/>
  <c r="J202" i="201"/>
  <c r="I202" i="201"/>
  <c r="H202" i="201"/>
  <c r="F202" i="201"/>
  <c r="D202" i="201"/>
  <c r="E202" i="201" s="1"/>
  <c r="B202" i="201"/>
  <c r="J201" i="201"/>
  <c r="I201" i="201"/>
  <c r="H201" i="201"/>
  <c r="F201" i="201"/>
  <c r="D201" i="201"/>
  <c r="E201" i="201" s="1"/>
  <c r="B201" i="201"/>
  <c r="J200" i="201"/>
  <c r="I200" i="201"/>
  <c r="H200" i="201"/>
  <c r="F200" i="201"/>
  <c r="D200" i="201"/>
  <c r="E200" i="201" s="1"/>
  <c r="B200" i="201"/>
  <c r="J199" i="201"/>
  <c r="I199" i="201"/>
  <c r="H199" i="201"/>
  <c r="F199" i="201"/>
  <c r="D199" i="201"/>
  <c r="E199" i="201" s="1"/>
  <c r="B199" i="201"/>
  <c r="J198" i="201"/>
  <c r="I198" i="201"/>
  <c r="H198" i="201"/>
  <c r="F198" i="201"/>
  <c r="D198" i="201"/>
  <c r="E198" i="201" s="1"/>
  <c r="B198" i="201"/>
  <c r="J197" i="201"/>
  <c r="I197" i="201"/>
  <c r="H197" i="201"/>
  <c r="F197" i="201"/>
  <c r="D197" i="201"/>
  <c r="E197" i="201" s="1"/>
  <c r="B197" i="201"/>
  <c r="J196" i="201"/>
  <c r="I196" i="201"/>
  <c r="H196" i="201"/>
  <c r="F196" i="201"/>
  <c r="D196" i="201"/>
  <c r="E196" i="201" s="1"/>
  <c r="B196" i="201"/>
  <c r="J195" i="201"/>
  <c r="I195" i="201"/>
  <c r="H195" i="201"/>
  <c r="F195" i="201"/>
  <c r="D195" i="201"/>
  <c r="E195" i="201" s="1"/>
  <c r="B195" i="201"/>
  <c r="J194" i="201"/>
  <c r="I194" i="201"/>
  <c r="H194" i="201"/>
  <c r="F194" i="201"/>
  <c r="D194" i="201"/>
  <c r="E194" i="201" s="1"/>
  <c r="B194" i="201"/>
  <c r="J193" i="201"/>
  <c r="I193" i="201"/>
  <c r="H193" i="201"/>
  <c r="F193" i="201"/>
  <c r="D193" i="201"/>
  <c r="E193" i="201" s="1"/>
  <c r="B193" i="201"/>
  <c r="J192" i="201"/>
  <c r="I192" i="201"/>
  <c r="H192" i="201"/>
  <c r="F192" i="201"/>
  <c r="D192" i="201"/>
  <c r="E192" i="201" s="1"/>
  <c r="B192" i="201"/>
  <c r="J191" i="201"/>
  <c r="I191" i="201"/>
  <c r="H191" i="201"/>
  <c r="F191" i="201"/>
  <c r="D191" i="201"/>
  <c r="E191" i="201" s="1"/>
  <c r="B191" i="201"/>
  <c r="J190" i="201"/>
  <c r="I190" i="201"/>
  <c r="H190" i="201"/>
  <c r="F190" i="201"/>
  <c r="D190" i="201"/>
  <c r="E190" i="201" s="1"/>
  <c r="B190" i="201"/>
  <c r="J189" i="201"/>
  <c r="I189" i="201"/>
  <c r="H189" i="201"/>
  <c r="F189" i="201"/>
  <c r="D189" i="201"/>
  <c r="E189" i="201" s="1"/>
  <c r="B189" i="201"/>
  <c r="J188" i="201"/>
  <c r="I188" i="201"/>
  <c r="H188" i="201"/>
  <c r="F188" i="201"/>
  <c r="D188" i="201"/>
  <c r="E188" i="201" s="1"/>
  <c r="B188" i="201"/>
  <c r="J187" i="201"/>
  <c r="I187" i="201"/>
  <c r="H187" i="201"/>
  <c r="F187" i="201"/>
  <c r="D187" i="201"/>
  <c r="E187" i="201" s="1"/>
  <c r="B187" i="201"/>
  <c r="J186" i="201"/>
  <c r="I186" i="201"/>
  <c r="H186" i="201"/>
  <c r="F186" i="201"/>
  <c r="D186" i="201"/>
  <c r="E186" i="201" s="1"/>
  <c r="B186" i="201"/>
  <c r="J185" i="201"/>
  <c r="I185" i="201"/>
  <c r="H185" i="201"/>
  <c r="F185" i="201"/>
  <c r="D185" i="201"/>
  <c r="E185" i="201" s="1"/>
  <c r="B185" i="201"/>
  <c r="J184" i="201"/>
  <c r="I184" i="201"/>
  <c r="H184" i="201"/>
  <c r="F184" i="201"/>
  <c r="D184" i="201"/>
  <c r="E184" i="201" s="1"/>
  <c r="B184" i="201"/>
  <c r="J183" i="201"/>
  <c r="I183" i="201"/>
  <c r="H183" i="201"/>
  <c r="F183" i="201"/>
  <c r="D183" i="201"/>
  <c r="E183" i="201" s="1"/>
  <c r="B183" i="201"/>
  <c r="J182" i="201"/>
  <c r="I182" i="201"/>
  <c r="H182" i="201"/>
  <c r="F182" i="201"/>
  <c r="D182" i="201"/>
  <c r="E182" i="201" s="1"/>
  <c r="B182" i="201"/>
  <c r="J181" i="201"/>
  <c r="I181" i="201"/>
  <c r="H181" i="201"/>
  <c r="F181" i="201"/>
  <c r="D181" i="201"/>
  <c r="E181" i="201" s="1"/>
  <c r="B181" i="201"/>
  <c r="J180" i="201"/>
  <c r="I180" i="201"/>
  <c r="H180" i="201"/>
  <c r="F180" i="201"/>
  <c r="D180" i="201"/>
  <c r="E180" i="201" s="1"/>
  <c r="B180" i="201"/>
  <c r="J179" i="201"/>
  <c r="I179" i="201"/>
  <c r="H179" i="201"/>
  <c r="F179" i="201"/>
  <c r="D179" i="201"/>
  <c r="E179" i="201" s="1"/>
  <c r="B179" i="201"/>
  <c r="J178" i="201"/>
  <c r="I178" i="201"/>
  <c r="H178" i="201"/>
  <c r="F178" i="201"/>
  <c r="D178" i="201"/>
  <c r="E178" i="201" s="1"/>
  <c r="B178" i="201"/>
  <c r="J177" i="201"/>
  <c r="I177" i="201"/>
  <c r="H177" i="201"/>
  <c r="F177" i="201"/>
  <c r="D177" i="201"/>
  <c r="E177" i="201" s="1"/>
  <c r="B177" i="201"/>
  <c r="J176" i="201"/>
  <c r="I176" i="201"/>
  <c r="H176" i="201"/>
  <c r="F176" i="201"/>
  <c r="D176" i="201"/>
  <c r="E176" i="201" s="1"/>
  <c r="B176" i="201"/>
  <c r="J175" i="201"/>
  <c r="I175" i="201"/>
  <c r="H175" i="201"/>
  <c r="F175" i="201"/>
  <c r="D175" i="201"/>
  <c r="E175" i="201" s="1"/>
  <c r="B175" i="201"/>
  <c r="J174" i="201"/>
  <c r="I174" i="201"/>
  <c r="H174" i="201"/>
  <c r="F174" i="201"/>
  <c r="D174" i="201"/>
  <c r="E174" i="201" s="1"/>
  <c r="B174" i="201"/>
  <c r="J173" i="201"/>
  <c r="I173" i="201"/>
  <c r="H173" i="201"/>
  <c r="F173" i="201"/>
  <c r="D173" i="201"/>
  <c r="E173" i="201" s="1"/>
  <c r="B173" i="201"/>
  <c r="J172" i="201"/>
  <c r="I172" i="201"/>
  <c r="H172" i="201"/>
  <c r="F172" i="201"/>
  <c r="D172" i="201"/>
  <c r="E172" i="201" s="1"/>
  <c r="B172" i="201"/>
  <c r="J171" i="201"/>
  <c r="I171" i="201"/>
  <c r="H171" i="201"/>
  <c r="F171" i="201"/>
  <c r="D171" i="201"/>
  <c r="E171" i="201" s="1"/>
  <c r="B171" i="201"/>
  <c r="J170" i="201"/>
  <c r="I170" i="201"/>
  <c r="H170" i="201"/>
  <c r="F170" i="201"/>
  <c r="D170" i="201"/>
  <c r="E170" i="201" s="1"/>
  <c r="B170" i="201"/>
  <c r="J169" i="201"/>
  <c r="I169" i="201"/>
  <c r="H169" i="201"/>
  <c r="F169" i="201"/>
  <c r="D169" i="201"/>
  <c r="E169" i="201" s="1"/>
  <c r="B169" i="201"/>
  <c r="J168" i="201"/>
  <c r="I168" i="201"/>
  <c r="H168" i="201"/>
  <c r="F168" i="201"/>
  <c r="D168" i="201"/>
  <c r="E168" i="201" s="1"/>
  <c r="B168" i="201"/>
  <c r="J167" i="201"/>
  <c r="I167" i="201"/>
  <c r="H167" i="201"/>
  <c r="F167" i="201"/>
  <c r="D167" i="201"/>
  <c r="E167" i="201" s="1"/>
  <c r="B167" i="201"/>
  <c r="J166" i="201"/>
  <c r="I166" i="201"/>
  <c r="H166" i="201"/>
  <c r="F166" i="201"/>
  <c r="D166" i="201"/>
  <c r="E166" i="201" s="1"/>
  <c r="B166" i="201"/>
  <c r="J165" i="201"/>
  <c r="I165" i="201"/>
  <c r="H165" i="201"/>
  <c r="F165" i="201"/>
  <c r="D165" i="201"/>
  <c r="E165" i="201" s="1"/>
  <c r="B165" i="201"/>
  <c r="J164" i="201"/>
  <c r="I164" i="201"/>
  <c r="H164" i="201"/>
  <c r="F164" i="201"/>
  <c r="D164" i="201"/>
  <c r="E164" i="201" s="1"/>
  <c r="B164" i="201"/>
  <c r="J163" i="201"/>
  <c r="I163" i="201"/>
  <c r="H163" i="201"/>
  <c r="F163" i="201"/>
  <c r="D163" i="201"/>
  <c r="E163" i="201" s="1"/>
  <c r="B163" i="201"/>
  <c r="J162" i="201"/>
  <c r="I162" i="201"/>
  <c r="H162" i="201"/>
  <c r="F162" i="201"/>
  <c r="D162" i="201"/>
  <c r="E162" i="201" s="1"/>
  <c r="B162" i="201"/>
  <c r="J161" i="201"/>
  <c r="I161" i="201"/>
  <c r="H161" i="201"/>
  <c r="F161" i="201"/>
  <c r="D161" i="201"/>
  <c r="E161" i="201" s="1"/>
  <c r="B161" i="201"/>
  <c r="J160" i="201"/>
  <c r="I160" i="201"/>
  <c r="H160" i="201"/>
  <c r="F160" i="201"/>
  <c r="D160" i="201"/>
  <c r="E160" i="201" s="1"/>
  <c r="B160" i="201"/>
  <c r="J159" i="201"/>
  <c r="I159" i="201"/>
  <c r="H159" i="201"/>
  <c r="F159" i="201"/>
  <c r="D159" i="201"/>
  <c r="E159" i="201" s="1"/>
  <c r="B159" i="201"/>
  <c r="J158" i="201"/>
  <c r="I158" i="201"/>
  <c r="H158" i="201"/>
  <c r="F158" i="201"/>
  <c r="D158" i="201"/>
  <c r="E158" i="201" s="1"/>
  <c r="B158" i="201"/>
  <c r="J157" i="201"/>
  <c r="I157" i="201"/>
  <c r="H157" i="201"/>
  <c r="F157" i="201"/>
  <c r="D157" i="201"/>
  <c r="E157" i="201" s="1"/>
  <c r="B157" i="201"/>
  <c r="J156" i="201"/>
  <c r="I156" i="201"/>
  <c r="H156" i="201"/>
  <c r="F156" i="201"/>
  <c r="D156" i="201"/>
  <c r="E156" i="201" s="1"/>
  <c r="B156" i="201"/>
  <c r="J155" i="201"/>
  <c r="I155" i="201"/>
  <c r="H155" i="201"/>
  <c r="F155" i="201"/>
  <c r="D155" i="201"/>
  <c r="E155" i="201" s="1"/>
  <c r="B155" i="201"/>
  <c r="J154" i="201"/>
  <c r="I154" i="201"/>
  <c r="H154" i="201"/>
  <c r="F154" i="201"/>
  <c r="D154" i="201"/>
  <c r="E154" i="201" s="1"/>
  <c r="B154" i="201"/>
  <c r="J153" i="201"/>
  <c r="I153" i="201"/>
  <c r="H153" i="201"/>
  <c r="F153" i="201"/>
  <c r="D153" i="201"/>
  <c r="E153" i="201" s="1"/>
  <c r="B153" i="201"/>
  <c r="J152" i="201"/>
  <c r="I152" i="201"/>
  <c r="H152" i="201"/>
  <c r="F152" i="201"/>
  <c r="D152" i="201"/>
  <c r="E152" i="201" s="1"/>
  <c r="B152" i="201"/>
  <c r="J151" i="201"/>
  <c r="I151" i="201"/>
  <c r="H151" i="201"/>
  <c r="F151" i="201"/>
  <c r="D151" i="201"/>
  <c r="E151" i="201" s="1"/>
  <c r="B151" i="201"/>
  <c r="J150" i="201"/>
  <c r="I150" i="201"/>
  <c r="H150" i="201"/>
  <c r="F150" i="201"/>
  <c r="D150" i="201"/>
  <c r="E150" i="201" s="1"/>
  <c r="B150" i="201"/>
  <c r="J149" i="201"/>
  <c r="I149" i="201"/>
  <c r="H149" i="201"/>
  <c r="F149" i="201"/>
  <c r="D149" i="201"/>
  <c r="E149" i="201" s="1"/>
  <c r="B149" i="201"/>
  <c r="J148" i="201"/>
  <c r="I148" i="201"/>
  <c r="H148" i="201"/>
  <c r="F148" i="201"/>
  <c r="D148" i="201"/>
  <c r="E148" i="201" s="1"/>
  <c r="B148" i="201"/>
  <c r="J147" i="201"/>
  <c r="I147" i="201"/>
  <c r="H147" i="201"/>
  <c r="F147" i="201"/>
  <c r="D147" i="201"/>
  <c r="E147" i="201" s="1"/>
  <c r="B147" i="201"/>
  <c r="J146" i="201"/>
  <c r="I146" i="201"/>
  <c r="H146" i="201"/>
  <c r="F146" i="201"/>
  <c r="D146" i="201"/>
  <c r="E146" i="201" s="1"/>
  <c r="B146" i="201"/>
  <c r="J145" i="201"/>
  <c r="I145" i="201"/>
  <c r="H145" i="201"/>
  <c r="F145" i="201"/>
  <c r="D145" i="201"/>
  <c r="E145" i="201" s="1"/>
  <c r="B145" i="201"/>
  <c r="J144" i="201"/>
  <c r="I144" i="201"/>
  <c r="H144" i="201"/>
  <c r="F144" i="201"/>
  <c r="D144" i="201"/>
  <c r="E144" i="201" s="1"/>
  <c r="B144" i="201"/>
  <c r="J143" i="201"/>
  <c r="I143" i="201"/>
  <c r="H143" i="201"/>
  <c r="F143" i="201"/>
  <c r="D143" i="201"/>
  <c r="E143" i="201" s="1"/>
  <c r="B143" i="201"/>
  <c r="J142" i="201"/>
  <c r="I142" i="201"/>
  <c r="H142" i="201"/>
  <c r="F142" i="201"/>
  <c r="D142" i="201"/>
  <c r="E142" i="201" s="1"/>
  <c r="B142" i="201"/>
  <c r="J141" i="201"/>
  <c r="I141" i="201"/>
  <c r="H141" i="201"/>
  <c r="F141" i="201"/>
  <c r="D141" i="201"/>
  <c r="E141" i="201" s="1"/>
  <c r="B141" i="201"/>
  <c r="J140" i="201"/>
  <c r="I140" i="201"/>
  <c r="H140" i="201"/>
  <c r="F140" i="201"/>
  <c r="D140" i="201"/>
  <c r="E140" i="201" s="1"/>
  <c r="B140" i="201"/>
  <c r="J139" i="201"/>
  <c r="I139" i="201"/>
  <c r="H139" i="201"/>
  <c r="F139" i="201"/>
  <c r="D139" i="201"/>
  <c r="E139" i="201" s="1"/>
  <c r="B139" i="201"/>
  <c r="J138" i="201"/>
  <c r="I138" i="201"/>
  <c r="H138" i="201"/>
  <c r="F138" i="201"/>
  <c r="D138" i="201"/>
  <c r="E138" i="201" s="1"/>
  <c r="B138" i="201"/>
  <c r="J137" i="201"/>
  <c r="I137" i="201"/>
  <c r="H137" i="201"/>
  <c r="F137" i="201"/>
  <c r="D137" i="201"/>
  <c r="E137" i="201" s="1"/>
  <c r="B137" i="201"/>
  <c r="J136" i="201"/>
  <c r="I136" i="201"/>
  <c r="H136" i="201"/>
  <c r="F136" i="201"/>
  <c r="D136" i="201"/>
  <c r="E136" i="201" s="1"/>
  <c r="B136" i="201"/>
  <c r="J135" i="201"/>
  <c r="I135" i="201"/>
  <c r="H135" i="201"/>
  <c r="F135" i="201"/>
  <c r="D135" i="201"/>
  <c r="E135" i="201" s="1"/>
  <c r="B135" i="201"/>
  <c r="J134" i="201"/>
  <c r="I134" i="201"/>
  <c r="H134" i="201"/>
  <c r="F134" i="201"/>
  <c r="D134" i="201"/>
  <c r="E134" i="201" s="1"/>
  <c r="B134" i="201"/>
  <c r="J133" i="201"/>
  <c r="I133" i="201"/>
  <c r="H133" i="201"/>
  <c r="F133" i="201"/>
  <c r="D133" i="201"/>
  <c r="E133" i="201" s="1"/>
  <c r="B133" i="201"/>
  <c r="J132" i="201"/>
  <c r="I132" i="201"/>
  <c r="H132" i="201"/>
  <c r="F132" i="201"/>
  <c r="D132" i="201"/>
  <c r="E132" i="201" s="1"/>
  <c r="B132" i="201"/>
  <c r="J131" i="201"/>
  <c r="I131" i="201"/>
  <c r="H131" i="201"/>
  <c r="F131" i="201"/>
  <c r="D131" i="201"/>
  <c r="E131" i="201" s="1"/>
  <c r="B131" i="201"/>
  <c r="J130" i="201"/>
  <c r="I130" i="201"/>
  <c r="H130" i="201"/>
  <c r="F130" i="201"/>
  <c r="D130" i="201"/>
  <c r="E130" i="201" s="1"/>
  <c r="B130" i="201"/>
  <c r="J129" i="201"/>
  <c r="I129" i="201"/>
  <c r="H129" i="201"/>
  <c r="F129" i="201"/>
  <c r="D129" i="201"/>
  <c r="E129" i="201" s="1"/>
  <c r="B129" i="201"/>
  <c r="J128" i="201"/>
  <c r="I128" i="201"/>
  <c r="H128" i="201"/>
  <c r="F128" i="201"/>
  <c r="D128" i="201"/>
  <c r="E128" i="201" s="1"/>
  <c r="B128" i="201"/>
  <c r="J127" i="201"/>
  <c r="I127" i="201"/>
  <c r="H127" i="201"/>
  <c r="F127" i="201"/>
  <c r="D127" i="201"/>
  <c r="E127" i="201" s="1"/>
  <c r="B127" i="201"/>
  <c r="J126" i="201"/>
  <c r="I126" i="201"/>
  <c r="H126" i="201"/>
  <c r="F126" i="201"/>
  <c r="D126" i="201"/>
  <c r="E126" i="201" s="1"/>
  <c r="B126" i="201"/>
  <c r="J125" i="201"/>
  <c r="I125" i="201"/>
  <c r="H125" i="201"/>
  <c r="F125" i="201"/>
  <c r="D125" i="201"/>
  <c r="E125" i="201" s="1"/>
  <c r="B125" i="201"/>
  <c r="J124" i="201"/>
  <c r="I124" i="201"/>
  <c r="H124" i="201"/>
  <c r="F124" i="201"/>
  <c r="D124" i="201"/>
  <c r="E124" i="201" s="1"/>
  <c r="B124" i="201"/>
  <c r="J123" i="201"/>
  <c r="I123" i="201"/>
  <c r="H123" i="201"/>
  <c r="F123" i="201"/>
  <c r="D123" i="201"/>
  <c r="E123" i="201" s="1"/>
  <c r="B123" i="201"/>
  <c r="J122" i="201"/>
  <c r="I122" i="201"/>
  <c r="H122" i="201"/>
  <c r="F122" i="201"/>
  <c r="D122" i="201"/>
  <c r="E122" i="201" s="1"/>
  <c r="B122" i="201"/>
  <c r="J121" i="201"/>
  <c r="I121" i="201"/>
  <c r="H121" i="201"/>
  <c r="F121" i="201"/>
  <c r="D121" i="201"/>
  <c r="E121" i="201" s="1"/>
  <c r="B121" i="201"/>
  <c r="J120" i="201"/>
  <c r="I120" i="201"/>
  <c r="H120" i="201"/>
  <c r="F120" i="201"/>
  <c r="D120" i="201"/>
  <c r="E120" i="201" s="1"/>
  <c r="B120" i="201"/>
  <c r="J119" i="201"/>
  <c r="I119" i="201"/>
  <c r="H119" i="201"/>
  <c r="F119" i="201"/>
  <c r="D119" i="201"/>
  <c r="E119" i="201" s="1"/>
  <c r="B119" i="201"/>
  <c r="J118" i="201"/>
  <c r="I118" i="201"/>
  <c r="H118" i="201"/>
  <c r="F118" i="201"/>
  <c r="D118" i="201"/>
  <c r="E118" i="201" s="1"/>
  <c r="B118" i="201"/>
  <c r="J117" i="201"/>
  <c r="I117" i="201"/>
  <c r="H117" i="201"/>
  <c r="F117" i="201"/>
  <c r="D117" i="201"/>
  <c r="E117" i="201" s="1"/>
  <c r="B117" i="201"/>
  <c r="J116" i="201"/>
  <c r="I116" i="201"/>
  <c r="H116" i="201"/>
  <c r="F116" i="201"/>
  <c r="D116" i="201"/>
  <c r="E116" i="201" s="1"/>
  <c r="B116" i="201"/>
  <c r="J115" i="201"/>
  <c r="I115" i="201"/>
  <c r="H115" i="201"/>
  <c r="F115" i="201"/>
  <c r="D115" i="201"/>
  <c r="E115" i="201" s="1"/>
  <c r="B115" i="201"/>
  <c r="J114" i="201"/>
  <c r="I114" i="201"/>
  <c r="H114" i="201"/>
  <c r="F114" i="201"/>
  <c r="D114" i="201"/>
  <c r="E114" i="201" s="1"/>
  <c r="B114" i="201"/>
  <c r="J113" i="201"/>
  <c r="I113" i="201"/>
  <c r="H113" i="201"/>
  <c r="F113" i="201"/>
  <c r="D113" i="201"/>
  <c r="E113" i="201" s="1"/>
  <c r="B113" i="201"/>
  <c r="J112" i="201"/>
  <c r="I112" i="201"/>
  <c r="H112" i="201"/>
  <c r="F112" i="201"/>
  <c r="D112" i="201"/>
  <c r="E112" i="201" s="1"/>
  <c r="B112" i="201"/>
  <c r="J111" i="201"/>
  <c r="I111" i="201"/>
  <c r="H111" i="201"/>
  <c r="F111" i="201"/>
  <c r="D111" i="201"/>
  <c r="E111" i="201" s="1"/>
  <c r="B111" i="201"/>
  <c r="J110" i="201"/>
  <c r="I110" i="201"/>
  <c r="H110" i="201"/>
  <c r="F110" i="201"/>
  <c r="D110" i="201"/>
  <c r="E110" i="201" s="1"/>
  <c r="B110" i="201"/>
  <c r="J109" i="201"/>
  <c r="I109" i="201"/>
  <c r="H109" i="201"/>
  <c r="F109" i="201"/>
  <c r="D109" i="201"/>
  <c r="E109" i="201" s="1"/>
  <c r="B109" i="201"/>
  <c r="J108" i="201"/>
  <c r="I108" i="201"/>
  <c r="H108" i="201"/>
  <c r="F108" i="201"/>
  <c r="D108" i="201"/>
  <c r="E108" i="201" s="1"/>
  <c r="B108" i="201"/>
  <c r="J107" i="201"/>
  <c r="I107" i="201"/>
  <c r="H107" i="201"/>
  <c r="F107" i="201"/>
  <c r="D107" i="201"/>
  <c r="E107" i="201" s="1"/>
  <c r="B107" i="201"/>
  <c r="J106" i="201"/>
  <c r="I106" i="201"/>
  <c r="H106" i="201"/>
  <c r="F106" i="201"/>
  <c r="D106" i="201"/>
  <c r="E106" i="201" s="1"/>
  <c r="B106" i="201"/>
  <c r="J105" i="201"/>
  <c r="I105" i="201"/>
  <c r="H105" i="201"/>
  <c r="F105" i="201"/>
  <c r="D105" i="201"/>
  <c r="E105" i="201" s="1"/>
  <c r="B105" i="201"/>
  <c r="J104" i="201"/>
  <c r="I104" i="201"/>
  <c r="H104" i="201"/>
  <c r="F104" i="201"/>
  <c r="D104" i="201"/>
  <c r="E104" i="201" s="1"/>
  <c r="B104" i="201"/>
  <c r="J103" i="201"/>
  <c r="I103" i="201"/>
  <c r="H103" i="201"/>
  <c r="F103" i="201"/>
  <c r="D103" i="201"/>
  <c r="E103" i="201" s="1"/>
  <c r="B103" i="201"/>
  <c r="J102" i="201"/>
  <c r="I102" i="201"/>
  <c r="H102" i="201"/>
  <c r="F102" i="201"/>
  <c r="D102" i="201"/>
  <c r="E102" i="201" s="1"/>
  <c r="B102" i="201"/>
  <c r="J101" i="201"/>
  <c r="I101" i="201"/>
  <c r="H101" i="201"/>
  <c r="F101" i="201"/>
  <c r="D101" i="201"/>
  <c r="E101" i="201" s="1"/>
  <c r="B101" i="201"/>
  <c r="J100" i="201"/>
  <c r="I100" i="201"/>
  <c r="H100" i="201"/>
  <c r="F100" i="201"/>
  <c r="D100" i="201"/>
  <c r="E100" i="201" s="1"/>
  <c r="B100" i="201"/>
  <c r="J99" i="201"/>
  <c r="I99" i="201"/>
  <c r="H99" i="201"/>
  <c r="F99" i="201"/>
  <c r="D99" i="201"/>
  <c r="E99" i="201" s="1"/>
  <c r="B99" i="201"/>
  <c r="J98" i="201"/>
  <c r="I98" i="201"/>
  <c r="H98" i="201"/>
  <c r="F98" i="201"/>
  <c r="D98" i="201"/>
  <c r="E98" i="201" s="1"/>
  <c r="B98" i="201"/>
  <c r="J97" i="201"/>
  <c r="I97" i="201"/>
  <c r="H97" i="201"/>
  <c r="F97" i="201"/>
  <c r="D97" i="201"/>
  <c r="E97" i="201" s="1"/>
  <c r="B97" i="201"/>
  <c r="J96" i="201"/>
  <c r="I96" i="201"/>
  <c r="H96" i="201"/>
  <c r="F96" i="201"/>
  <c r="D96" i="201"/>
  <c r="E96" i="201" s="1"/>
  <c r="B96" i="201"/>
  <c r="J95" i="201"/>
  <c r="I95" i="201"/>
  <c r="H95" i="201"/>
  <c r="F95" i="201"/>
  <c r="D95" i="201"/>
  <c r="E95" i="201" s="1"/>
  <c r="B95" i="201"/>
  <c r="J94" i="201"/>
  <c r="I94" i="201"/>
  <c r="H94" i="201"/>
  <c r="F94" i="201"/>
  <c r="D94" i="201"/>
  <c r="E94" i="201" s="1"/>
  <c r="B94" i="201"/>
  <c r="J93" i="201"/>
  <c r="I93" i="201"/>
  <c r="H93" i="201"/>
  <c r="F93" i="201"/>
  <c r="D93" i="201"/>
  <c r="E93" i="201" s="1"/>
  <c r="B93" i="201"/>
  <c r="J92" i="201"/>
  <c r="I92" i="201"/>
  <c r="H92" i="201"/>
  <c r="F92" i="201"/>
  <c r="D92" i="201"/>
  <c r="E92" i="201" s="1"/>
  <c r="B92" i="201"/>
  <c r="J91" i="201"/>
  <c r="I91" i="201"/>
  <c r="H91" i="201"/>
  <c r="F91" i="201"/>
  <c r="D91" i="201"/>
  <c r="E91" i="201" s="1"/>
  <c r="B91" i="201"/>
  <c r="J90" i="201"/>
  <c r="I90" i="201"/>
  <c r="H90" i="201"/>
  <c r="F90" i="201"/>
  <c r="D90" i="201"/>
  <c r="E90" i="201" s="1"/>
  <c r="B90" i="201"/>
  <c r="J89" i="201"/>
  <c r="I89" i="201"/>
  <c r="H89" i="201"/>
  <c r="F89" i="201"/>
  <c r="D89" i="201"/>
  <c r="E89" i="201" s="1"/>
  <c r="B89" i="201"/>
  <c r="J88" i="201"/>
  <c r="I88" i="201"/>
  <c r="H88" i="201"/>
  <c r="F88" i="201"/>
  <c r="D88" i="201"/>
  <c r="E88" i="201" s="1"/>
  <c r="B88" i="201"/>
  <c r="J87" i="201"/>
  <c r="I87" i="201"/>
  <c r="H87" i="201"/>
  <c r="F87" i="201"/>
  <c r="D87" i="201"/>
  <c r="E87" i="201" s="1"/>
  <c r="B87" i="201"/>
  <c r="J86" i="201"/>
  <c r="I86" i="201"/>
  <c r="H86" i="201"/>
  <c r="F86" i="201"/>
  <c r="D86" i="201"/>
  <c r="E86" i="201" s="1"/>
  <c r="B86" i="201"/>
  <c r="J85" i="201"/>
  <c r="I85" i="201"/>
  <c r="H85" i="201"/>
  <c r="F85" i="201"/>
  <c r="D85" i="201"/>
  <c r="E85" i="201" s="1"/>
  <c r="B85" i="201"/>
  <c r="J84" i="201"/>
  <c r="I84" i="201"/>
  <c r="H84" i="201"/>
  <c r="F84" i="201"/>
  <c r="D84" i="201"/>
  <c r="E84" i="201" s="1"/>
  <c r="B84" i="201"/>
  <c r="J83" i="201"/>
  <c r="I83" i="201"/>
  <c r="H83" i="201"/>
  <c r="F83" i="201"/>
  <c r="D83" i="201"/>
  <c r="E83" i="201" s="1"/>
  <c r="B83" i="201"/>
  <c r="J82" i="201"/>
  <c r="I82" i="201"/>
  <c r="H82" i="201"/>
  <c r="F82" i="201"/>
  <c r="D82" i="201"/>
  <c r="E82" i="201" s="1"/>
  <c r="B82" i="201"/>
  <c r="J81" i="201"/>
  <c r="I81" i="201"/>
  <c r="H81" i="201"/>
  <c r="F81" i="201"/>
  <c r="D81" i="201"/>
  <c r="E81" i="201" s="1"/>
  <c r="B81" i="201"/>
  <c r="J80" i="201"/>
  <c r="I80" i="201"/>
  <c r="H80" i="201"/>
  <c r="F80" i="201"/>
  <c r="D80" i="201"/>
  <c r="E80" i="201" s="1"/>
  <c r="B80" i="201"/>
  <c r="J79" i="201"/>
  <c r="I79" i="201"/>
  <c r="H79" i="201"/>
  <c r="F79" i="201"/>
  <c r="D79" i="201"/>
  <c r="E79" i="201" s="1"/>
  <c r="B79" i="201"/>
  <c r="J78" i="201"/>
  <c r="I78" i="201"/>
  <c r="H78" i="201"/>
  <c r="F78" i="201"/>
  <c r="D78" i="201"/>
  <c r="E78" i="201" s="1"/>
  <c r="B78" i="201"/>
  <c r="J77" i="201"/>
  <c r="I77" i="201"/>
  <c r="H77" i="201"/>
  <c r="F77" i="201"/>
  <c r="D77" i="201"/>
  <c r="E77" i="201" s="1"/>
  <c r="B77" i="201"/>
  <c r="J76" i="201"/>
  <c r="I76" i="201"/>
  <c r="H76" i="201"/>
  <c r="F76" i="201"/>
  <c r="D76" i="201"/>
  <c r="E76" i="201" s="1"/>
  <c r="B76" i="201"/>
  <c r="J75" i="201"/>
  <c r="I75" i="201"/>
  <c r="H75" i="201"/>
  <c r="F75" i="201"/>
  <c r="D75" i="201"/>
  <c r="E75" i="201" s="1"/>
  <c r="B75" i="201"/>
  <c r="J74" i="201"/>
  <c r="I74" i="201"/>
  <c r="H74" i="201"/>
  <c r="F74" i="201"/>
  <c r="D74" i="201"/>
  <c r="E74" i="201" s="1"/>
  <c r="B74" i="201"/>
  <c r="J73" i="201"/>
  <c r="I73" i="201"/>
  <c r="H73" i="201"/>
  <c r="F73" i="201"/>
  <c r="D73" i="201"/>
  <c r="E73" i="201" s="1"/>
  <c r="B73" i="201"/>
  <c r="J72" i="201"/>
  <c r="I72" i="201"/>
  <c r="H72" i="201"/>
  <c r="F72" i="201"/>
  <c r="D72" i="201"/>
  <c r="E72" i="201" s="1"/>
  <c r="B72" i="201"/>
  <c r="J71" i="201"/>
  <c r="I71" i="201"/>
  <c r="H71" i="201"/>
  <c r="F71" i="201"/>
  <c r="D71" i="201"/>
  <c r="E71" i="201" s="1"/>
  <c r="B71" i="201"/>
  <c r="J70" i="201"/>
  <c r="I70" i="201"/>
  <c r="H70" i="201"/>
  <c r="F70" i="201"/>
  <c r="D70" i="201"/>
  <c r="E70" i="201" s="1"/>
  <c r="B70" i="201"/>
  <c r="J69" i="201"/>
  <c r="I69" i="201"/>
  <c r="H69" i="201"/>
  <c r="F69" i="201"/>
  <c r="D69" i="201"/>
  <c r="E69" i="201" s="1"/>
  <c r="B69" i="201"/>
  <c r="J68" i="201"/>
  <c r="I68" i="201"/>
  <c r="H68" i="201"/>
  <c r="F68" i="201"/>
  <c r="D68" i="201"/>
  <c r="E68" i="201" s="1"/>
  <c r="B68" i="201"/>
  <c r="J67" i="201"/>
  <c r="I67" i="201"/>
  <c r="H67" i="201"/>
  <c r="F67" i="201"/>
  <c r="D67" i="201"/>
  <c r="E67" i="201" s="1"/>
  <c r="B67" i="201"/>
  <c r="J66" i="201"/>
  <c r="I66" i="201"/>
  <c r="H66" i="201"/>
  <c r="F66" i="201"/>
  <c r="D66" i="201"/>
  <c r="E66" i="201" s="1"/>
  <c r="B66" i="201"/>
  <c r="J65" i="201"/>
  <c r="I65" i="201"/>
  <c r="H65" i="201"/>
  <c r="F65" i="201"/>
  <c r="D65" i="201"/>
  <c r="E65" i="201" s="1"/>
  <c r="B65" i="201"/>
  <c r="J64" i="201"/>
  <c r="I64" i="201"/>
  <c r="H64" i="201"/>
  <c r="F64" i="201"/>
  <c r="D64" i="201"/>
  <c r="E64" i="201" s="1"/>
  <c r="B64" i="201"/>
  <c r="J63" i="201"/>
  <c r="I63" i="201"/>
  <c r="H63" i="201"/>
  <c r="F63" i="201"/>
  <c r="D63" i="201"/>
  <c r="E63" i="201" s="1"/>
  <c r="B63" i="201"/>
  <c r="J62" i="201"/>
  <c r="I62" i="201"/>
  <c r="H62" i="201"/>
  <c r="F62" i="201"/>
  <c r="D62" i="201"/>
  <c r="E62" i="201" s="1"/>
  <c r="B62" i="201"/>
  <c r="J61" i="201"/>
  <c r="I61" i="201"/>
  <c r="H61" i="201"/>
  <c r="F61" i="201"/>
  <c r="D61" i="201"/>
  <c r="E61" i="201" s="1"/>
  <c r="B61" i="201"/>
  <c r="J60" i="201"/>
  <c r="I60" i="201"/>
  <c r="H60" i="201"/>
  <c r="F60" i="201"/>
  <c r="D60" i="201"/>
  <c r="E60" i="201" s="1"/>
  <c r="B60" i="201"/>
  <c r="J59" i="201"/>
  <c r="I59" i="201"/>
  <c r="H59" i="201"/>
  <c r="F59" i="201"/>
  <c r="D59" i="201"/>
  <c r="E59" i="201" s="1"/>
  <c r="B59" i="201"/>
  <c r="J58" i="201"/>
  <c r="I58" i="201"/>
  <c r="H58" i="201"/>
  <c r="F58" i="201"/>
  <c r="D58" i="201"/>
  <c r="E58" i="201" s="1"/>
  <c r="B58" i="201"/>
  <c r="J57" i="201"/>
  <c r="I57" i="201"/>
  <c r="H57" i="201"/>
  <c r="F57" i="201"/>
  <c r="D57" i="201"/>
  <c r="E57" i="201" s="1"/>
  <c r="B57" i="201"/>
  <c r="J56" i="201"/>
  <c r="I56" i="201"/>
  <c r="H56" i="201"/>
  <c r="F56" i="201"/>
  <c r="D56" i="201"/>
  <c r="E56" i="201" s="1"/>
  <c r="B56" i="201"/>
  <c r="J55" i="201"/>
  <c r="I55" i="201"/>
  <c r="H55" i="201"/>
  <c r="F55" i="201"/>
  <c r="D55" i="201"/>
  <c r="E55" i="201" s="1"/>
  <c r="B55" i="201"/>
  <c r="J54" i="201"/>
  <c r="I54" i="201"/>
  <c r="H54" i="201"/>
  <c r="F54" i="201"/>
  <c r="D54" i="201"/>
  <c r="E54" i="201" s="1"/>
  <c r="B54" i="201"/>
  <c r="J53" i="201"/>
  <c r="I53" i="201"/>
  <c r="H53" i="201"/>
  <c r="F53" i="201"/>
  <c r="D53" i="201"/>
  <c r="E53" i="201" s="1"/>
  <c r="B53" i="201"/>
  <c r="J52" i="201"/>
  <c r="I52" i="201"/>
  <c r="H52" i="201"/>
  <c r="F52" i="201"/>
  <c r="D52" i="201"/>
  <c r="E52" i="201" s="1"/>
  <c r="B52" i="201"/>
  <c r="J51" i="201"/>
  <c r="I51" i="201"/>
  <c r="H51" i="201"/>
  <c r="F51" i="201"/>
  <c r="D51" i="201"/>
  <c r="E51" i="201" s="1"/>
  <c r="B51" i="201"/>
  <c r="J50" i="201"/>
  <c r="I50" i="201"/>
  <c r="H50" i="201"/>
  <c r="F50" i="201"/>
  <c r="D50" i="201"/>
  <c r="E50" i="201" s="1"/>
  <c r="B50" i="201"/>
  <c r="J49" i="201"/>
  <c r="I49" i="201"/>
  <c r="H49" i="201"/>
  <c r="F49" i="201"/>
  <c r="D49" i="201"/>
  <c r="E49" i="201" s="1"/>
  <c r="B49" i="201"/>
  <c r="J48" i="201"/>
  <c r="I48" i="201"/>
  <c r="H48" i="201"/>
  <c r="F48" i="201"/>
  <c r="D48" i="201"/>
  <c r="E48" i="201" s="1"/>
  <c r="B48" i="201"/>
  <c r="J47" i="201"/>
  <c r="I47" i="201"/>
  <c r="H47" i="201"/>
  <c r="F47" i="201"/>
  <c r="D47" i="201"/>
  <c r="E47" i="201" s="1"/>
  <c r="B47" i="201"/>
  <c r="J46" i="201"/>
  <c r="I46" i="201"/>
  <c r="H46" i="201"/>
  <c r="F46" i="201"/>
  <c r="D46" i="201"/>
  <c r="E46" i="201" s="1"/>
  <c r="B46" i="201"/>
  <c r="J45" i="201"/>
  <c r="I45" i="201"/>
  <c r="H45" i="201"/>
  <c r="F45" i="201"/>
  <c r="D45" i="201"/>
  <c r="E45" i="201" s="1"/>
  <c r="B45" i="201"/>
  <c r="J44" i="201"/>
  <c r="I44" i="201"/>
  <c r="H44" i="201"/>
  <c r="F44" i="201"/>
  <c r="D44" i="201"/>
  <c r="E44" i="201" s="1"/>
  <c r="B44" i="201"/>
  <c r="J43" i="201"/>
  <c r="I43" i="201"/>
  <c r="H43" i="201"/>
  <c r="F43" i="201"/>
  <c r="D43" i="201"/>
  <c r="E43" i="201" s="1"/>
  <c r="B43" i="201"/>
  <c r="J42" i="201"/>
  <c r="I42" i="201"/>
  <c r="H42" i="201"/>
  <c r="F42" i="201"/>
  <c r="D42" i="201"/>
  <c r="E42" i="201" s="1"/>
  <c r="B42" i="201"/>
  <c r="J41" i="201"/>
  <c r="I41" i="201"/>
  <c r="H41" i="201"/>
  <c r="F41" i="201"/>
  <c r="D41" i="201"/>
  <c r="E41" i="201" s="1"/>
  <c r="B41" i="201"/>
  <c r="J40" i="201"/>
  <c r="I40" i="201"/>
  <c r="H40" i="201"/>
  <c r="F40" i="201"/>
  <c r="D40" i="201"/>
  <c r="E40" i="201" s="1"/>
  <c r="B40" i="201"/>
  <c r="J39" i="201"/>
  <c r="I39" i="201"/>
  <c r="H39" i="201"/>
  <c r="F39" i="201"/>
  <c r="D39" i="201"/>
  <c r="E39" i="201" s="1"/>
  <c r="B39" i="201"/>
  <c r="J38" i="201"/>
  <c r="I38" i="201"/>
  <c r="H38" i="201"/>
  <c r="F38" i="201"/>
  <c r="D38" i="201"/>
  <c r="E38" i="201" s="1"/>
  <c r="B38" i="201"/>
  <c r="J37" i="201"/>
  <c r="I37" i="201"/>
  <c r="H37" i="201"/>
  <c r="F37" i="201"/>
  <c r="D37" i="201"/>
  <c r="E37" i="201" s="1"/>
  <c r="B37" i="201"/>
  <c r="J36" i="201"/>
  <c r="I36" i="201"/>
  <c r="H36" i="201"/>
  <c r="F36" i="201"/>
  <c r="D36" i="201"/>
  <c r="E36" i="201" s="1"/>
  <c r="B36" i="201"/>
  <c r="J35" i="201"/>
  <c r="I35" i="201"/>
  <c r="H35" i="201"/>
  <c r="F35" i="201"/>
  <c r="D35" i="201"/>
  <c r="E35" i="201" s="1"/>
  <c r="B35" i="201"/>
  <c r="J34" i="201"/>
  <c r="I34" i="201"/>
  <c r="H34" i="201"/>
  <c r="F34" i="201"/>
  <c r="D34" i="201"/>
  <c r="E34" i="201" s="1"/>
  <c r="B34" i="201"/>
  <c r="J33" i="201"/>
  <c r="I33" i="201"/>
  <c r="H33" i="201"/>
  <c r="F33" i="201"/>
  <c r="D33" i="201"/>
  <c r="E33" i="201" s="1"/>
  <c r="B33" i="201"/>
  <c r="J32" i="201"/>
  <c r="I32" i="201"/>
  <c r="H32" i="201"/>
  <c r="F32" i="201"/>
  <c r="D32" i="201"/>
  <c r="E32" i="201" s="1"/>
  <c r="B32" i="201"/>
  <c r="J31" i="201"/>
  <c r="I31" i="201"/>
  <c r="H31" i="201"/>
  <c r="F31" i="201"/>
  <c r="D31" i="201"/>
  <c r="E31" i="201" s="1"/>
  <c r="B31" i="201"/>
  <c r="J30" i="201"/>
  <c r="I30" i="201"/>
  <c r="H30" i="201"/>
  <c r="F30" i="201"/>
  <c r="D30" i="201"/>
  <c r="E30" i="201" s="1"/>
  <c r="B30" i="201"/>
  <c r="J29" i="201"/>
  <c r="I29" i="201"/>
  <c r="H29" i="201"/>
  <c r="F29" i="201"/>
  <c r="D29" i="201"/>
  <c r="E29" i="201" s="1"/>
  <c r="B29" i="201"/>
  <c r="J28" i="201"/>
  <c r="I28" i="201"/>
  <c r="H28" i="201"/>
  <c r="F28" i="201"/>
  <c r="D28" i="201"/>
  <c r="E28" i="201" s="1"/>
  <c r="B28" i="201"/>
  <c r="J27" i="201"/>
  <c r="I27" i="201"/>
  <c r="H27" i="201"/>
  <c r="G27" i="201"/>
  <c r="F27" i="201"/>
  <c r="D27" i="201"/>
  <c r="E27" i="201" s="1"/>
  <c r="B27" i="201"/>
  <c r="F26" i="201"/>
  <c r="E22" i="201"/>
  <c r="E23" i="201" s="1"/>
  <c r="E21" i="201"/>
  <c r="J17" i="201"/>
  <c r="K17" i="201" s="1"/>
  <c r="L17" i="201" s="1"/>
  <c r="E14" i="201" a="1"/>
  <c r="E14" i="201" s="1"/>
  <c r="L13" i="201"/>
  <c r="G12" i="201"/>
  <c r="C7" i="197"/>
  <c r="A9" i="197" s="1"/>
  <c r="C6" i="197"/>
  <c r="C4" i="197"/>
  <c r="A1" i="197"/>
  <c r="C62" i="196"/>
  <c r="B61" i="196"/>
  <c r="C51" i="196"/>
  <c r="B46" i="196"/>
  <c r="B45" i="196"/>
  <c r="C42" i="196"/>
  <c r="B41" i="196"/>
  <c r="C35" i="196"/>
  <c r="B34" i="196"/>
  <c r="B33" i="196"/>
  <c r="C29" i="196"/>
  <c r="B28" i="196"/>
  <c r="A26" i="196"/>
  <c r="C24" i="196"/>
  <c r="C23" i="196"/>
  <c r="C21" i="196"/>
  <c r="B20" i="196"/>
  <c r="B19" i="196"/>
  <c r="B18" i="196"/>
  <c r="B17" i="196"/>
  <c r="A15" i="196"/>
  <c r="B8" i="196"/>
  <c r="E6" i="196"/>
  <c r="E5" i="196"/>
  <c r="C5" i="197" s="1"/>
  <c r="E3" i="196"/>
  <c r="E4" i="196" s="1"/>
  <c r="E2" i="196"/>
  <c r="C3" i="197" s="1"/>
  <c r="J1238" i="195"/>
  <c r="I1238" i="195"/>
  <c r="H1238" i="195"/>
  <c r="F1238" i="195"/>
  <c r="D1238" i="195"/>
  <c r="E1238" i="195" s="1"/>
  <c r="B1238" i="195"/>
  <c r="J1237" i="195"/>
  <c r="I1237" i="195"/>
  <c r="H1237" i="195"/>
  <c r="F1237" i="195"/>
  <c r="D1237" i="195"/>
  <c r="E1237" i="195" s="1"/>
  <c r="B1237" i="195"/>
  <c r="J1236" i="195"/>
  <c r="I1236" i="195"/>
  <c r="H1236" i="195"/>
  <c r="F1236" i="195"/>
  <c r="D1236" i="195"/>
  <c r="E1236" i="195" s="1"/>
  <c r="B1236" i="195"/>
  <c r="J1235" i="195"/>
  <c r="I1235" i="195"/>
  <c r="H1235" i="195"/>
  <c r="F1235" i="195"/>
  <c r="D1235" i="195"/>
  <c r="E1235" i="195" s="1"/>
  <c r="B1235" i="195"/>
  <c r="J1234" i="195"/>
  <c r="I1234" i="195"/>
  <c r="H1234" i="195"/>
  <c r="F1234" i="195"/>
  <c r="D1234" i="195"/>
  <c r="E1234" i="195" s="1"/>
  <c r="B1234" i="195"/>
  <c r="J1233" i="195"/>
  <c r="I1233" i="195"/>
  <c r="H1233" i="195"/>
  <c r="F1233" i="195"/>
  <c r="D1233" i="195"/>
  <c r="E1233" i="195" s="1"/>
  <c r="B1233" i="195"/>
  <c r="J1232" i="195"/>
  <c r="I1232" i="195"/>
  <c r="H1232" i="195"/>
  <c r="F1232" i="195"/>
  <c r="D1232" i="195"/>
  <c r="E1232" i="195" s="1"/>
  <c r="B1232" i="195"/>
  <c r="J1231" i="195"/>
  <c r="I1231" i="195"/>
  <c r="H1231" i="195"/>
  <c r="F1231" i="195"/>
  <c r="D1231" i="195"/>
  <c r="E1231" i="195" s="1"/>
  <c r="B1231" i="195"/>
  <c r="J1230" i="195"/>
  <c r="I1230" i="195"/>
  <c r="H1230" i="195"/>
  <c r="F1230" i="195"/>
  <c r="D1230" i="195"/>
  <c r="E1230" i="195" s="1"/>
  <c r="B1230" i="195"/>
  <c r="J1229" i="195"/>
  <c r="I1229" i="195"/>
  <c r="H1229" i="195"/>
  <c r="F1229" i="195"/>
  <c r="D1229" i="195"/>
  <c r="E1229" i="195" s="1"/>
  <c r="B1229" i="195"/>
  <c r="J1228" i="195"/>
  <c r="I1228" i="195"/>
  <c r="H1228" i="195"/>
  <c r="F1228" i="195"/>
  <c r="D1228" i="195"/>
  <c r="E1228" i="195" s="1"/>
  <c r="B1228" i="195"/>
  <c r="J1227" i="195"/>
  <c r="I1227" i="195"/>
  <c r="H1227" i="195"/>
  <c r="F1227" i="195"/>
  <c r="D1227" i="195"/>
  <c r="E1227" i="195" s="1"/>
  <c r="B1227" i="195"/>
  <c r="J1226" i="195"/>
  <c r="I1226" i="195"/>
  <c r="H1226" i="195"/>
  <c r="F1226" i="195"/>
  <c r="D1226" i="195"/>
  <c r="E1226" i="195" s="1"/>
  <c r="B1226" i="195"/>
  <c r="J1225" i="195"/>
  <c r="I1225" i="195"/>
  <c r="H1225" i="195"/>
  <c r="F1225" i="195"/>
  <c r="D1225" i="195"/>
  <c r="E1225" i="195" s="1"/>
  <c r="B1225" i="195"/>
  <c r="J1224" i="195"/>
  <c r="I1224" i="195"/>
  <c r="H1224" i="195"/>
  <c r="F1224" i="195"/>
  <c r="D1224" i="195"/>
  <c r="E1224" i="195" s="1"/>
  <c r="B1224" i="195"/>
  <c r="J1223" i="195"/>
  <c r="I1223" i="195"/>
  <c r="H1223" i="195"/>
  <c r="F1223" i="195"/>
  <c r="D1223" i="195"/>
  <c r="E1223" i="195" s="1"/>
  <c r="B1223" i="195"/>
  <c r="J1222" i="195"/>
  <c r="I1222" i="195"/>
  <c r="H1222" i="195"/>
  <c r="F1222" i="195"/>
  <c r="D1222" i="195"/>
  <c r="E1222" i="195" s="1"/>
  <c r="B1222" i="195"/>
  <c r="J1221" i="195"/>
  <c r="I1221" i="195"/>
  <c r="H1221" i="195"/>
  <c r="F1221" i="195"/>
  <c r="D1221" i="195"/>
  <c r="E1221" i="195" s="1"/>
  <c r="B1221" i="195"/>
  <c r="J1220" i="195"/>
  <c r="I1220" i="195"/>
  <c r="H1220" i="195"/>
  <c r="F1220" i="195"/>
  <c r="D1220" i="195"/>
  <c r="E1220" i="195" s="1"/>
  <c r="B1220" i="195"/>
  <c r="J1219" i="195"/>
  <c r="I1219" i="195"/>
  <c r="H1219" i="195"/>
  <c r="F1219" i="195"/>
  <c r="D1219" i="195"/>
  <c r="E1219" i="195" s="1"/>
  <c r="B1219" i="195"/>
  <c r="J1218" i="195"/>
  <c r="I1218" i="195"/>
  <c r="H1218" i="195"/>
  <c r="F1218" i="195"/>
  <c r="D1218" i="195"/>
  <c r="E1218" i="195" s="1"/>
  <c r="B1218" i="195"/>
  <c r="J1217" i="195"/>
  <c r="I1217" i="195"/>
  <c r="H1217" i="195"/>
  <c r="F1217" i="195"/>
  <c r="D1217" i="195"/>
  <c r="E1217" i="195" s="1"/>
  <c r="B1217" i="195"/>
  <c r="J1216" i="195"/>
  <c r="I1216" i="195"/>
  <c r="H1216" i="195"/>
  <c r="F1216" i="195"/>
  <c r="D1216" i="195"/>
  <c r="E1216" i="195" s="1"/>
  <c r="B1216" i="195"/>
  <c r="J1215" i="195"/>
  <c r="I1215" i="195"/>
  <c r="H1215" i="195"/>
  <c r="F1215" i="195"/>
  <c r="D1215" i="195"/>
  <c r="E1215" i="195" s="1"/>
  <c r="B1215" i="195"/>
  <c r="J1214" i="195"/>
  <c r="I1214" i="195"/>
  <c r="H1214" i="195"/>
  <c r="F1214" i="195"/>
  <c r="D1214" i="195"/>
  <c r="E1214" i="195" s="1"/>
  <c r="B1214" i="195"/>
  <c r="J1213" i="195"/>
  <c r="I1213" i="195"/>
  <c r="H1213" i="195"/>
  <c r="F1213" i="195"/>
  <c r="D1213" i="195"/>
  <c r="E1213" i="195" s="1"/>
  <c r="B1213" i="195"/>
  <c r="J1212" i="195"/>
  <c r="I1212" i="195"/>
  <c r="H1212" i="195"/>
  <c r="F1212" i="195"/>
  <c r="D1212" i="195"/>
  <c r="E1212" i="195" s="1"/>
  <c r="B1212" i="195"/>
  <c r="J1211" i="195"/>
  <c r="I1211" i="195"/>
  <c r="H1211" i="195"/>
  <c r="F1211" i="195"/>
  <c r="D1211" i="195"/>
  <c r="E1211" i="195" s="1"/>
  <c r="B1211" i="195"/>
  <c r="J1210" i="195"/>
  <c r="I1210" i="195"/>
  <c r="H1210" i="195"/>
  <c r="F1210" i="195"/>
  <c r="D1210" i="195"/>
  <c r="E1210" i="195" s="1"/>
  <c r="B1210" i="195"/>
  <c r="J1209" i="195"/>
  <c r="I1209" i="195"/>
  <c r="H1209" i="195"/>
  <c r="F1209" i="195"/>
  <c r="D1209" i="195"/>
  <c r="E1209" i="195" s="1"/>
  <c r="B1209" i="195"/>
  <c r="J1208" i="195"/>
  <c r="I1208" i="195"/>
  <c r="H1208" i="195"/>
  <c r="F1208" i="195"/>
  <c r="D1208" i="195"/>
  <c r="E1208" i="195" s="1"/>
  <c r="B1208" i="195"/>
  <c r="J1207" i="195"/>
  <c r="I1207" i="195"/>
  <c r="H1207" i="195"/>
  <c r="F1207" i="195"/>
  <c r="D1207" i="195"/>
  <c r="E1207" i="195" s="1"/>
  <c r="B1207" i="195"/>
  <c r="J1206" i="195"/>
  <c r="I1206" i="195"/>
  <c r="H1206" i="195"/>
  <c r="F1206" i="195"/>
  <c r="D1206" i="195"/>
  <c r="E1206" i="195" s="1"/>
  <c r="B1206" i="195"/>
  <c r="J1205" i="195"/>
  <c r="I1205" i="195"/>
  <c r="H1205" i="195"/>
  <c r="F1205" i="195"/>
  <c r="D1205" i="195"/>
  <c r="E1205" i="195" s="1"/>
  <c r="B1205" i="195"/>
  <c r="J1204" i="195"/>
  <c r="I1204" i="195"/>
  <c r="H1204" i="195"/>
  <c r="F1204" i="195"/>
  <c r="D1204" i="195"/>
  <c r="E1204" i="195" s="1"/>
  <c r="B1204" i="195"/>
  <c r="J1203" i="195"/>
  <c r="I1203" i="195"/>
  <c r="H1203" i="195"/>
  <c r="F1203" i="195"/>
  <c r="D1203" i="195"/>
  <c r="E1203" i="195" s="1"/>
  <c r="B1203" i="195"/>
  <c r="J1202" i="195"/>
  <c r="I1202" i="195"/>
  <c r="H1202" i="195"/>
  <c r="F1202" i="195"/>
  <c r="D1202" i="195"/>
  <c r="E1202" i="195" s="1"/>
  <c r="B1202" i="195"/>
  <c r="J1201" i="195"/>
  <c r="I1201" i="195"/>
  <c r="H1201" i="195"/>
  <c r="F1201" i="195"/>
  <c r="D1201" i="195"/>
  <c r="E1201" i="195" s="1"/>
  <c r="B1201" i="195"/>
  <c r="J1200" i="195"/>
  <c r="I1200" i="195"/>
  <c r="H1200" i="195"/>
  <c r="F1200" i="195"/>
  <c r="D1200" i="195"/>
  <c r="E1200" i="195" s="1"/>
  <c r="B1200" i="195"/>
  <c r="J1199" i="195"/>
  <c r="I1199" i="195"/>
  <c r="H1199" i="195"/>
  <c r="F1199" i="195"/>
  <c r="D1199" i="195"/>
  <c r="E1199" i="195" s="1"/>
  <c r="B1199" i="195"/>
  <c r="J1198" i="195"/>
  <c r="I1198" i="195"/>
  <c r="H1198" i="195"/>
  <c r="F1198" i="195"/>
  <c r="D1198" i="195"/>
  <c r="E1198" i="195" s="1"/>
  <c r="B1198" i="195"/>
  <c r="J1197" i="195"/>
  <c r="I1197" i="195"/>
  <c r="H1197" i="195"/>
  <c r="F1197" i="195"/>
  <c r="D1197" i="195"/>
  <c r="E1197" i="195" s="1"/>
  <c r="B1197" i="195"/>
  <c r="J1196" i="195"/>
  <c r="I1196" i="195"/>
  <c r="H1196" i="195"/>
  <c r="F1196" i="195"/>
  <c r="D1196" i="195"/>
  <c r="E1196" i="195" s="1"/>
  <c r="B1196" i="195"/>
  <c r="J1195" i="195"/>
  <c r="I1195" i="195"/>
  <c r="H1195" i="195"/>
  <c r="F1195" i="195"/>
  <c r="D1195" i="195"/>
  <c r="E1195" i="195" s="1"/>
  <c r="B1195" i="195"/>
  <c r="J1194" i="195"/>
  <c r="I1194" i="195"/>
  <c r="H1194" i="195"/>
  <c r="F1194" i="195"/>
  <c r="D1194" i="195"/>
  <c r="E1194" i="195" s="1"/>
  <c r="B1194" i="195"/>
  <c r="J1193" i="195"/>
  <c r="I1193" i="195"/>
  <c r="H1193" i="195"/>
  <c r="F1193" i="195"/>
  <c r="D1193" i="195"/>
  <c r="E1193" i="195" s="1"/>
  <c r="B1193" i="195"/>
  <c r="J1192" i="195"/>
  <c r="I1192" i="195"/>
  <c r="H1192" i="195"/>
  <c r="F1192" i="195"/>
  <c r="D1192" i="195"/>
  <c r="E1192" i="195" s="1"/>
  <c r="B1192" i="195"/>
  <c r="J1191" i="195"/>
  <c r="I1191" i="195"/>
  <c r="H1191" i="195"/>
  <c r="F1191" i="195"/>
  <c r="D1191" i="195"/>
  <c r="E1191" i="195" s="1"/>
  <c r="B1191" i="195"/>
  <c r="J1190" i="195"/>
  <c r="I1190" i="195"/>
  <c r="H1190" i="195"/>
  <c r="F1190" i="195"/>
  <c r="D1190" i="195"/>
  <c r="E1190" i="195" s="1"/>
  <c r="B1190" i="195"/>
  <c r="J1189" i="195"/>
  <c r="I1189" i="195"/>
  <c r="H1189" i="195"/>
  <c r="F1189" i="195"/>
  <c r="D1189" i="195"/>
  <c r="E1189" i="195" s="1"/>
  <c r="B1189" i="195"/>
  <c r="J1188" i="195"/>
  <c r="I1188" i="195"/>
  <c r="H1188" i="195"/>
  <c r="F1188" i="195"/>
  <c r="D1188" i="195"/>
  <c r="E1188" i="195" s="1"/>
  <c r="B1188" i="195"/>
  <c r="J1187" i="195"/>
  <c r="I1187" i="195"/>
  <c r="H1187" i="195"/>
  <c r="F1187" i="195"/>
  <c r="D1187" i="195"/>
  <c r="E1187" i="195" s="1"/>
  <c r="B1187" i="195"/>
  <c r="J1186" i="195"/>
  <c r="I1186" i="195"/>
  <c r="H1186" i="195"/>
  <c r="F1186" i="195"/>
  <c r="D1186" i="195"/>
  <c r="E1186" i="195" s="1"/>
  <c r="B1186" i="195"/>
  <c r="J1185" i="195"/>
  <c r="I1185" i="195"/>
  <c r="H1185" i="195"/>
  <c r="F1185" i="195"/>
  <c r="D1185" i="195"/>
  <c r="E1185" i="195" s="1"/>
  <c r="B1185" i="195"/>
  <c r="J1184" i="195"/>
  <c r="I1184" i="195"/>
  <c r="H1184" i="195"/>
  <c r="F1184" i="195"/>
  <c r="D1184" i="195"/>
  <c r="E1184" i="195" s="1"/>
  <c r="B1184" i="195"/>
  <c r="J1183" i="195"/>
  <c r="I1183" i="195"/>
  <c r="H1183" i="195"/>
  <c r="F1183" i="195"/>
  <c r="D1183" i="195"/>
  <c r="E1183" i="195" s="1"/>
  <c r="B1183" i="195"/>
  <c r="J1182" i="195"/>
  <c r="I1182" i="195"/>
  <c r="H1182" i="195"/>
  <c r="F1182" i="195"/>
  <c r="D1182" i="195"/>
  <c r="E1182" i="195" s="1"/>
  <c r="B1182" i="195"/>
  <c r="J1181" i="195"/>
  <c r="I1181" i="195"/>
  <c r="H1181" i="195"/>
  <c r="F1181" i="195"/>
  <c r="D1181" i="195"/>
  <c r="E1181" i="195" s="1"/>
  <c r="B1181" i="195"/>
  <c r="J1180" i="195"/>
  <c r="I1180" i="195"/>
  <c r="H1180" i="195"/>
  <c r="F1180" i="195"/>
  <c r="D1180" i="195"/>
  <c r="E1180" i="195" s="1"/>
  <c r="B1180" i="195"/>
  <c r="J1179" i="195"/>
  <c r="I1179" i="195"/>
  <c r="H1179" i="195"/>
  <c r="F1179" i="195"/>
  <c r="D1179" i="195"/>
  <c r="E1179" i="195" s="1"/>
  <c r="B1179" i="195"/>
  <c r="J1178" i="195"/>
  <c r="I1178" i="195"/>
  <c r="H1178" i="195"/>
  <c r="F1178" i="195"/>
  <c r="D1178" i="195"/>
  <c r="E1178" i="195" s="1"/>
  <c r="B1178" i="195"/>
  <c r="J1177" i="195"/>
  <c r="I1177" i="195"/>
  <c r="H1177" i="195"/>
  <c r="F1177" i="195"/>
  <c r="D1177" i="195"/>
  <c r="E1177" i="195" s="1"/>
  <c r="B1177" i="195"/>
  <c r="J1176" i="195"/>
  <c r="I1176" i="195"/>
  <c r="H1176" i="195"/>
  <c r="F1176" i="195"/>
  <c r="D1176" i="195"/>
  <c r="E1176" i="195" s="1"/>
  <c r="B1176" i="195"/>
  <c r="J1175" i="195"/>
  <c r="I1175" i="195"/>
  <c r="H1175" i="195"/>
  <c r="F1175" i="195"/>
  <c r="D1175" i="195"/>
  <c r="E1175" i="195" s="1"/>
  <c r="B1175" i="195"/>
  <c r="J1174" i="195"/>
  <c r="I1174" i="195"/>
  <c r="H1174" i="195"/>
  <c r="F1174" i="195"/>
  <c r="D1174" i="195"/>
  <c r="E1174" i="195" s="1"/>
  <c r="B1174" i="195"/>
  <c r="J1173" i="195"/>
  <c r="I1173" i="195"/>
  <c r="H1173" i="195"/>
  <c r="F1173" i="195"/>
  <c r="D1173" i="195"/>
  <c r="E1173" i="195" s="1"/>
  <c r="B1173" i="195"/>
  <c r="J1172" i="195"/>
  <c r="I1172" i="195"/>
  <c r="H1172" i="195"/>
  <c r="F1172" i="195"/>
  <c r="D1172" i="195"/>
  <c r="E1172" i="195" s="1"/>
  <c r="B1172" i="195"/>
  <c r="J1171" i="195"/>
  <c r="I1171" i="195"/>
  <c r="H1171" i="195"/>
  <c r="F1171" i="195"/>
  <c r="D1171" i="195"/>
  <c r="E1171" i="195" s="1"/>
  <c r="B1171" i="195"/>
  <c r="J1170" i="195"/>
  <c r="I1170" i="195"/>
  <c r="H1170" i="195"/>
  <c r="F1170" i="195"/>
  <c r="D1170" i="195"/>
  <c r="E1170" i="195" s="1"/>
  <c r="B1170" i="195"/>
  <c r="J1169" i="195"/>
  <c r="I1169" i="195"/>
  <c r="H1169" i="195"/>
  <c r="F1169" i="195"/>
  <c r="D1169" i="195"/>
  <c r="E1169" i="195" s="1"/>
  <c r="B1169" i="195"/>
  <c r="J1168" i="195"/>
  <c r="I1168" i="195"/>
  <c r="H1168" i="195"/>
  <c r="F1168" i="195"/>
  <c r="D1168" i="195"/>
  <c r="E1168" i="195" s="1"/>
  <c r="B1168" i="195"/>
  <c r="J1167" i="195"/>
  <c r="I1167" i="195"/>
  <c r="H1167" i="195"/>
  <c r="F1167" i="195"/>
  <c r="D1167" i="195"/>
  <c r="E1167" i="195" s="1"/>
  <c r="B1167" i="195"/>
  <c r="J1166" i="195"/>
  <c r="I1166" i="195"/>
  <c r="H1166" i="195"/>
  <c r="F1166" i="195"/>
  <c r="D1166" i="195"/>
  <c r="E1166" i="195" s="1"/>
  <c r="B1166" i="195"/>
  <c r="J1165" i="195"/>
  <c r="I1165" i="195"/>
  <c r="H1165" i="195"/>
  <c r="F1165" i="195"/>
  <c r="D1165" i="195"/>
  <c r="E1165" i="195" s="1"/>
  <c r="B1165" i="195"/>
  <c r="J1164" i="195"/>
  <c r="I1164" i="195"/>
  <c r="H1164" i="195"/>
  <c r="F1164" i="195"/>
  <c r="D1164" i="195"/>
  <c r="E1164" i="195" s="1"/>
  <c r="B1164" i="195"/>
  <c r="J1163" i="195"/>
  <c r="I1163" i="195"/>
  <c r="H1163" i="195"/>
  <c r="F1163" i="195"/>
  <c r="D1163" i="195"/>
  <c r="E1163" i="195" s="1"/>
  <c r="B1163" i="195"/>
  <c r="J1162" i="195"/>
  <c r="I1162" i="195"/>
  <c r="H1162" i="195"/>
  <c r="F1162" i="195"/>
  <c r="D1162" i="195"/>
  <c r="E1162" i="195" s="1"/>
  <c r="B1162" i="195"/>
  <c r="J1161" i="195"/>
  <c r="I1161" i="195"/>
  <c r="H1161" i="195"/>
  <c r="F1161" i="195"/>
  <c r="D1161" i="195"/>
  <c r="E1161" i="195" s="1"/>
  <c r="B1161" i="195"/>
  <c r="J1160" i="195"/>
  <c r="I1160" i="195"/>
  <c r="H1160" i="195"/>
  <c r="F1160" i="195"/>
  <c r="D1160" i="195"/>
  <c r="E1160" i="195" s="1"/>
  <c r="B1160" i="195"/>
  <c r="J1159" i="195"/>
  <c r="I1159" i="195"/>
  <c r="H1159" i="195"/>
  <c r="F1159" i="195"/>
  <c r="D1159" i="195"/>
  <c r="E1159" i="195" s="1"/>
  <c r="B1159" i="195"/>
  <c r="J1158" i="195"/>
  <c r="I1158" i="195"/>
  <c r="H1158" i="195"/>
  <c r="F1158" i="195"/>
  <c r="D1158" i="195"/>
  <c r="E1158" i="195" s="1"/>
  <c r="B1158" i="195"/>
  <c r="J1157" i="195"/>
  <c r="I1157" i="195"/>
  <c r="H1157" i="195"/>
  <c r="F1157" i="195"/>
  <c r="D1157" i="195"/>
  <c r="E1157" i="195" s="1"/>
  <c r="B1157" i="195"/>
  <c r="J1156" i="195"/>
  <c r="I1156" i="195"/>
  <c r="H1156" i="195"/>
  <c r="F1156" i="195"/>
  <c r="D1156" i="195"/>
  <c r="E1156" i="195" s="1"/>
  <c r="B1156" i="195"/>
  <c r="J1155" i="195"/>
  <c r="I1155" i="195"/>
  <c r="H1155" i="195"/>
  <c r="F1155" i="195"/>
  <c r="D1155" i="195"/>
  <c r="E1155" i="195" s="1"/>
  <c r="B1155" i="195"/>
  <c r="J1154" i="195"/>
  <c r="I1154" i="195"/>
  <c r="H1154" i="195"/>
  <c r="F1154" i="195"/>
  <c r="D1154" i="195"/>
  <c r="E1154" i="195" s="1"/>
  <c r="B1154" i="195"/>
  <c r="J1153" i="195"/>
  <c r="I1153" i="195"/>
  <c r="H1153" i="195"/>
  <c r="F1153" i="195"/>
  <c r="D1153" i="195"/>
  <c r="E1153" i="195" s="1"/>
  <c r="B1153" i="195"/>
  <c r="J1152" i="195"/>
  <c r="I1152" i="195"/>
  <c r="H1152" i="195"/>
  <c r="F1152" i="195"/>
  <c r="D1152" i="195"/>
  <c r="E1152" i="195" s="1"/>
  <c r="B1152" i="195"/>
  <c r="J1151" i="195"/>
  <c r="I1151" i="195"/>
  <c r="H1151" i="195"/>
  <c r="F1151" i="195"/>
  <c r="D1151" i="195"/>
  <c r="E1151" i="195" s="1"/>
  <c r="B1151" i="195"/>
  <c r="J1150" i="195"/>
  <c r="I1150" i="195"/>
  <c r="H1150" i="195"/>
  <c r="F1150" i="195"/>
  <c r="D1150" i="195"/>
  <c r="E1150" i="195" s="1"/>
  <c r="B1150" i="195"/>
  <c r="J1149" i="195"/>
  <c r="I1149" i="195"/>
  <c r="H1149" i="195"/>
  <c r="F1149" i="195"/>
  <c r="D1149" i="195"/>
  <c r="E1149" i="195" s="1"/>
  <c r="B1149" i="195"/>
  <c r="J1148" i="195"/>
  <c r="I1148" i="195"/>
  <c r="H1148" i="195"/>
  <c r="F1148" i="195"/>
  <c r="D1148" i="195"/>
  <c r="E1148" i="195" s="1"/>
  <c r="B1148" i="195"/>
  <c r="J1147" i="195"/>
  <c r="I1147" i="195"/>
  <c r="H1147" i="195"/>
  <c r="F1147" i="195"/>
  <c r="D1147" i="195"/>
  <c r="E1147" i="195" s="1"/>
  <c r="B1147" i="195"/>
  <c r="J1146" i="195"/>
  <c r="I1146" i="195"/>
  <c r="H1146" i="195"/>
  <c r="F1146" i="195"/>
  <c r="D1146" i="195"/>
  <c r="E1146" i="195" s="1"/>
  <c r="B1146" i="195"/>
  <c r="J1145" i="195"/>
  <c r="I1145" i="195"/>
  <c r="H1145" i="195"/>
  <c r="F1145" i="195"/>
  <c r="D1145" i="195"/>
  <c r="E1145" i="195" s="1"/>
  <c r="B1145" i="195"/>
  <c r="J1144" i="195"/>
  <c r="I1144" i="195"/>
  <c r="H1144" i="195"/>
  <c r="F1144" i="195"/>
  <c r="D1144" i="195"/>
  <c r="E1144" i="195" s="1"/>
  <c r="B1144" i="195"/>
  <c r="J1143" i="195"/>
  <c r="I1143" i="195"/>
  <c r="H1143" i="195"/>
  <c r="F1143" i="195"/>
  <c r="D1143" i="195"/>
  <c r="E1143" i="195" s="1"/>
  <c r="B1143" i="195"/>
  <c r="J1142" i="195"/>
  <c r="I1142" i="195"/>
  <c r="H1142" i="195"/>
  <c r="F1142" i="195"/>
  <c r="D1142" i="195"/>
  <c r="E1142" i="195" s="1"/>
  <c r="B1142" i="195"/>
  <c r="J1141" i="195"/>
  <c r="I1141" i="195"/>
  <c r="H1141" i="195"/>
  <c r="F1141" i="195"/>
  <c r="D1141" i="195"/>
  <c r="E1141" i="195" s="1"/>
  <c r="B1141" i="195"/>
  <c r="J1140" i="195"/>
  <c r="I1140" i="195"/>
  <c r="H1140" i="195"/>
  <c r="F1140" i="195"/>
  <c r="D1140" i="195"/>
  <c r="E1140" i="195" s="1"/>
  <c r="B1140" i="195"/>
  <c r="J1139" i="195"/>
  <c r="I1139" i="195"/>
  <c r="H1139" i="195"/>
  <c r="F1139" i="195"/>
  <c r="D1139" i="195"/>
  <c r="E1139" i="195" s="1"/>
  <c r="B1139" i="195"/>
  <c r="J1138" i="195"/>
  <c r="I1138" i="195"/>
  <c r="H1138" i="195"/>
  <c r="F1138" i="195"/>
  <c r="D1138" i="195"/>
  <c r="E1138" i="195" s="1"/>
  <c r="B1138" i="195"/>
  <c r="J1137" i="195"/>
  <c r="I1137" i="195"/>
  <c r="H1137" i="195"/>
  <c r="F1137" i="195"/>
  <c r="D1137" i="195"/>
  <c r="E1137" i="195" s="1"/>
  <c r="B1137" i="195"/>
  <c r="J1136" i="195"/>
  <c r="I1136" i="195"/>
  <c r="H1136" i="195"/>
  <c r="F1136" i="195"/>
  <c r="D1136" i="195"/>
  <c r="E1136" i="195" s="1"/>
  <c r="B1136" i="195"/>
  <c r="J1135" i="195"/>
  <c r="I1135" i="195"/>
  <c r="H1135" i="195"/>
  <c r="F1135" i="195"/>
  <c r="D1135" i="195"/>
  <c r="E1135" i="195" s="1"/>
  <c r="B1135" i="195"/>
  <c r="J1134" i="195"/>
  <c r="I1134" i="195"/>
  <c r="H1134" i="195"/>
  <c r="F1134" i="195"/>
  <c r="D1134" i="195"/>
  <c r="E1134" i="195" s="1"/>
  <c r="B1134" i="195"/>
  <c r="J1133" i="195"/>
  <c r="I1133" i="195"/>
  <c r="H1133" i="195"/>
  <c r="F1133" i="195"/>
  <c r="D1133" i="195"/>
  <c r="E1133" i="195" s="1"/>
  <c r="B1133" i="195"/>
  <c r="J1132" i="195"/>
  <c r="I1132" i="195"/>
  <c r="H1132" i="195"/>
  <c r="F1132" i="195"/>
  <c r="D1132" i="195"/>
  <c r="E1132" i="195" s="1"/>
  <c r="B1132" i="195"/>
  <c r="J1131" i="195"/>
  <c r="I1131" i="195"/>
  <c r="H1131" i="195"/>
  <c r="F1131" i="195"/>
  <c r="D1131" i="195"/>
  <c r="E1131" i="195" s="1"/>
  <c r="B1131" i="195"/>
  <c r="J1130" i="195"/>
  <c r="I1130" i="195"/>
  <c r="H1130" i="195"/>
  <c r="F1130" i="195"/>
  <c r="D1130" i="195"/>
  <c r="E1130" i="195" s="1"/>
  <c r="B1130" i="195"/>
  <c r="J1129" i="195"/>
  <c r="I1129" i="195"/>
  <c r="H1129" i="195"/>
  <c r="F1129" i="195"/>
  <c r="D1129" i="195"/>
  <c r="E1129" i="195" s="1"/>
  <c r="B1129" i="195"/>
  <c r="J1128" i="195"/>
  <c r="I1128" i="195"/>
  <c r="H1128" i="195"/>
  <c r="F1128" i="195"/>
  <c r="D1128" i="195"/>
  <c r="E1128" i="195" s="1"/>
  <c r="B1128" i="195"/>
  <c r="J1127" i="195"/>
  <c r="I1127" i="195"/>
  <c r="H1127" i="195"/>
  <c r="F1127" i="195"/>
  <c r="D1127" i="195"/>
  <c r="E1127" i="195" s="1"/>
  <c r="B1127" i="195"/>
  <c r="J1126" i="195"/>
  <c r="I1126" i="195"/>
  <c r="H1126" i="195"/>
  <c r="F1126" i="195"/>
  <c r="D1126" i="195"/>
  <c r="E1126" i="195" s="1"/>
  <c r="B1126" i="195"/>
  <c r="J1125" i="195"/>
  <c r="I1125" i="195"/>
  <c r="H1125" i="195"/>
  <c r="F1125" i="195"/>
  <c r="D1125" i="195"/>
  <c r="E1125" i="195" s="1"/>
  <c r="B1125" i="195"/>
  <c r="J1124" i="195"/>
  <c r="I1124" i="195"/>
  <c r="H1124" i="195"/>
  <c r="F1124" i="195"/>
  <c r="D1124" i="195"/>
  <c r="E1124" i="195" s="1"/>
  <c r="B1124" i="195"/>
  <c r="J1123" i="195"/>
  <c r="I1123" i="195"/>
  <c r="H1123" i="195"/>
  <c r="F1123" i="195"/>
  <c r="D1123" i="195"/>
  <c r="E1123" i="195" s="1"/>
  <c r="B1123" i="195"/>
  <c r="J1122" i="195"/>
  <c r="I1122" i="195"/>
  <c r="H1122" i="195"/>
  <c r="F1122" i="195"/>
  <c r="D1122" i="195"/>
  <c r="E1122" i="195" s="1"/>
  <c r="B1122" i="195"/>
  <c r="J1121" i="195"/>
  <c r="I1121" i="195"/>
  <c r="H1121" i="195"/>
  <c r="F1121" i="195"/>
  <c r="D1121" i="195"/>
  <c r="E1121" i="195" s="1"/>
  <c r="B1121" i="195"/>
  <c r="J1120" i="195"/>
  <c r="I1120" i="195"/>
  <c r="H1120" i="195"/>
  <c r="F1120" i="195"/>
  <c r="D1120" i="195"/>
  <c r="E1120" i="195" s="1"/>
  <c r="B1120" i="195"/>
  <c r="J1119" i="195"/>
  <c r="I1119" i="195"/>
  <c r="H1119" i="195"/>
  <c r="F1119" i="195"/>
  <c r="D1119" i="195"/>
  <c r="E1119" i="195" s="1"/>
  <c r="B1119" i="195"/>
  <c r="J1118" i="195"/>
  <c r="I1118" i="195"/>
  <c r="H1118" i="195"/>
  <c r="F1118" i="195"/>
  <c r="D1118" i="195"/>
  <c r="E1118" i="195" s="1"/>
  <c r="B1118" i="195"/>
  <c r="J1117" i="195"/>
  <c r="I1117" i="195"/>
  <c r="H1117" i="195"/>
  <c r="F1117" i="195"/>
  <c r="D1117" i="195"/>
  <c r="E1117" i="195" s="1"/>
  <c r="B1117" i="195"/>
  <c r="J1116" i="195"/>
  <c r="I1116" i="195"/>
  <c r="H1116" i="195"/>
  <c r="F1116" i="195"/>
  <c r="D1116" i="195"/>
  <c r="E1116" i="195" s="1"/>
  <c r="B1116" i="195"/>
  <c r="J1115" i="195"/>
  <c r="I1115" i="195"/>
  <c r="H1115" i="195"/>
  <c r="F1115" i="195"/>
  <c r="D1115" i="195"/>
  <c r="E1115" i="195" s="1"/>
  <c r="B1115" i="195"/>
  <c r="J1114" i="195"/>
  <c r="I1114" i="195"/>
  <c r="H1114" i="195"/>
  <c r="F1114" i="195"/>
  <c r="D1114" i="195"/>
  <c r="E1114" i="195" s="1"/>
  <c r="B1114" i="195"/>
  <c r="J1113" i="195"/>
  <c r="I1113" i="195"/>
  <c r="H1113" i="195"/>
  <c r="F1113" i="195"/>
  <c r="D1113" i="195"/>
  <c r="E1113" i="195" s="1"/>
  <c r="B1113" i="195"/>
  <c r="J1112" i="195"/>
  <c r="I1112" i="195"/>
  <c r="H1112" i="195"/>
  <c r="F1112" i="195"/>
  <c r="D1112" i="195"/>
  <c r="E1112" i="195" s="1"/>
  <c r="B1112" i="195"/>
  <c r="J1111" i="195"/>
  <c r="I1111" i="195"/>
  <c r="H1111" i="195"/>
  <c r="F1111" i="195"/>
  <c r="D1111" i="195"/>
  <c r="E1111" i="195" s="1"/>
  <c r="B1111" i="195"/>
  <c r="J1110" i="195"/>
  <c r="I1110" i="195"/>
  <c r="H1110" i="195"/>
  <c r="F1110" i="195"/>
  <c r="D1110" i="195"/>
  <c r="E1110" i="195" s="1"/>
  <c r="B1110" i="195"/>
  <c r="J1109" i="195"/>
  <c r="I1109" i="195"/>
  <c r="H1109" i="195"/>
  <c r="F1109" i="195"/>
  <c r="D1109" i="195"/>
  <c r="E1109" i="195" s="1"/>
  <c r="B1109" i="195"/>
  <c r="J1108" i="195"/>
  <c r="I1108" i="195"/>
  <c r="H1108" i="195"/>
  <c r="F1108" i="195"/>
  <c r="D1108" i="195"/>
  <c r="E1108" i="195" s="1"/>
  <c r="B1108" i="195"/>
  <c r="J1107" i="195"/>
  <c r="I1107" i="195"/>
  <c r="H1107" i="195"/>
  <c r="F1107" i="195"/>
  <c r="D1107" i="195"/>
  <c r="E1107" i="195" s="1"/>
  <c r="B1107" i="195"/>
  <c r="J1106" i="195"/>
  <c r="I1106" i="195"/>
  <c r="H1106" i="195"/>
  <c r="F1106" i="195"/>
  <c r="D1106" i="195"/>
  <c r="E1106" i="195" s="1"/>
  <c r="B1106" i="195"/>
  <c r="J1105" i="195"/>
  <c r="I1105" i="195"/>
  <c r="H1105" i="195"/>
  <c r="F1105" i="195"/>
  <c r="D1105" i="195"/>
  <c r="E1105" i="195" s="1"/>
  <c r="B1105" i="195"/>
  <c r="J1104" i="195"/>
  <c r="I1104" i="195"/>
  <c r="H1104" i="195"/>
  <c r="F1104" i="195"/>
  <c r="D1104" i="195"/>
  <c r="E1104" i="195" s="1"/>
  <c r="B1104" i="195"/>
  <c r="J1103" i="195"/>
  <c r="I1103" i="195"/>
  <c r="H1103" i="195"/>
  <c r="F1103" i="195"/>
  <c r="D1103" i="195"/>
  <c r="E1103" i="195" s="1"/>
  <c r="B1103" i="195"/>
  <c r="J1102" i="195"/>
  <c r="I1102" i="195"/>
  <c r="H1102" i="195"/>
  <c r="F1102" i="195"/>
  <c r="D1102" i="195"/>
  <c r="E1102" i="195" s="1"/>
  <c r="B1102" i="195"/>
  <c r="J1101" i="195"/>
  <c r="I1101" i="195"/>
  <c r="H1101" i="195"/>
  <c r="F1101" i="195"/>
  <c r="D1101" i="195"/>
  <c r="E1101" i="195" s="1"/>
  <c r="B1101" i="195"/>
  <c r="J1100" i="195"/>
  <c r="I1100" i="195"/>
  <c r="H1100" i="195"/>
  <c r="F1100" i="195"/>
  <c r="D1100" i="195"/>
  <c r="E1100" i="195" s="1"/>
  <c r="B1100" i="195"/>
  <c r="J1099" i="195"/>
  <c r="I1099" i="195"/>
  <c r="H1099" i="195"/>
  <c r="F1099" i="195"/>
  <c r="D1099" i="195"/>
  <c r="E1099" i="195" s="1"/>
  <c r="B1099" i="195"/>
  <c r="J1098" i="195"/>
  <c r="I1098" i="195"/>
  <c r="H1098" i="195"/>
  <c r="F1098" i="195"/>
  <c r="D1098" i="195"/>
  <c r="E1098" i="195" s="1"/>
  <c r="B1098" i="195"/>
  <c r="J1097" i="195"/>
  <c r="I1097" i="195"/>
  <c r="H1097" i="195"/>
  <c r="F1097" i="195"/>
  <c r="D1097" i="195"/>
  <c r="E1097" i="195" s="1"/>
  <c r="B1097" i="195"/>
  <c r="J1096" i="195"/>
  <c r="I1096" i="195"/>
  <c r="H1096" i="195"/>
  <c r="F1096" i="195"/>
  <c r="D1096" i="195"/>
  <c r="E1096" i="195" s="1"/>
  <c r="B1096" i="195"/>
  <c r="J1095" i="195"/>
  <c r="I1095" i="195"/>
  <c r="H1095" i="195"/>
  <c r="F1095" i="195"/>
  <c r="D1095" i="195"/>
  <c r="E1095" i="195" s="1"/>
  <c r="B1095" i="195"/>
  <c r="J1094" i="195"/>
  <c r="I1094" i="195"/>
  <c r="H1094" i="195"/>
  <c r="F1094" i="195"/>
  <c r="D1094" i="195"/>
  <c r="E1094" i="195" s="1"/>
  <c r="B1094" i="195"/>
  <c r="J1093" i="195"/>
  <c r="I1093" i="195"/>
  <c r="H1093" i="195"/>
  <c r="F1093" i="195"/>
  <c r="D1093" i="195"/>
  <c r="E1093" i="195" s="1"/>
  <c r="B1093" i="195"/>
  <c r="J1092" i="195"/>
  <c r="I1092" i="195"/>
  <c r="H1092" i="195"/>
  <c r="F1092" i="195"/>
  <c r="D1092" i="195"/>
  <c r="E1092" i="195" s="1"/>
  <c r="B1092" i="195"/>
  <c r="J1091" i="195"/>
  <c r="I1091" i="195"/>
  <c r="H1091" i="195"/>
  <c r="F1091" i="195"/>
  <c r="D1091" i="195"/>
  <c r="E1091" i="195" s="1"/>
  <c r="B1091" i="195"/>
  <c r="J1090" i="195"/>
  <c r="I1090" i="195"/>
  <c r="H1090" i="195"/>
  <c r="F1090" i="195"/>
  <c r="D1090" i="195"/>
  <c r="E1090" i="195" s="1"/>
  <c r="B1090" i="195"/>
  <c r="J1089" i="195"/>
  <c r="I1089" i="195"/>
  <c r="H1089" i="195"/>
  <c r="F1089" i="195"/>
  <c r="D1089" i="195"/>
  <c r="E1089" i="195" s="1"/>
  <c r="B1089" i="195"/>
  <c r="J1088" i="195"/>
  <c r="I1088" i="195"/>
  <c r="H1088" i="195"/>
  <c r="F1088" i="195"/>
  <c r="D1088" i="195"/>
  <c r="E1088" i="195" s="1"/>
  <c r="B1088" i="195"/>
  <c r="J1087" i="195"/>
  <c r="I1087" i="195"/>
  <c r="H1087" i="195"/>
  <c r="F1087" i="195"/>
  <c r="D1087" i="195"/>
  <c r="E1087" i="195" s="1"/>
  <c r="B1087" i="195"/>
  <c r="J1086" i="195"/>
  <c r="I1086" i="195"/>
  <c r="H1086" i="195"/>
  <c r="F1086" i="195"/>
  <c r="D1086" i="195"/>
  <c r="E1086" i="195" s="1"/>
  <c r="B1086" i="195"/>
  <c r="J1085" i="195"/>
  <c r="I1085" i="195"/>
  <c r="H1085" i="195"/>
  <c r="F1085" i="195"/>
  <c r="D1085" i="195"/>
  <c r="E1085" i="195" s="1"/>
  <c r="B1085" i="195"/>
  <c r="J1084" i="195"/>
  <c r="I1084" i="195"/>
  <c r="H1084" i="195"/>
  <c r="F1084" i="195"/>
  <c r="D1084" i="195"/>
  <c r="E1084" i="195" s="1"/>
  <c r="B1084" i="195"/>
  <c r="J1083" i="195"/>
  <c r="I1083" i="195"/>
  <c r="H1083" i="195"/>
  <c r="F1083" i="195"/>
  <c r="D1083" i="195"/>
  <c r="E1083" i="195" s="1"/>
  <c r="B1083" i="195"/>
  <c r="J1082" i="195"/>
  <c r="I1082" i="195"/>
  <c r="H1082" i="195"/>
  <c r="F1082" i="195"/>
  <c r="D1082" i="195"/>
  <c r="E1082" i="195" s="1"/>
  <c r="B1082" i="195"/>
  <c r="J1081" i="195"/>
  <c r="I1081" i="195"/>
  <c r="H1081" i="195"/>
  <c r="F1081" i="195"/>
  <c r="D1081" i="195"/>
  <c r="E1081" i="195" s="1"/>
  <c r="B1081" i="195"/>
  <c r="J1080" i="195"/>
  <c r="I1080" i="195"/>
  <c r="H1080" i="195"/>
  <c r="F1080" i="195"/>
  <c r="D1080" i="195"/>
  <c r="E1080" i="195" s="1"/>
  <c r="B1080" i="195"/>
  <c r="J1079" i="195"/>
  <c r="I1079" i="195"/>
  <c r="H1079" i="195"/>
  <c r="F1079" i="195"/>
  <c r="D1079" i="195"/>
  <c r="E1079" i="195" s="1"/>
  <c r="B1079" i="195"/>
  <c r="J1078" i="195"/>
  <c r="I1078" i="195"/>
  <c r="H1078" i="195"/>
  <c r="F1078" i="195"/>
  <c r="D1078" i="195"/>
  <c r="E1078" i="195" s="1"/>
  <c r="B1078" i="195"/>
  <c r="J1077" i="195"/>
  <c r="I1077" i="195"/>
  <c r="H1077" i="195"/>
  <c r="F1077" i="195"/>
  <c r="D1077" i="195"/>
  <c r="E1077" i="195" s="1"/>
  <c r="B1077" i="195"/>
  <c r="J1076" i="195"/>
  <c r="I1076" i="195"/>
  <c r="H1076" i="195"/>
  <c r="F1076" i="195"/>
  <c r="D1076" i="195"/>
  <c r="E1076" i="195" s="1"/>
  <c r="B1076" i="195"/>
  <c r="J1075" i="195"/>
  <c r="I1075" i="195"/>
  <c r="H1075" i="195"/>
  <c r="F1075" i="195"/>
  <c r="D1075" i="195"/>
  <c r="E1075" i="195" s="1"/>
  <c r="B1075" i="195"/>
  <c r="J1074" i="195"/>
  <c r="I1074" i="195"/>
  <c r="H1074" i="195"/>
  <c r="F1074" i="195"/>
  <c r="D1074" i="195"/>
  <c r="E1074" i="195" s="1"/>
  <c r="B1074" i="195"/>
  <c r="J1073" i="195"/>
  <c r="I1073" i="195"/>
  <c r="H1073" i="195"/>
  <c r="F1073" i="195"/>
  <c r="D1073" i="195"/>
  <c r="E1073" i="195" s="1"/>
  <c r="B1073" i="195"/>
  <c r="J1072" i="195"/>
  <c r="I1072" i="195"/>
  <c r="H1072" i="195"/>
  <c r="F1072" i="195"/>
  <c r="D1072" i="195"/>
  <c r="E1072" i="195" s="1"/>
  <c r="B1072" i="195"/>
  <c r="J1071" i="195"/>
  <c r="I1071" i="195"/>
  <c r="H1071" i="195"/>
  <c r="F1071" i="195"/>
  <c r="D1071" i="195"/>
  <c r="E1071" i="195" s="1"/>
  <c r="B1071" i="195"/>
  <c r="J1070" i="195"/>
  <c r="I1070" i="195"/>
  <c r="H1070" i="195"/>
  <c r="F1070" i="195"/>
  <c r="D1070" i="195"/>
  <c r="E1070" i="195" s="1"/>
  <c r="B1070" i="195"/>
  <c r="J1069" i="195"/>
  <c r="I1069" i="195"/>
  <c r="H1069" i="195"/>
  <c r="F1069" i="195"/>
  <c r="D1069" i="195"/>
  <c r="E1069" i="195" s="1"/>
  <c r="B1069" i="195"/>
  <c r="J1068" i="195"/>
  <c r="I1068" i="195"/>
  <c r="H1068" i="195"/>
  <c r="F1068" i="195"/>
  <c r="D1068" i="195"/>
  <c r="E1068" i="195" s="1"/>
  <c r="B1068" i="195"/>
  <c r="J1067" i="195"/>
  <c r="I1067" i="195"/>
  <c r="H1067" i="195"/>
  <c r="F1067" i="195"/>
  <c r="D1067" i="195"/>
  <c r="E1067" i="195" s="1"/>
  <c r="B1067" i="195"/>
  <c r="J1066" i="195"/>
  <c r="I1066" i="195"/>
  <c r="H1066" i="195"/>
  <c r="F1066" i="195"/>
  <c r="D1066" i="195"/>
  <c r="E1066" i="195" s="1"/>
  <c r="B1066" i="195"/>
  <c r="J1065" i="195"/>
  <c r="I1065" i="195"/>
  <c r="H1065" i="195"/>
  <c r="F1065" i="195"/>
  <c r="D1065" i="195"/>
  <c r="E1065" i="195" s="1"/>
  <c r="B1065" i="195"/>
  <c r="J1064" i="195"/>
  <c r="I1064" i="195"/>
  <c r="H1064" i="195"/>
  <c r="F1064" i="195"/>
  <c r="D1064" i="195"/>
  <c r="E1064" i="195" s="1"/>
  <c r="B1064" i="195"/>
  <c r="J1063" i="195"/>
  <c r="I1063" i="195"/>
  <c r="H1063" i="195"/>
  <c r="F1063" i="195"/>
  <c r="D1063" i="195"/>
  <c r="E1063" i="195" s="1"/>
  <c r="B1063" i="195"/>
  <c r="J1062" i="195"/>
  <c r="I1062" i="195"/>
  <c r="H1062" i="195"/>
  <c r="F1062" i="195"/>
  <c r="D1062" i="195"/>
  <c r="E1062" i="195" s="1"/>
  <c r="B1062" i="195"/>
  <c r="J1061" i="195"/>
  <c r="I1061" i="195"/>
  <c r="H1061" i="195"/>
  <c r="F1061" i="195"/>
  <c r="D1061" i="195"/>
  <c r="E1061" i="195" s="1"/>
  <c r="B1061" i="195"/>
  <c r="J1060" i="195"/>
  <c r="I1060" i="195"/>
  <c r="H1060" i="195"/>
  <c r="F1060" i="195"/>
  <c r="D1060" i="195"/>
  <c r="E1060" i="195" s="1"/>
  <c r="B1060" i="195"/>
  <c r="J1059" i="195"/>
  <c r="I1059" i="195"/>
  <c r="H1059" i="195"/>
  <c r="F1059" i="195"/>
  <c r="D1059" i="195"/>
  <c r="E1059" i="195" s="1"/>
  <c r="B1059" i="195"/>
  <c r="J1058" i="195"/>
  <c r="I1058" i="195"/>
  <c r="H1058" i="195"/>
  <c r="F1058" i="195"/>
  <c r="D1058" i="195"/>
  <c r="E1058" i="195" s="1"/>
  <c r="B1058" i="195"/>
  <c r="J1057" i="195"/>
  <c r="I1057" i="195"/>
  <c r="H1057" i="195"/>
  <c r="F1057" i="195"/>
  <c r="D1057" i="195"/>
  <c r="E1057" i="195" s="1"/>
  <c r="B1057" i="195"/>
  <c r="J1056" i="195"/>
  <c r="I1056" i="195"/>
  <c r="H1056" i="195"/>
  <c r="F1056" i="195"/>
  <c r="D1056" i="195"/>
  <c r="E1056" i="195" s="1"/>
  <c r="B1056" i="195"/>
  <c r="J1055" i="195"/>
  <c r="I1055" i="195"/>
  <c r="H1055" i="195"/>
  <c r="F1055" i="195"/>
  <c r="D1055" i="195"/>
  <c r="E1055" i="195" s="1"/>
  <c r="B1055" i="195"/>
  <c r="J1054" i="195"/>
  <c r="I1054" i="195"/>
  <c r="H1054" i="195"/>
  <c r="F1054" i="195"/>
  <c r="D1054" i="195"/>
  <c r="E1054" i="195" s="1"/>
  <c r="B1054" i="195"/>
  <c r="J1053" i="195"/>
  <c r="I1053" i="195"/>
  <c r="H1053" i="195"/>
  <c r="F1053" i="195"/>
  <c r="D1053" i="195"/>
  <c r="E1053" i="195" s="1"/>
  <c r="B1053" i="195"/>
  <c r="J1052" i="195"/>
  <c r="I1052" i="195"/>
  <c r="H1052" i="195"/>
  <c r="F1052" i="195"/>
  <c r="D1052" i="195"/>
  <c r="E1052" i="195" s="1"/>
  <c r="B1052" i="195"/>
  <c r="J1051" i="195"/>
  <c r="I1051" i="195"/>
  <c r="H1051" i="195"/>
  <c r="F1051" i="195"/>
  <c r="D1051" i="195"/>
  <c r="E1051" i="195" s="1"/>
  <c r="B1051" i="195"/>
  <c r="J1050" i="195"/>
  <c r="I1050" i="195"/>
  <c r="H1050" i="195"/>
  <c r="F1050" i="195"/>
  <c r="D1050" i="195"/>
  <c r="E1050" i="195" s="1"/>
  <c r="B1050" i="195"/>
  <c r="J1049" i="195"/>
  <c r="I1049" i="195"/>
  <c r="H1049" i="195"/>
  <c r="F1049" i="195"/>
  <c r="D1049" i="195"/>
  <c r="E1049" i="195" s="1"/>
  <c r="B1049" i="195"/>
  <c r="J1048" i="195"/>
  <c r="I1048" i="195"/>
  <c r="H1048" i="195"/>
  <c r="F1048" i="195"/>
  <c r="D1048" i="195"/>
  <c r="E1048" i="195" s="1"/>
  <c r="B1048" i="195"/>
  <c r="J1047" i="195"/>
  <c r="I1047" i="195"/>
  <c r="H1047" i="195"/>
  <c r="F1047" i="195"/>
  <c r="D1047" i="195"/>
  <c r="E1047" i="195" s="1"/>
  <c r="B1047" i="195"/>
  <c r="J1046" i="195"/>
  <c r="I1046" i="195"/>
  <c r="H1046" i="195"/>
  <c r="F1046" i="195"/>
  <c r="D1046" i="195"/>
  <c r="E1046" i="195" s="1"/>
  <c r="B1046" i="195"/>
  <c r="J1045" i="195"/>
  <c r="I1045" i="195"/>
  <c r="H1045" i="195"/>
  <c r="F1045" i="195"/>
  <c r="D1045" i="195"/>
  <c r="E1045" i="195" s="1"/>
  <c r="B1045" i="195"/>
  <c r="J1044" i="195"/>
  <c r="I1044" i="195"/>
  <c r="H1044" i="195"/>
  <c r="F1044" i="195"/>
  <c r="D1044" i="195"/>
  <c r="E1044" i="195" s="1"/>
  <c r="B1044" i="195"/>
  <c r="J1043" i="195"/>
  <c r="I1043" i="195"/>
  <c r="H1043" i="195"/>
  <c r="F1043" i="195"/>
  <c r="D1043" i="195"/>
  <c r="E1043" i="195" s="1"/>
  <c r="B1043" i="195"/>
  <c r="J1042" i="195"/>
  <c r="I1042" i="195"/>
  <c r="H1042" i="195"/>
  <c r="F1042" i="195"/>
  <c r="D1042" i="195"/>
  <c r="E1042" i="195" s="1"/>
  <c r="B1042" i="195"/>
  <c r="J1041" i="195"/>
  <c r="I1041" i="195"/>
  <c r="H1041" i="195"/>
  <c r="F1041" i="195"/>
  <c r="D1041" i="195"/>
  <c r="E1041" i="195" s="1"/>
  <c r="B1041" i="195"/>
  <c r="J1040" i="195"/>
  <c r="I1040" i="195"/>
  <c r="H1040" i="195"/>
  <c r="F1040" i="195"/>
  <c r="D1040" i="195"/>
  <c r="E1040" i="195" s="1"/>
  <c r="B1040" i="195"/>
  <c r="J1039" i="195"/>
  <c r="I1039" i="195"/>
  <c r="H1039" i="195"/>
  <c r="F1039" i="195"/>
  <c r="D1039" i="195"/>
  <c r="E1039" i="195" s="1"/>
  <c r="B1039" i="195"/>
  <c r="J1038" i="195"/>
  <c r="I1038" i="195"/>
  <c r="H1038" i="195"/>
  <c r="F1038" i="195"/>
  <c r="D1038" i="195"/>
  <c r="E1038" i="195" s="1"/>
  <c r="B1038" i="195"/>
  <c r="J1037" i="195"/>
  <c r="I1037" i="195"/>
  <c r="H1037" i="195"/>
  <c r="F1037" i="195"/>
  <c r="D1037" i="195"/>
  <c r="E1037" i="195" s="1"/>
  <c r="B1037" i="195"/>
  <c r="J1036" i="195"/>
  <c r="I1036" i="195"/>
  <c r="H1036" i="195"/>
  <c r="F1036" i="195"/>
  <c r="D1036" i="195"/>
  <c r="E1036" i="195" s="1"/>
  <c r="B1036" i="195"/>
  <c r="J1035" i="195"/>
  <c r="I1035" i="195"/>
  <c r="H1035" i="195"/>
  <c r="F1035" i="195"/>
  <c r="D1035" i="195"/>
  <c r="E1035" i="195" s="1"/>
  <c r="B1035" i="195"/>
  <c r="J1034" i="195"/>
  <c r="I1034" i="195"/>
  <c r="H1034" i="195"/>
  <c r="F1034" i="195"/>
  <c r="D1034" i="195"/>
  <c r="E1034" i="195" s="1"/>
  <c r="B1034" i="195"/>
  <c r="J1033" i="195"/>
  <c r="I1033" i="195"/>
  <c r="H1033" i="195"/>
  <c r="F1033" i="195"/>
  <c r="D1033" i="195"/>
  <c r="E1033" i="195" s="1"/>
  <c r="B1033" i="195"/>
  <c r="J1032" i="195"/>
  <c r="I1032" i="195"/>
  <c r="H1032" i="195"/>
  <c r="F1032" i="195"/>
  <c r="D1032" i="195"/>
  <c r="E1032" i="195" s="1"/>
  <c r="B1032" i="195"/>
  <c r="J1031" i="195"/>
  <c r="I1031" i="195"/>
  <c r="H1031" i="195"/>
  <c r="F1031" i="195"/>
  <c r="D1031" i="195"/>
  <c r="E1031" i="195" s="1"/>
  <c r="B1031" i="195"/>
  <c r="J1030" i="195"/>
  <c r="I1030" i="195"/>
  <c r="H1030" i="195"/>
  <c r="F1030" i="195"/>
  <c r="D1030" i="195"/>
  <c r="E1030" i="195" s="1"/>
  <c r="B1030" i="195"/>
  <c r="J1029" i="195"/>
  <c r="I1029" i="195"/>
  <c r="H1029" i="195"/>
  <c r="F1029" i="195"/>
  <c r="D1029" i="195"/>
  <c r="E1029" i="195" s="1"/>
  <c r="B1029" i="195"/>
  <c r="J1028" i="195"/>
  <c r="I1028" i="195"/>
  <c r="H1028" i="195"/>
  <c r="F1028" i="195"/>
  <c r="D1028" i="195"/>
  <c r="E1028" i="195" s="1"/>
  <c r="B1028" i="195"/>
  <c r="J1027" i="195"/>
  <c r="I1027" i="195"/>
  <c r="H1027" i="195"/>
  <c r="F1027" i="195"/>
  <c r="D1027" i="195"/>
  <c r="E1027" i="195" s="1"/>
  <c r="B1027" i="195"/>
  <c r="J1026" i="195"/>
  <c r="I1026" i="195"/>
  <c r="H1026" i="195"/>
  <c r="F1026" i="195"/>
  <c r="D1026" i="195"/>
  <c r="E1026" i="195" s="1"/>
  <c r="B1026" i="195"/>
  <c r="J1025" i="195"/>
  <c r="I1025" i="195"/>
  <c r="H1025" i="195"/>
  <c r="F1025" i="195"/>
  <c r="D1025" i="195"/>
  <c r="E1025" i="195" s="1"/>
  <c r="B1025" i="195"/>
  <c r="J1024" i="195"/>
  <c r="I1024" i="195"/>
  <c r="H1024" i="195"/>
  <c r="F1024" i="195"/>
  <c r="D1024" i="195"/>
  <c r="E1024" i="195" s="1"/>
  <c r="B1024" i="195"/>
  <c r="J1023" i="195"/>
  <c r="I1023" i="195"/>
  <c r="H1023" i="195"/>
  <c r="F1023" i="195"/>
  <c r="D1023" i="195"/>
  <c r="E1023" i="195" s="1"/>
  <c r="B1023" i="195"/>
  <c r="J1022" i="195"/>
  <c r="I1022" i="195"/>
  <c r="H1022" i="195"/>
  <c r="F1022" i="195"/>
  <c r="D1022" i="195"/>
  <c r="E1022" i="195" s="1"/>
  <c r="B1022" i="195"/>
  <c r="J1021" i="195"/>
  <c r="I1021" i="195"/>
  <c r="H1021" i="195"/>
  <c r="F1021" i="195"/>
  <c r="D1021" i="195"/>
  <c r="E1021" i="195" s="1"/>
  <c r="B1021" i="195"/>
  <c r="J1020" i="195"/>
  <c r="I1020" i="195"/>
  <c r="H1020" i="195"/>
  <c r="F1020" i="195"/>
  <c r="D1020" i="195"/>
  <c r="E1020" i="195" s="1"/>
  <c r="B1020" i="195"/>
  <c r="J1019" i="195"/>
  <c r="I1019" i="195"/>
  <c r="H1019" i="195"/>
  <c r="F1019" i="195"/>
  <c r="D1019" i="195"/>
  <c r="E1019" i="195" s="1"/>
  <c r="B1019" i="195"/>
  <c r="J1018" i="195"/>
  <c r="I1018" i="195"/>
  <c r="H1018" i="195"/>
  <c r="F1018" i="195"/>
  <c r="D1018" i="195"/>
  <c r="E1018" i="195" s="1"/>
  <c r="B1018" i="195"/>
  <c r="J1017" i="195"/>
  <c r="I1017" i="195"/>
  <c r="H1017" i="195"/>
  <c r="F1017" i="195"/>
  <c r="D1017" i="195"/>
  <c r="E1017" i="195" s="1"/>
  <c r="B1017" i="195"/>
  <c r="J1016" i="195"/>
  <c r="I1016" i="195"/>
  <c r="H1016" i="195"/>
  <c r="F1016" i="195"/>
  <c r="D1016" i="195"/>
  <c r="E1016" i="195" s="1"/>
  <c r="B1016" i="195"/>
  <c r="J1015" i="195"/>
  <c r="I1015" i="195"/>
  <c r="H1015" i="195"/>
  <c r="F1015" i="195"/>
  <c r="D1015" i="195"/>
  <c r="E1015" i="195" s="1"/>
  <c r="B1015" i="195"/>
  <c r="J1014" i="195"/>
  <c r="I1014" i="195"/>
  <c r="H1014" i="195"/>
  <c r="F1014" i="195"/>
  <c r="D1014" i="195"/>
  <c r="E1014" i="195" s="1"/>
  <c r="B1014" i="195"/>
  <c r="J1013" i="195"/>
  <c r="I1013" i="195"/>
  <c r="H1013" i="195"/>
  <c r="F1013" i="195"/>
  <c r="D1013" i="195"/>
  <c r="E1013" i="195" s="1"/>
  <c r="B1013" i="195"/>
  <c r="J1012" i="195"/>
  <c r="I1012" i="195"/>
  <c r="H1012" i="195"/>
  <c r="F1012" i="195"/>
  <c r="D1012" i="195"/>
  <c r="E1012" i="195" s="1"/>
  <c r="B1012" i="195"/>
  <c r="J1011" i="195"/>
  <c r="I1011" i="195"/>
  <c r="H1011" i="195"/>
  <c r="F1011" i="195"/>
  <c r="D1011" i="195"/>
  <c r="E1011" i="195" s="1"/>
  <c r="B1011" i="195"/>
  <c r="J1010" i="195"/>
  <c r="I1010" i="195"/>
  <c r="H1010" i="195"/>
  <c r="F1010" i="195"/>
  <c r="D1010" i="195"/>
  <c r="E1010" i="195" s="1"/>
  <c r="B1010" i="195"/>
  <c r="J1009" i="195"/>
  <c r="I1009" i="195"/>
  <c r="H1009" i="195"/>
  <c r="F1009" i="195"/>
  <c r="D1009" i="195"/>
  <c r="E1009" i="195" s="1"/>
  <c r="B1009" i="195"/>
  <c r="J1008" i="195"/>
  <c r="I1008" i="195"/>
  <c r="H1008" i="195"/>
  <c r="F1008" i="195"/>
  <c r="D1008" i="195"/>
  <c r="E1008" i="195" s="1"/>
  <c r="B1008" i="195"/>
  <c r="J1007" i="195"/>
  <c r="I1007" i="195"/>
  <c r="H1007" i="195"/>
  <c r="F1007" i="195"/>
  <c r="D1007" i="195"/>
  <c r="E1007" i="195" s="1"/>
  <c r="B1007" i="195"/>
  <c r="J1006" i="195"/>
  <c r="I1006" i="195"/>
  <c r="H1006" i="195"/>
  <c r="F1006" i="195"/>
  <c r="D1006" i="195"/>
  <c r="E1006" i="195" s="1"/>
  <c r="B1006" i="195"/>
  <c r="J1005" i="195"/>
  <c r="I1005" i="195"/>
  <c r="H1005" i="195"/>
  <c r="F1005" i="195"/>
  <c r="D1005" i="195"/>
  <c r="E1005" i="195" s="1"/>
  <c r="B1005" i="195"/>
  <c r="J1004" i="195"/>
  <c r="I1004" i="195"/>
  <c r="H1004" i="195"/>
  <c r="F1004" i="195"/>
  <c r="D1004" i="195"/>
  <c r="E1004" i="195" s="1"/>
  <c r="B1004" i="195"/>
  <c r="J1003" i="195"/>
  <c r="I1003" i="195"/>
  <c r="H1003" i="195"/>
  <c r="F1003" i="195"/>
  <c r="D1003" i="195"/>
  <c r="E1003" i="195" s="1"/>
  <c r="B1003" i="195"/>
  <c r="J1002" i="195"/>
  <c r="I1002" i="195"/>
  <c r="H1002" i="195"/>
  <c r="F1002" i="195"/>
  <c r="D1002" i="195"/>
  <c r="E1002" i="195" s="1"/>
  <c r="B1002" i="195"/>
  <c r="J1001" i="195"/>
  <c r="I1001" i="195"/>
  <c r="H1001" i="195"/>
  <c r="F1001" i="195"/>
  <c r="D1001" i="195"/>
  <c r="E1001" i="195" s="1"/>
  <c r="B1001" i="195"/>
  <c r="J1000" i="195"/>
  <c r="I1000" i="195"/>
  <c r="H1000" i="195"/>
  <c r="F1000" i="195"/>
  <c r="D1000" i="195"/>
  <c r="E1000" i="195" s="1"/>
  <c r="B1000" i="195"/>
  <c r="J999" i="195"/>
  <c r="I999" i="195"/>
  <c r="H999" i="195"/>
  <c r="F999" i="195"/>
  <c r="D999" i="195"/>
  <c r="E999" i="195" s="1"/>
  <c r="B999" i="195"/>
  <c r="J998" i="195"/>
  <c r="I998" i="195"/>
  <c r="H998" i="195"/>
  <c r="F998" i="195"/>
  <c r="D998" i="195"/>
  <c r="E998" i="195" s="1"/>
  <c r="B998" i="195"/>
  <c r="J997" i="195"/>
  <c r="I997" i="195"/>
  <c r="H997" i="195"/>
  <c r="F997" i="195"/>
  <c r="D997" i="195"/>
  <c r="E997" i="195" s="1"/>
  <c r="B997" i="195"/>
  <c r="J996" i="195"/>
  <c r="I996" i="195"/>
  <c r="H996" i="195"/>
  <c r="F996" i="195"/>
  <c r="D996" i="195"/>
  <c r="E996" i="195" s="1"/>
  <c r="B996" i="195"/>
  <c r="J995" i="195"/>
  <c r="I995" i="195"/>
  <c r="H995" i="195"/>
  <c r="F995" i="195"/>
  <c r="D995" i="195"/>
  <c r="E995" i="195" s="1"/>
  <c r="B995" i="195"/>
  <c r="J994" i="195"/>
  <c r="I994" i="195"/>
  <c r="H994" i="195"/>
  <c r="F994" i="195"/>
  <c r="D994" i="195"/>
  <c r="E994" i="195" s="1"/>
  <c r="B994" i="195"/>
  <c r="J993" i="195"/>
  <c r="I993" i="195"/>
  <c r="H993" i="195"/>
  <c r="F993" i="195"/>
  <c r="D993" i="195"/>
  <c r="E993" i="195" s="1"/>
  <c r="B993" i="195"/>
  <c r="J992" i="195"/>
  <c r="I992" i="195"/>
  <c r="H992" i="195"/>
  <c r="F992" i="195"/>
  <c r="D992" i="195"/>
  <c r="E992" i="195" s="1"/>
  <c r="B992" i="195"/>
  <c r="J991" i="195"/>
  <c r="I991" i="195"/>
  <c r="H991" i="195"/>
  <c r="F991" i="195"/>
  <c r="D991" i="195"/>
  <c r="E991" i="195" s="1"/>
  <c r="B991" i="195"/>
  <c r="J990" i="195"/>
  <c r="I990" i="195"/>
  <c r="H990" i="195"/>
  <c r="F990" i="195"/>
  <c r="D990" i="195"/>
  <c r="E990" i="195" s="1"/>
  <c r="B990" i="195"/>
  <c r="J989" i="195"/>
  <c r="I989" i="195"/>
  <c r="H989" i="195"/>
  <c r="F989" i="195"/>
  <c r="D989" i="195"/>
  <c r="E989" i="195" s="1"/>
  <c r="B989" i="195"/>
  <c r="J988" i="195"/>
  <c r="I988" i="195"/>
  <c r="H988" i="195"/>
  <c r="F988" i="195"/>
  <c r="D988" i="195"/>
  <c r="E988" i="195" s="1"/>
  <c r="B988" i="195"/>
  <c r="J987" i="195"/>
  <c r="I987" i="195"/>
  <c r="H987" i="195"/>
  <c r="F987" i="195"/>
  <c r="D987" i="195"/>
  <c r="E987" i="195" s="1"/>
  <c r="B987" i="195"/>
  <c r="J986" i="195"/>
  <c r="I986" i="195"/>
  <c r="H986" i="195"/>
  <c r="F986" i="195"/>
  <c r="D986" i="195"/>
  <c r="E986" i="195" s="1"/>
  <c r="B986" i="195"/>
  <c r="J985" i="195"/>
  <c r="I985" i="195"/>
  <c r="H985" i="195"/>
  <c r="F985" i="195"/>
  <c r="D985" i="195"/>
  <c r="E985" i="195" s="1"/>
  <c r="B985" i="195"/>
  <c r="J984" i="195"/>
  <c r="I984" i="195"/>
  <c r="H984" i="195"/>
  <c r="F984" i="195"/>
  <c r="D984" i="195"/>
  <c r="E984" i="195" s="1"/>
  <c r="B984" i="195"/>
  <c r="J983" i="195"/>
  <c r="I983" i="195"/>
  <c r="H983" i="195"/>
  <c r="F983" i="195"/>
  <c r="D983" i="195"/>
  <c r="E983" i="195" s="1"/>
  <c r="B983" i="195"/>
  <c r="J982" i="195"/>
  <c r="I982" i="195"/>
  <c r="H982" i="195"/>
  <c r="F982" i="195"/>
  <c r="D982" i="195"/>
  <c r="E982" i="195" s="1"/>
  <c r="B982" i="195"/>
  <c r="J981" i="195"/>
  <c r="I981" i="195"/>
  <c r="H981" i="195"/>
  <c r="F981" i="195"/>
  <c r="D981" i="195"/>
  <c r="E981" i="195" s="1"/>
  <c r="B981" i="195"/>
  <c r="J980" i="195"/>
  <c r="I980" i="195"/>
  <c r="H980" i="195"/>
  <c r="F980" i="195"/>
  <c r="D980" i="195"/>
  <c r="E980" i="195" s="1"/>
  <c r="B980" i="195"/>
  <c r="J979" i="195"/>
  <c r="I979" i="195"/>
  <c r="H979" i="195"/>
  <c r="F979" i="195"/>
  <c r="D979" i="195"/>
  <c r="E979" i="195" s="1"/>
  <c r="B979" i="195"/>
  <c r="J978" i="195"/>
  <c r="I978" i="195"/>
  <c r="H978" i="195"/>
  <c r="F978" i="195"/>
  <c r="D978" i="195"/>
  <c r="E978" i="195" s="1"/>
  <c r="B978" i="195"/>
  <c r="J977" i="195"/>
  <c r="I977" i="195"/>
  <c r="H977" i="195"/>
  <c r="F977" i="195"/>
  <c r="D977" i="195"/>
  <c r="E977" i="195" s="1"/>
  <c r="B977" i="195"/>
  <c r="J976" i="195"/>
  <c r="I976" i="195"/>
  <c r="H976" i="195"/>
  <c r="F976" i="195"/>
  <c r="D976" i="195"/>
  <c r="E976" i="195" s="1"/>
  <c r="B976" i="195"/>
  <c r="J975" i="195"/>
  <c r="I975" i="195"/>
  <c r="H975" i="195"/>
  <c r="F975" i="195"/>
  <c r="D975" i="195"/>
  <c r="E975" i="195" s="1"/>
  <c r="B975" i="195"/>
  <c r="J974" i="195"/>
  <c r="I974" i="195"/>
  <c r="H974" i="195"/>
  <c r="F974" i="195"/>
  <c r="D974" i="195"/>
  <c r="E974" i="195" s="1"/>
  <c r="B974" i="195"/>
  <c r="J973" i="195"/>
  <c r="I973" i="195"/>
  <c r="H973" i="195"/>
  <c r="F973" i="195"/>
  <c r="D973" i="195"/>
  <c r="E973" i="195" s="1"/>
  <c r="B973" i="195"/>
  <c r="J972" i="195"/>
  <c r="I972" i="195"/>
  <c r="H972" i="195"/>
  <c r="F972" i="195"/>
  <c r="D972" i="195"/>
  <c r="E972" i="195" s="1"/>
  <c r="B972" i="195"/>
  <c r="J971" i="195"/>
  <c r="I971" i="195"/>
  <c r="H971" i="195"/>
  <c r="F971" i="195"/>
  <c r="D971" i="195"/>
  <c r="E971" i="195" s="1"/>
  <c r="B971" i="195"/>
  <c r="J970" i="195"/>
  <c r="I970" i="195"/>
  <c r="H970" i="195"/>
  <c r="F970" i="195"/>
  <c r="D970" i="195"/>
  <c r="E970" i="195" s="1"/>
  <c r="B970" i="195"/>
  <c r="J969" i="195"/>
  <c r="I969" i="195"/>
  <c r="H969" i="195"/>
  <c r="F969" i="195"/>
  <c r="D969" i="195"/>
  <c r="E969" i="195" s="1"/>
  <c r="B969" i="195"/>
  <c r="J968" i="195"/>
  <c r="I968" i="195"/>
  <c r="H968" i="195"/>
  <c r="F968" i="195"/>
  <c r="D968" i="195"/>
  <c r="E968" i="195" s="1"/>
  <c r="B968" i="195"/>
  <c r="J967" i="195"/>
  <c r="I967" i="195"/>
  <c r="H967" i="195"/>
  <c r="F967" i="195"/>
  <c r="D967" i="195"/>
  <c r="E967" i="195" s="1"/>
  <c r="B967" i="195"/>
  <c r="J966" i="195"/>
  <c r="I966" i="195"/>
  <c r="H966" i="195"/>
  <c r="F966" i="195"/>
  <c r="D966" i="195"/>
  <c r="E966" i="195" s="1"/>
  <c r="B966" i="195"/>
  <c r="J965" i="195"/>
  <c r="I965" i="195"/>
  <c r="H965" i="195"/>
  <c r="F965" i="195"/>
  <c r="D965" i="195"/>
  <c r="E965" i="195" s="1"/>
  <c r="B965" i="195"/>
  <c r="J964" i="195"/>
  <c r="I964" i="195"/>
  <c r="H964" i="195"/>
  <c r="F964" i="195"/>
  <c r="D964" i="195"/>
  <c r="E964" i="195" s="1"/>
  <c r="B964" i="195"/>
  <c r="J963" i="195"/>
  <c r="I963" i="195"/>
  <c r="H963" i="195"/>
  <c r="F963" i="195"/>
  <c r="D963" i="195"/>
  <c r="E963" i="195" s="1"/>
  <c r="B963" i="195"/>
  <c r="J962" i="195"/>
  <c r="I962" i="195"/>
  <c r="H962" i="195"/>
  <c r="F962" i="195"/>
  <c r="D962" i="195"/>
  <c r="E962" i="195" s="1"/>
  <c r="B962" i="195"/>
  <c r="J961" i="195"/>
  <c r="I961" i="195"/>
  <c r="H961" i="195"/>
  <c r="F961" i="195"/>
  <c r="D961" i="195"/>
  <c r="E961" i="195" s="1"/>
  <c r="B961" i="195"/>
  <c r="J960" i="195"/>
  <c r="I960" i="195"/>
  <c r="H960" i="195"/>
  <c r="F960" i="195"/>
  <c r="D960" i="195"/>
  <c r="E960" i="195" s="1"/>
  <c r="B960" i="195"/>
  <c r="J959" i="195"/>
  <c r="I959" i="195"/>
  <c r="H959" i="195"/>
  <c r="F959" i="195"/>
  <c r="D959" i="195"/>
  <c r="E959" i="195" s="1"/>
  <c r="B959" i="195"/>
  <c r="J958" i="195"/>
  <c r="I958" i="195"/>
  <c r="H958" i="195"/>
  <c r="F958" i="195"/>
  <c r="D958" i="195"/>
  <c r="E958" i="195" s="1"/>
  <c r="B958" i="195"/>
  <c r="J957" i="195"/>
  <c r="I957" i="195"/>
  <c r="H957" i="195"/>
  <c r="F957" i="195"/>
  <c r="D957" i="195"/>
  <c r="E957" i="195" s="1"/>
  <c r="B957" i="195"/>
  <c r="J956" i="195"/>
  <c r="I956" i="195"/>
  <c r="H956" i="195"/>
  <c r="F956" i="195"/>
  <c r="D956" i="195"/>
  <c r="E956" i="195" s="1"/>
  <c r="B956" i="195"/>
  <c r="J955" i="195"/>
  <c r="I955" i="195"/>
  <c r="H955" i="195"/>
  <c r="F955" i="195"/>
  <c r="D955" i="195"/>
  <c r="E955" i="195" s="1"/>
  <c r="B955" i="195"/>
  <c r="J954" i="195"/>
  <c r="I954" i="195"/>
  <c r="H954" i="195"/>
  <c r="F954" i="195"/>
  <c r="D954" i="195"/>
  <c r="E954" i="195" s="1"/>
  <c r="B954" i="195"/>
  <c r="J953" i="195"/>
  <c r="I953" i="195"/>
  <c r="H953" i="195"/>
  <c r="F953" i="195"/>
  <c r="D953" i="195"/>
  <c r="E953" i="195" s="1"/>
  <c r="B953" i="195"/>
  <c r="J952" i="195"/>
  <c r="I952" i="195"/>
  <c r="H952" i="195"/>
  <c r="F952" i="195"/>
  <c r="D952" i="195"/>
  <c r="E952" i="195" s="1"/>
  <c r="B952" i="195"/>
  <c r="J951" i="195"/>
  <c r="I951" i="195"/>
  <c r="H951" i="195"/>
  <c r="F951" i="195"/>
  <c r="D951" i="195"/>
  <c r="E951" i="195" s="1"/>
  <c r="B951" i="195"/>
  <c r="J950" i="195"/>
  <c r="I950" i="195"/>
  <c r="H950" i="195"/>
  <c r="F950" i="195"/>
  <c r="D950" i="195"/>
  <c r="E950" i="195" s="1"/>
  <c r="B950" i="195"/>
  <c r="J949" i="195"/>
  <c r="I949" i="195"/>
  <c r="H949" i="195"/>
  <c r="F949" i="195"/>
  <c r="D949" i="195"/>
  <c r="E949" i="195" s="1"/>
  <c r="B949" i="195"/>
  <c r="J948" i="195"/>
  <c r="I948" i="195"/>
  <c r="H948" i="195"/>
  <c r="F948" i="195"/>
  <c r="D948" i="195"/>
  <c r="E948" i="195" s="1"/>
  <c r="B948" i="195"/>
  <c r="J947" i="195"/>
  <c r="I947" i="195"/>
  <c r="H947" i="195"/>
  <c r="F947" i="195"/>
  <c r="D947" i="195"/>
  <c r="E947" i="195" s="1"/>
  <c r="B947" i="195"/>
  <c r="J946" i="195"/>
  <c r="I946" i="195"/>
  <c r="H946" i="195"/>
  <c r="F946" i="195"/>
  <c r="D946" i="195"/>
  <c r="E946" i="195" s="1"/>
  <c r="B946" i="195"/>
  <c r="J945" i="195"/>
  <c r="I945" i="195"/>
  <c r="H945" i="195"/>
  <c r="F945" i="195"/>
  <c r="D945" i="195"/>
  <c r="E945" i="195" s="1"/>
  <c r="B945" i="195"/>
  <c r="J944" i="195"/>
  <c r="I944" i="195"/>
  <c r="H944" i="195"/>
  <c r="F944" i="195"/>
  <c r="D944" i="195"/>
  <c r="E944" i="195" s="1"/>
  <c r="B944" i="195"/>
  <c r="J943" i="195"/>
  <c r="I943" i="195"/>
  <c r="H943" i="195"/>
  <c r="F943" i="195"/>
  <c r="D943" i="195"/>
  <c r="E943" i="195" s="1"/>
  <c r="B943" i="195"/>
  <c r="J942" i="195"/>
  <c r="I942" i="195"/>
  <c r="H942" i="195"/>
  <c r="F942" i="195"/>
  <c r="D942" i="195"/>
  <c r="E942" i="195" s="1"/>
  <c r="B942" i="195"/>
  <c r="J941" i="195"/>
  <c r="I941" i="195"/>
  <c r="H941" i="195"/>
  <c r="F941" i="195"/>
  <c r="D941" i="195"/>
  <c r="E941" i="195" s="1"/>
  <c r="B941" i="195"/>
  <c r="J940" i="195"/>
  <c r="I940" i="195"/>
  <c r="H940" i="195"/>
  <c r="F940" i="195"/>
  <c r="D940" i="195"/>
  <c r="E940" i="195" s="1"/>
  <c r="B940" i="195"/>
  <c r="J939" i="195"/>
  <c r="I939" i="195"/>
  <c r="H939" i="195"/>
  <c r="F939" i="195"/>
  <c r="D939" i="195"/>
  <c r="E939" i="195" s="1"/>
  <c r="B939" i="195"/>
  <c r="J938" i="195"/>
  <c r="I938" i="195"/>
  <c r="H938" i="195"/>
  <c r="F938" i="195"/>
  <c r="D938" i="195"/>
  <c r="E938" i="195" s="1"/>
  <c r="B938" i="195"/>
  <c r="J937" i="195"/>
  <c r="I937" i="195"/>
  <c r="H937" i="195"/>
  <c r="F937" i="195"/>
  <c r="D937" i="195"/>
  <c r="E937" i="195" s="1"/>
  <c r="B937" i="195"/>
  <c r="J936" i="195"/>
  <c r="I936" i="195"/>
  <c r="H936" i="195"/>
  <c r="F936" i="195"/>
  <c r="D936" i="195"/>
  <c r="E936" i="195" s="1"/>
  <c r="B936" i="195"/>
  <c r="J935" i="195"/>
  <c r="I935" i="195"/>
  <c r="H935" i="195"/>
  <c r="F935" i="195"/>
  <c r="D935" i="195"/>
  <c r="E935" i="195" s="1"/>
  <c r="B935" i="195"/>
  <c r="J934" i="195"/>
  <c r="I934" i="195"/>
  <c r="H934" i="195"/>
  <c r="F934" i="195"/>
  <c r="D934" i="195"/>
  <c r="E934" i="195" s="1"/>
  <c r="B934" i="195"/>
  <c r="J933" i="195"/>
  <c r="I933" i="195"/>
  <c r="H933" i="195"/>
  <c r="F933" i="195"/>
  <c r="D933" i="195"/>
  <c r="E933" i="195" s="1"/>
  <c r="B933" i="195"/>
  <c r="J932" i="195"/>
  <c r="I932" i="195"/>
  <c r="H932" i="195"/>
  <c r="F932" i="195"/>
  <c r="D932" i="195"/>
  <c r="E932" i="195" s="1"/>
  <c r="B932" i="195"/>
  <c r="J931" i="195"/>
  <c r="I931" i="195"/>
  <c r="H931" i="195"/>
  <c r="F931" i="195"/>
  <c r="D931" i="195"/>
  <c r="E931" i="195" s="1"/>
  <c r="B931" i="195"/>
  <c r="J930" i="195"/>
  <c r="I930" i="195"/>
  <c r="H930" i="195"/>
  <c r="F930" i="195"/>
  <c r="D930" i="195"/>
  <c r="E930" i="195" s="1"/>
  <c r="B930" i="195"/>
  <c r="J929" i="195"/>
  <c r="I929" i="195"/>
  <c r="H929" i="195"/>
  <c r="F929" i="195"/>
  <c r="D929" i="195"/>
  <c r="E929" i="195" s="1"/>
  <c r="B929" i="195"/>
  <c r="J928" i="195"/>
  <c r="I928" i="195"/>
  <c r="H928" i="195"/>
  <c r="F928" i="195"/>
  <c r="D928" i="195"/>
  <c r="E928" i="195" s="1"/>
  <c r="B928" i="195"/>
  <c r="J927" i="195"/>
  <c r="I927" i="195"/>
  <c r="H927" i="195"/>
  <c r="F927" i="195"/>
  <c r="D927" i="195"/>
  <c r="E927" i="195" s="1"/>
  <c r="B927" i="195"/>
  <c r="J926" i="195"/>
  <c r="I926" i="195"/>
  <c r="H926" i="195"/>
  <c r="F926" i="195"/>
  <c r="D926" i="195"/>
  <c r="E926" i="195" s="1"/>
  <c r="B926" i="195"/>
  <c r="J925" i="195"/>
  <c r="I925" i="195"/>
  <c r="H925" i="195"/>
  <c r="F925" i="195"/>
  <c r="D925" i="195"/>
  <c r="E925" i="195" s="1"/>
  <c r="B925" i="195"/>
  <c r="J924" i="195"/>
  <c r="I924" i="195"/>
  <c r="H924" i="195"/>
  <c r="F924" i="195"/>
  <c r="D924" i="195"/>
  <c r="E924" i="195" s="1"/>
  <c r="B924" i="195"/>
  <c r="J923" i="195"/>
  <c r="I923" i="195"/>
  <c r="H923" i="195"/>
  <c r="F923" i="195"/>
  <c r="D923" i="195"/>
  <c r="E923" i="195" s="1"/>
  <c r="B923" i="195"/>
  <c r="J922" i="195"/>
  <c r="I922" i="195"/>
  <c r="H922" i="195"/>
  <c r="F922" i="195"/>
  <c r="D922" i="195"/>
  <c r="E922" i="195" s="1"/>
  <c r="B922" i="195"/>
  <c r="J921" i="195"/>
  <c r="I921" i="195"/>
  <c r="H921" i="195"/>
  <c r="F921" i="195"/>
  <c r="D921" i="195"/>
  <c r="E921" i="195" s="1"/>
  <c r="B921" i="195"/>
  <c r="J920" i="195"/>
  <c r="I920" i="195"/>
  <c r="H920" i="195"/>
  <c r="F920" i="195"/>
  <c r="D920" i="195"/>
  <c r="E920" i="195" s="1"/>
  <c r="B920" i="195"/>
  <c r="J919" i="195"/>
  <c r="I919" i="195"/>
  <c r="H919" i="195"/>
  <c r="F919" i="195"/>
  <c r="D919" i="195"/>
  <c r="E919" i="195" s="1"/>
  <c r="B919" i="195"/>
  <c r="J918" i="195"/>
  <c r="I918" i="195"/>
  <c r="H918" i="195"/>
  <c r="F918" i="195"/>
  <c r="D918" i="195"/>
  <c r="E918" i="195" s="1"/>
  <c r="B918" i="195"/>
  <c r="J917" i="195"/>
  <c r="I917" i="195"/>
  <c r="H917" i="195"/>
  <c r="F917" i="195"/>
  <c r="D917" i="195"/>
  <c r="E917" i="195" s="1"/>
  <c r="B917" i="195"/>
  <c r="J916" i="195"/>
  <c r="I916" i="195"/>
  <c r="H916" i="195"/>
  <c r="F916" i="195"/>
  <c r="D916" i="195"/>
  <c r="E916" i="195" s="1"/>
  <c r="B916" i="195"/>
  <c r="J915" i="195"/>
  <c r="I915" i="195"/>
  <c r="H915" i="195"/>
  <c r="F915" i="195"/>
  <c r="D915" i="195"/>
  <c r="E915" i="195" s="1"/>
  <c r="B915" i="195"/>
  <c r="J914" i="195"/>
  <c r="I914" i="195"/>
  <c r="H914" i="195"/>
  <c r="F914" i="195"/>
  <c r="D914" i="195"/>
  <c r="E914" i="195" s="1"/>
  <c r="B914" i="195"/>
  <c r="J913" i="195"/>
  <c r="I913" i="195"/>
  <c r="H913" i="195"/>
  <c r="F913" i="195"/>
  <c r="D913" i="195"/>
  <c r="E913" i="195" s="1"/>
  <c r="B913" i="195"/>
  <c r="J912" i="195"/>
  <c r="I912" i="195"/>
  <c r="H912" i="195"/>
  <c r="F912" i="195"/>
  <c r="D912" i="195"/>
  <c r="E912" i="195" s="1"/>
  <c r="B912" i="195"/>
  <c r="J911" i="195"/>
  <c r="I911" i="195"/>
  <c r="H911" i="195"/>
  <c r="F911" i="195"/>
  <c r="D911" i="195"/>
  <c r="E911" i="195" s="1"/>
  <c r="B911" i="195"/>
  <c r="J910" i="195"/>
  <c r="I910" i="195"/>
  <c r="H910" i="195"/>
  <c r="F910" i="195"/>
  <c r="D910" i="195"/>
  <c r="E910" i="195" s="1"/>
  <c r="B910" i="195"/>
  <c r="J909" i="195"/>
  <c r="I909" i="195"/>
  <c r="H909" i="195"/>
  <c r="F909" i="195"/>
  <c r="D909" i="195"/>
  <c r="E909" i="195" s="1"/>
  <c r="B909" i="195"/>
  <c r="J908" i="195"/>
  <c r="I908" i="195"/>
  <c r="H908" i="195"/>
  <c r="F908" i="195"/>
  <c r="D908" i="195"/>
  <c r="E908" i="195" s="1"/>
  <c r="B908" i="195"/>
  <c r="J907" i="195"/>
  <c r="I907" i="195"/>
  <c r="H907" i="195"/>
  <c r="F907" i="195"/>
  <c r="D907" i="195"/>
  <c r="E907" i="195" s="1"/>
  <c r="B907" i="195"/>
  <c r="J906" i="195"/>
  <c r="I906" i="195"/>
  <c r="H906" i="195"/>
  <c r="F906" i="195"/>
  <c r="D906" i="195"/>
  <c r="E906" i="195" s="1"/>
  <c r="B906" i="195"/>
  <c r="J905" i="195"/>
  <c r="I905" i="195"/>
  <c r="H905" i="195"/>
  <c r="F905" i="195"/>
  <c r="D905" i="195"/>
  <c r="E905" i="195" s="1"/>
  <c r="B905" i="195"/>
  <c r="J904" i="195"/>
  <c r="I904" i="195"/>
  <c r="H904" i="195"/>
  <c r="F904" i="195"/>
  <c r="D904" i="195"/>
  <c r="E904" i="195" s="1"/>
  <c r="B904" i="195"/>
  <c r="J903" i="195"/>
  <c r="I903" i="195"/>
  <c r="H903" i="195"/>
  <c r="F903" i="195"/>
  <c r="D903" i="195"/>
  <c r="E903" i="195" s="1"/>
  <c r="B903" i="195"/>
  <c r="J902" i="195"/>
  <c r="I902" i="195"/>
  <c r="H902" i="195"/>
  <c r="F902" i="195"/>
  <c r="D902" i="195"/>
  <c r="E902" i="195" s="1"/>
  <c r="B902" i="195"/>
  <c r="J901" i="195"/>
  <c r="I901" i="195"/>
  <c r="H901" i="195"/>
  <c r="F901" i="195"/>
  <c r="D901" i="195"/>
  <c r="E901" i="195" s="1"/>
  <c r="B901" i="195"/>
  <c r="J900" i="195"/>
  <c r="I900" i="195"/>
  <c r="H900" i="195"/>
  <c r="F900" i="195"/>
  <c r="D900" i="195"/>
  <c r="E900" i="195" s="1"/>
  <c r="B900" i="195"/>
  <c r="J899" i="195"/>
  <c r="I899" i="195"/>
  <c r="H899" i="195"/>
  <c r="F899" i="195"/>
  <c r="D899" i="195"/>
  <c r="E899" i="195" s="1"/>
  <c r="B899" i="195"/>
  <c r="J898" i="195"/>
  <c r="I898" i="195"/>
  <c r="H898" i="195"/>
  <c r="F898" i="195"/>
  <c r="D898" i="195"/>
  <c r="E898" i="195" s="1"/>
  <c r="B898" i="195"/>
  <c r="J897" i="195"/>
  <c r="I897" i="195"/>
  <c r="H897" i="195"/>
  <c r="F897" i="195"/>
  <c r="D897" i="195"/>
  <c r="E897" i="195" s="1"/>
  <c r="B897" i="195"/>
  <c r="J896" i="195"/>
  <c r="I896" i="195"/>
  <c r="H896" i="195"/>
  <c r="F896" i="195"/>
  <c r="D896" i="195"/>
  <c r="E896" i="195" s="1"/>
  <c r="B896" i="195"/>
  <c r="J895" i="195"/>
  <c r="I895" i="195"/>
  <c r="H895" i="195"/>
  <c r="F895" i="195"/>
  <c r="D895" i="195"/>
  <c r="E895" i="195" s="1"/>
  <c r="B895" i="195"/>
  <c r="J894" i="195"/>
  <c r="I894" i="195"/>
  <c r="H894" i="195"/>
  <c r="F894" i="195"/>
  <c r="D894" i="195"/>
  <c r="E894" i="195" s="1"/>
  <c r="B894" i="195"/>
  <c r="J893" i="195"/>
  <c r="I893" i="195"/>
  <c r="H893" i="195"/>
  <c r="F893" i="195"/>
  <c r="D893" i="195"/>
  <c r="E893" i="195" s="1"/>
  <c r="B893" i="195"/>
  <c r="J892" i="195"/>
  <c r="I892" i="195"/>
  <c r="H892" i="195"/>
  <c r="F892" i="195"/>
  <c r="D892" i="195"/>
  <c r="E892" i="195" s="1"/>
  <c r="B892" i="195"/>
  <c r="J891" i="195"/>
  <c r="I891" i="195"/>
  <c r="H891" i="195"/>
  <c r="F891" i="195"/>
  <c r="D891" i="195"/>
  <c r="E891" i="195" s="1"/>
  <c r="B891" i="195"/>
  <c r="J890" i="195"/>
  <c r="I890" i="195"/>
  <c r="H890" i="195"/>
  <c r="F890" i="195"/>
  <c r="D890" i="195"/>
  <c r="E890" i="195" s="1"/>
  <c r="B890" i="195"/>
  <c r="J889" i="195"/>
  <c r="I889" i="195"/>
  <c r="H889" i="195"/>
  <c r="F889" i="195"/>
  <c r="D889" i="195"/>
  <c r="E889" i="195" s="1"/>
  <c r="B889" i="195"/>
  <c r="J888" i="195"/>
  <c r="I888" i="195"/>
  <c r="H888" i="195"/>
  <c r="F888" i="195"/>
  <c r="D888" i="195"/>
  <c r="E888" i="195" s="1"/>
  <c r="B888" i="195"/>
  <c r="J887" i="195"/>
  <c r="I887" i="195"/>
  <c r="H887" i="195"/>
  <c r="F887" i="195"/>
  <c r="D887" i="195"/>
  <c r="E887" i="195" s="1"/>
  <c r="B887" i="195"/>
  <c r="J886" i="195"/>
  <c r="I886" i="195"/>
  <c r="H886" i="195"/>
  <c r="F886" i="195"/>
  <c r="D886" i="195"/>
  <c r="E886" i="195" s="1"/>
  <c r="B886" i="195"/>
  <c r="J885" i="195"/>
  <c r="I885" i="195"/>
  <c r="H885" i="195"/>
  <c r="F885" i="195"/>
  <c r="D885" i="195"/>
  <c r="E885" i="195" s="1"/>
  <c r="B885" i="195"/>
  <c r="J884" i="195"/>
  <c r="I884" i="195"/>
  <c r="H884" i="195"/>
  <c r="F884" i="195"/>
  <c r="D884" i="195"/>
  <c r="E884" i="195" s="1"/>
  <c r="B884" i="195"/>
  <c r="J883" i="195"/>
  <c r="I883" i="195"/>
  <c r="H883" i="195"/>
  <c r="F883" i="195"/>
  <c r="D883" i="195"/>
  <c r="E883" i="195" s="1"/>
  <c r="B883" i="195"/>
  <c r="J882" i="195"/>
  <c r="I882" i="195"/>
  <c r="H882" i="195"/>
  <c r="F882" i="195"/>
  <c r="D882" i="195"/>
  <c r="E882" i="195" s="1"/>
  <c r="B882" i="195"/>
  <c r="J881" i="195"/>
  <c r="I881" i="195"/>
  <c r="H881" i="195"/>
  <c r="F881" i="195"/>
  <c r="D881" i="195"/>
  <c r="E881" i="195" s="1"/>
  <c r="B881" i="195"/>
  <c r="J880" i="195"/>
  <c r="I880" i="195"/>
  <c r="H880" i="195"/>
  <c r="F880" i="195"/>
  <c r="D880" i="195"/>
  <c r="E880" i="195" s="1"/>
  <c r="B880" i="195"/>
  <c r="J879" i="195"/>
  <c r="I879" i="195"/>
  <c r="H879" i="195"/>
  <c r="F879" i="195"/>
  <c r="D879" i="195"/>
  <c r="E879" i="195" s="1"/>
  <c r="B879" i="195"/>
  <c r="J878" i="195"/>
  <c r="I878" i="195"/>
  <c r="H878" i="195"/>
  <c r="F878" i="195"/>
  <c r="D878" i="195"/>
  <c r="E878" i="195" s="1"/>
  <c r="B878" i="195"/>
  <c r="J877" i="195"/>
  <c r="I877" i="195"/>
  <c r="H877" i="195"/>
  <c r="F877" i="195"/>
  <c r="D877" i="195"/>
  <c r="E877" i="195" s="1"/>
  <c r="B877" i="195"/>
  <c r="J876" i="195"/>
  <c r="I876" i="195"/>
  <c r="H876" i="195"/>
  <c r="F876" i="195"/>
  <c r="D876" i="195"/>
  <c r="E876" i="195" s="1"/>
  <c r="B876" i="195"/>
  <c r="J875" i="195"/>
  <c r="I875" i="195"/>
  <c r="H875" i="195"/>
  <c r="F875" i="195"/>
  <c r="D875" i="195"/>
  <c r="E875" i="195" s="1"/>
  <c r="B875" i="195"/>
  <c r="J874" i="195"/>
  <c r="I874" i="195"/>
  <c r="H874" i="195"/>
  <c r="F874" i="195"/>
  <c r="D874" i="195"/>
  <c r="E874" i="195" s="1"/>
  <c r="B874" i="195"/>
  <c r="J873" i="195"/>
  <c r="I873" i="195"/>
  <c r="H873" i="195"/>
  <c r="F873" i="195"/>
  <c r="D873" i="195"/>
  <c r="E873" i="195" s="1"/>
  <c r="B873" i="195"/>
  <c r="J872" i="195"/>
  <c r="I872" i="195"/>
  <c r="H872" i="195"/>
  <c r="F872" i="195"/>
  <c r="D872" i="195"/>
  <c r="E872" i="195" s="1"/>
  <c r="B872" i="195"/>
  <c r="J871" i="195"/>
  <c r="I871" i="195"/>
  <c r="H871" i="195"/>
  <c r="F871" i="195"/>
  <c r="D871" i="195"/>
  <c r="E871" i="195" s="1"/>
  <c r="B871" i="195"/>
  <c r="J870" i="195"/>
  <c r="I870" i="195"/>
  <c r="H870" i="195"/>
  <c r="F870" i="195"/>
  <c r="D870" i="195"/>
  <c r="E870" i="195" s="1"/>
  <c r="B870" i="195"/>
  <c r="J869" i="195"/>
  <c r="I869" i="195"/>
  <c r="H869" i="195"/>
  <c r="F869" i="195"/>
  <c r="D869" i="195"/>
  <c r="E869" i="195" s="1"/>
  <c r="B869" i="195"/>
  <c r="J868" i="195"/>
  <c r="I868" i="195"/>
  <c r="H868" i="195"/>
  <c r="F868" i="195"/>
  <c r="D868" i="195"/>
  <c r="E868" i="195" s="1"/>
  <c r="B868" i="195"/>
  <c r="J867" i="195"/>
  <c r="I867" i="195"/>
  <c r="H867" i="195"/>
  <c r="F867" i="195"/>
  <c r="D867" i="195"/>
  <c r="E867" i="195" s="1"/>
  <c r="B867" i="195"/>
  <c r="J866" i="195"/>
  <c r="I866" i="195"/>
  <c r="H866" i="195"/>
  <c r="F866" i="195"/>
  <c r="D866" i="195"/>
  <c r="E866" i="195" s="1"/>
  <c r="B866" i="195"/>
  <c r="J865" i="195"/>
  <c r="I865" i="195"/>
  <c r="H865" i="195"/>
  <c r="F865" i="195"/>
  <c r="D865" i="195"/>
  <c r="E865" i="195" s="1"/>
  <c r="B865" i="195"/>
  <c r="J864" i="195"/>
  <c r="I864" i="195"/>
  <c r="H864" i="195"/>
  <c r="F864" i="195"/>
  <c r="D864" i="195"/>
  <c r="E864" i="195" s="1"/>
  <c r="B864" i="195"/>
  <c r="J863" i="195"/>
  <c r="I863" i="195"/>
  <c r="H863" i="195"/>
  <c r="F863" i="195"/>
  <c r="D863" i="195"/>
  <c r="E863" i="195" s="1"/>
  <c r="B863" i="195"/>
  <c r="J862" i="195"/>
  <c r="I862" i="195"/>
  <c r="H862" i="195"/>
  <c r="F862" i="195"/>
  <c r="D862" i="195"/>
  <c r="E862" i="195" s="1"/>
  <c r="B862" i="195"/>
  <c r="J861" i="195"/>
  <c r="I861" i="195"/>
  <c r="H861" i="195"/>
  <c r="F861" i="195"/>
  <c r="D861" i="195"/>
  <c r="E861" i="195" s="1"/>
  <c r="B861" i="195"/>
  <c r="J860" i="195"/>
  <c r="I860" i="195"/>
  <c r="H860" i="195"/>
  <c r="F860" i="195"/>
  <c r="D860" i="195"/>
  <c r="E860" i="195" s="1"/>
  <c r="B860" i="195"/>
  <c r="J859" i="195"/>
  <c r="I859" i="195"/>
  <c r="H859" i="195"/>
  <c r="F859" i="195"/>
  <c r="D859" i="195"/>
  <c r="E859" i="195" s="1"/>
  <c r="B859" i="195"/>
  <c r="J858" i="195"/>
  <c r="I858" i="195"/>
  <c r="H858" i="195"/>
  <c r="F858" i="195"/>
  <c r="D858" i="195"/>
  <c r="E858" i="195" s="1"/>
  <c r="B858" i="195"/>
  <c r="J857" i="195"/>
  <c r="I857" i="195"/>
  <c r="H857" i="195"/>
  <c r="F857" i="195"/>
  <c r="D857" i="195"/>
  <c r="E857" i="195" s="1"/>
  <c r="B857" i="195"/>
  <c r="J856" i="195"/>
  <c r="I856" i="195"/>
  <c r="H856" i="195"/>
  <c r="F856" i="195"/>
  <c r="D856" i="195"/>
  <c r="E856" i="195" s="1"/>
  <c r="B856" i="195"/>
  <c r="J855" i="195"/>
  <c r="I855" i="195"/>
  <c r="H855" i="195"/>
  <c r="F855" i="195"/>
  <c r="D855" i="195"/>
  <c r="E855" i="195" s="1"/>
  <c r="B855" i="195"/>
  <c r="J854" i="195"/>
  <c r="I854" i="195"/>
  <c r="H854" i="195"/>
  <c r="F854" i="195"/>
  <c r="D854" i="195"/>
  <c r="E854" i="195" s="1"/>
  <c r="B854" i="195"/>
  <c r="J853" i="195"/>
  <c r="I853" i="195"/>
  <c r="H853" i="195"/>
  <c r="F853" i="195"/>
  <c r="D853" i="195"/>
  <c r="E853" i="195" s="1"/>
  <c r="B853" i="195"/>
  <c r="J852" i="195"/>
  <c r="I852" i="195"/>
  <c r="H852" i="195"/>
  <c r="F852" i="195"/>
  <c r="D852" i="195"/>
  <c r="E852" i="195" s="1"/>
  <c r="B852" i="195"/>
  <c r="J851" i="195"/>
  <c r="I851" i="195"/>
  <c r="H851" i="195"/>
  <c r="F851" i="195"/>
  <c r="D851" i="195"/>
  <c r="E851" i="195" s="1"/>
  <c r="B851" i="195"/>
  <c r="J850" i="195"/>
  <c r="I850" i="195"/>
  <c r="H850" i="195"/>
  <c r="F850" i="195"/>
  <c r="D850" i="195"/>
  <c r="E850" i="195" s="1"/>
  <c r="B850" i="195"/>
  <c r="J849" i="195"/>
  <c r="I849" i="195"/>
  <c r="H849" i="195"/>
  <c r="F849" i="195"/>
  <c r="D849" i="195"/>
  <c r="E849" i="195" s="1"/>
  <c r="B849" i="195"/>
  <c r="J848" i="195"/>
  <c r="I848" i="195"/>
  <c r="H848" i="195"/>
  <c r="F848" i="195"/>
  <c r="D848" i="195"/>
  <c r="E848" i="195" s="1"/>
  <c r="B848" i="195"/>
  <c r="J847" i="195"/>
  <c r="I847" i="195"/>
  <c r="H847" i="195"/>
  <c r="F847" i="195"/>
  <c r="D847" i="195"/>
  <c r="E847" i="195" s="1"/>
  <c r="B847" i="195"/>
  <c r="J846" i="195"/>
  <c r="I846" i="195"/>
  <c r="H846" i="195"/>
  <c r="F846" i="195"/>
  <c r="D846" i="195"/>
  <c r="E846" i="195" s="1"/>
  <c r="B846" i="195"/>
  <c r="J845" i="195"/>
  <c r="I845" i="195"/>
  <c r="H845" i="195"/>
  <c r="F845" i="195"/>
  <c r="D845" i="195"/>
  <c r="E845" i="195" s="1"/>
  <c r="B845" i="195"/>
  <c r="J844" i="195"/>
  <c r="I844" i="195"/>
  <c r="H844" i="195"/>
  <c r="F844" i="195"/>
  <c r="D844" i="195"/>
  <c r="E844" i="195" s="1"/>
  <c r="B844" i="195"/>
  <c r="J843" i="195"/>
  <c r="I843" i="195"/>
  <c r="H843" i="195"/>
  <c r="F843" i="195"/>
  <c r="D843" i="195"/>
  <c r="E843" i="195" s="1"/>
  <c r="B843" i="195"/>
  <c r="J842" i="195"/>
  <c r="I842" i="195"/>
  <c r="H842" i="195"/>
  <c r="F842" i="195"/>
  <c r="D842" i="195"/>
  <c r="E842" i="195" s="1"/>
  <c r="B842" i="195"/>
  <c r="J841" i="195"/>
  <c r="I841" i="195"/>
  <c r="H841" i="195"/>
  <c r="F841" i="195"/>
  <c r="D841" i="195"/>
  <c r="E841" i="195" s="1"/>
  <c r="B841" i="195"/>
  <c r="J840" i="195"/>
  <c r="I840" i="195"/>
  <c r="H840" i="195"/>
  <c r="F840" i="195"/>
  <c r="D840" i="195"/>
  <c r="E840" i="195" s="1"/>
  <c r="B840" i="195"/>
  <c r="J839" i="195"/>
  <c r="I839" i="195"/>
  <c r="H839" i="195"/>
  <c r="F839" i="195"/>
  <c r="D839" i="195"/>
  <c r="E839" i="195" s="1"/>
  <c r="B839" i="195"/>
  <c r="J838" i="195"/>
  <c r="I838" i="195"/>
  <c r="H838" i="195"/>
  <c r="F838" i="195"/>
  <c r="D838" i="195"/>
  <c r="E838" i="195" s="1"/>
  <c r="B838" i="195"/>
  <c r="J837" i="195"/>
  <c r="I837" i="195"/>
  <c r="H837" i="195"/>
  <c r="F837" i="195"/>
  <c r="D837" i="195"/>
  <c r="E837" i="195" s="1"/>
  <c r="B837" i="195"/>
  <c r="J836" i="195"/>
  <c r="I836" i="195"/>
  <c r="H836" i="195"/>
  <c r="F836" i="195"/>
  <c r="D836" i="195"/>
  <c r="E836" i="195" s="1"/>
  <c r="B836" i="195"/>
  <c r="J835" i="195"/>
  <c r="I835" i="195"/>
  <c r="H835" i="195"/>
  <c r="F835" i="195"/>
  <c r="D835" i="195"/>
  <c r="E835" i="195" s="1"/>
  <c r="B835" i="195"/>
  <c r="J834" i="195"/>
  <c r="I834" i="195"/>
  <c r="H834" i="195"/>
  <c r="F834" i="195"/>
  <c r="D834" i="195"/>
  <c r="E834" i="195" s="1"/>
  <c r="B834" i="195"/>
  <c r="J833" i="195"/>
  <c r="I833" i="195"/>
  <c r="H833" i="195"/>
  <c r="F833" i="195"/>
  <c r="D833" i="195"/>
  <c r="E833" i="195" s="1"/>
  <c r="B833" i="195"/>
  <c r="J832" i="195"/>
  <c r="I832" i="195"/>
  <c r="H832" i="195"/>
  <c r="F832" i="195"/>
  <c r="D832" i="195"/>
  <c r="E832" i="195" s="1"/>
  <c r="B832" i="195"/>
  <c r="J831" i="195"/>
  <c r="I831" i="195"/>
  <c r="H831" i="195"/>
  <c r="F831" i="195"/>
  <c r="D831" i="195"/>
  <c r="E831" i="195" s="1"/>
  <c r="B831" i="195"/>
  <c r="J830" i="195"/>
  <c r="I830" i="195"/>
  <c r="H830" i="195"/>
  <c r="F830" i="195"/>
  <c r="D830" i="195"/>
  <c r="E830" i="195" s="1"/>
  <c r="B830" i="195"/>
  <c r="J829" i="195"/>
  <c r="I829" i="195"/>
  <c r="H829" i="195"/>
  <c r="F829" i="195"/>
  <c r="D829" i="195"/>
  <c r="E829" i="195" s="1"/>
  <c r="B829" i="195"/>
  <c r="J828" i="195"/>
  <c r="I828" i="195"/>
  <c r="H828" i="195"/>
  <c r="F828" i="195"/>
  <c r="D828" i="195"/>
  <c r="E828" i="195" s="1"/>
  <c r="B828" i="195"/>
  <c r="J827" i="195"/>
  <c r="I827" i="195"/>
  <c r="H827" i="195"/>
  <c r="F827" i="195"/>
  <c r="D827" i="195"/>
  <c r="E827" i="195" s="1"/>
  <c r="B827" i="195"/>
  <c r="J826" i="195"/>
  <c r="I826" i="195"/>
  <c r="H826" i="195"/>
  <c r="F826" i="195"/>
  <c r="D826" i="195"/>
  <c r="E826" i="195" s="1"/>
  <c r="B826" i="195"/>
  <c r="J825" i="195"/>
  <c r="I825" i="195"/>
  <c r="H825" i="195"/>
  <c r="F825" i="195"/>
  <c r="D825" i="195"/>
  <c r="E825" i="195" s="1"/>
  <c r="B825" i="195"/>
  <c r="J824" i="195"/>
  <c r="I824" i="195"/>
  <c r="H824" i="195"/>
  <c r="F824" i="195"/>
  <c r="D824" i="195"/>
  <c r="E824" i="195" s="1"/>
  <c r="B824" i="195"/>
  <c r="J823" i="195"/>
  <c r="I823" i="195"/>
  <c r="H823" i="195"/>
  <c r="F823" i="195"/>
  <c r="D823" i="195"/>
  <c r="E823" i="195" s="1"/>
  <c r="B823" i="195"/>
  <c r="J822" i="195"/>
  <c r="I822" i="195"/>
  <c r="H822" i="195"/>
  <c r="F822" i="195"/>
  <c r="D822" i="195"/>
  <c r="E822" i="195" s="1"/>
  <c r="B822" i="195"/>
  <c r="J821" i="195"/>
  <c r="I821" i="195"/>
  <c r="H821" i="195"/>
  <c r="F821" i="195"/>
  <c r="D821" i="195"/>
  <c r="E821" i="195" s="1"/>
  <c r="B821" i="195"/>
  <c r="J820" i="195"/>
  <c r="I820" i="195"/>
  <c r="H820" i="195"/>
  <c r="F820" i="195"/>
  <c r="D820" i="195"/>
  <c r="E820" i="195" s="1"/>
  <c r="B820" i="195"/>
  <c r="J819" i="195"/>
  <c r="I819" i="195"/>
  <c r="H819" i="195"/>
  <c r="F819" i="195"/>
  <c r="D819" i="195"/>
  <c r="E819" i="195" s="1"/>
  <c r="B819" i="195"/>
  <c r="J818" i="195"/>
  <c r="I818" i="195"/>
  <c r="H818" i="195"/>
  <c r="F818" i="195"/>
  <c r="D818" i="195"/>
  <c r="E818" i="195" s="1"/>
  <c r="B818" i="195"/>
  <c r="J817" i="195"/>
  <c r="I817" i="195"/>
  <c r="H817" i="195"/>
  <c r="F817" i="195"/>
  <c r="D817" i="195"/>
  <c r="E817" i="195" s="1"/>
  <c r="B817" i="195"/>
  <c r="J816" i="195"/>
  <c r="I816" i="195"/>
  <c r="H816" i="195"/>
  <c r="F816" i="195"/>
  <c r="D816" i="195"/>
  <c r="E816" i="195" s="1"/>
  <c r="B816" i="195"/>
  <c r="J815" i="195"/>
  <c r="I815" i="195"/>
  <c r="H815" i="195"/>
  <c r="F815" i="195"/>
  <c r="D815" i="195"/>
  <c r="E815" i="195" s="1"/>
  <c r="B815" i="195"/>
  <c r="J814" i="195"/>
  <c r="I814" i="195"/>
  <c r="H814" i="195"/>
  <c r="F814" i="195"/>
  <c r="D814" i="195"/>
  <c r="E814" i="195" s="1"/>
  <c r="B814" i="195"/>
  <c r="J813" i="195"/>
  <c r="I813" i="195"/>
  <c r="H813" i="195"/>
  <c r="F813" i="195"/>
  <c r="D813" i="195"/>
  <c r="E813" i="195" s="1"/>
  <c r="B813" i="195"/>
  <c r="J812" i="195"/>
  <c r="I812" i="195"/>
  <c r="H812" i="195"/>
  <c r="F812" i="195"/>
  <c r="D812" i="195"/>
  <c r="E812" i="195" s="1"/>
  <c r="B812" i="195"/>
  <c r="J811" i="195"/>
  <c r="I811" i="195"/>
  <c r="H811" i="195"/>
  <c r="F811" i="195"/>
  <c r="D811" i="195"/>
  <c r="E811" i="195" s="1"/>
  <c r="B811" i="195"/>
  <c r="J810" i="195"/>
  <c r="I810" i="195"/>
  <c r="H810" i="195"/>
  <c r="F810" i="195"/>
  <c r="D810" i="195"/>
  <c r="E810" i="195" s="1"/>
  <c r="B810" i="195"/>
  <c r="J809" i="195"/>
  <c r="I809" i="195"/>
  <c r="H809" i="195"/>
  <c r="F809" i="195"/>
  <c r="D809" i="195"/>
  <c r="E809" i="195" s="1"/>
  <c r="B809" i="195"/>
  <c r="J808" i="195"/>
  <c r="I808" i="195"/>
  <c r="H808" i="195"/>
  <c r="F808" i="195"/>
  <c r="D808" i="195"/>
  <c r="E808" i="195" s="1"/>
  <c r="B808" i="195"/>
  <c r="J807" i="195"/>
  <c r="I807" i="195"/>
  <c r="H807" i="195"/>
  <c r="F807" i="195"/>
  <c r="D807" i="195"/>
  <c r="E807" i="195" s="1"/>
  <c r="B807" i="195"/>
  <c r="J806" i="195"/>
  <c r="I806" i="195"/>
  <c r="H806" i="195"/>
  <c r="F806" i="195"/>
  <c r="D806" i="195"/>
  <c r="E806" i="195" s="1"/>
  <c r="B806" i="195"/>
  <c r="J805" i="195"/>
  <c r="I805" i="195"/>
  <c r="H805" i="195"/>
  <c r="F805" i="195"/>
  <c r="D805" i="195"/>
  <c r="E805" i="195" s="1"/>
  <c r="B805" i="195"/>
  <c r="J804" i="195"/>
  <c r="I804" i="195"/>
  <c r="H804" i="195"/>
  <c r="F804" i="195"/>
  <c r="D804" i="195"/>
  <c r="E804" i="195" s="1"/>
  <c r="B804" i="195"/>
  <c r="J803" i="195"/>
  <c r="I803" i="195"/>
  <c r="H803" i="195"/>
  <c r="F803" i="195"/>
  <c r="D803" i="195"/>
  <c r="E803" i="195" s="1"/>
  <c r="B803" i="195"/>
  <c r="J802" i="195"/>
  <c r="I802" i="195"/>
  <c r="H802" i="195"/>
  <c r="F802" i="195"/>
  <c r="D802" i="195"/>
  <c r="E802" i="195" s="1"/>
  <c r="B802" i="195"/>
  <c r="J801" i="195"/>
  <c r="I801" i="195"/>
  <c r="H801" i="195"/>
  <c r="F801" i="195"/>
  <c r="D801" i="195"/>
  <c r="E801" i="195" s="1"/>
  <c r="B801" i="195"/>
  <c r="J800" i="195"/>
  <c r="I800" i="195"/>
  <c r="H800" i="195"/>
  <c r="F800" i="195"/>
  <c r="D800" i="195"/>
  <c r="E800" i="195" s="1"/>
  <c r="B800" i="195"/>
  <c r="J799" i="195"/>
  <c r="I799" i="195"/>
  <c r="H799" i="195"/>
  <c r="F799" i="195"/>
  <c r="D799" i="195"/>
  <c r="E799" i="195" s="1"/>
  <c r="B799" i="195"/>
  <c r="J798" i="195"/>
  <c r="I798" i="195"/>
  <c r="H798" i="195"/>
  <c r="F798" i="195"/>
  <c r="D798" i="195"/>
  <c r="E798" i="195" s="1"/>
  <c r="B798" i="195"/>
  <c r="J797" i="195"/>
  <c r="I797" i="195"/>
  <c r="H797" i="195"/>
  <c r="F797" i="195"/>
  <c r="D797" i="195"/>
  <c r="E797" i="195" s="1"/>
  <c r="B797" i="195"/>
  <c r="J796" i="195"/>
  <c r="I796" i="195"/>
  <c r="H796" i="195"/>
  <c r="F796" i="195"/>
  <c r="D796" i="195"/>
  <c r="E796" i="195" s="1"/>
  <c r="B796" i="195"/>
  <c r="J795" i="195"/>
  <c r="I795" i="195"/>
  <c r="H795" i="195"/>
  <c r="F795" i="195"/>
  <c r="D795" i="195"/>
  <c r="E795" i="195" s="1"/>
  <c r="B795" i="195"/>
  <c r="J794" i="195"/>
  <c r="I794" i="195"/>
  <c r="H794" i="195"/>
  <c r="F794" i="195"/>
  <c r="D794" i="195"/>
  <c r="E794" i="195" s="1"/>
  <c r="B794" i="195"/>
  <c r="J793" i="195"/>
  <c r="I793" i="195"/>
  <c r="H793" i="195"/>
  <c r="F793" i="195"/>
  <c r="D793" i="195"/>
  <c r="E793" i="195" s="1"/>
  <c r="B793" i="195"/>
  <c r="J792" i="195"/>
  <c r="I792" i="195"/>
  <c r="H792" i="195"/>
  <c r="F792" i="195"/>
  <c r="D792" i="195"/>
  <c r="E792" i="195" s="1"/>
  <c r="B792" i="195"/>
  <c r="J791" i="195"/>
  <c r="I791" i="195"/>
  <c r="H791" i="195"/>
  <c r="F791" i="195"/>
  <c r="D791" i="195"/>
  <c r="E791" i="195" s="1"/>
  <c r="B791" i="195"/>
  <c r="J790" i="195"/>
  <c r="I790" i="195"/>
  <c r="H790" i="195"/>
  <c r="F790" i="195"/>
  <c r="D790" i="195"/>
  <c r="E790" i="195" s="1"/>
  <c r="B790" i="195"/>
  <c r="J789" i="195"/>
  <c r="I789" i="195"/>
  <c r="H789" i="195"/>
  <c r="F789" i="195"/>
  <c r="D789" i="195"/>
  <c r="E789" i="195" s="1"/>
  <c r="B789" i="195"/>
  <c r="J788" i="195"/>
  <c r="I788" i="195"/>
  <c r="H788" i="195"/>
  <c r="F788" i="195"/>
  <c r="D788" i="195"/>
  <c r="E788" i="195" s="1"/>
  <c r="B788" i="195"/>
  <c r="J787" i="195"/>
  <c r="I787" i="195"/>
  <c r="H787" i="195"/>
  <c r="F787" i="195"/>
  <c r="D787" i="195"/>
  <c r="E787" i="195" s="1"/>
  <c r="B787" i="195"/>
  <c r="J786" i="195"/>
  <c r="I786" i="195"/>
  <c r="H786" i="195"/>
  <c r="F786" i="195"/>
  <c r="D786" i="195"/>
  <c r="E786" i="195" s="1"/>
  <c r="B786" i="195"/>
  <c r="J785" i="195"/>
  <c r="I785" i="195"/>
  <c r="H785" i="195"/>
  <c r="F785" i="195"/>
  <c r="D785" i="195"/>
  <c r="E785" i="195" s="1"/>
  <c r="B785" i="195"/>
  <c r="J784" i="195"/>
  <c r="I784" i="195"/>
  <c r="H784" i="195"/>
  <c r="F784" i="195"/>
  <c r="D784" i="195"/>
  <c r="E784" i="195" s="1"/>
  <c r="B784" i="195"/>
  <c r="J783" i="195"/>
  <c r="I783" i="195"/>
  <c r="H783" i="195"/>
  <c r="F783" i="195"/>
  <c r="D783" i="195"/>
  <c r="E783" i="195" s="1"/>
  <c r="B783" i="195"/>
  <c r="J782" i="195"/>
  <c r="I782" i="195"/>
  <c r="H782" i="195"/>
  <c r="F782" i="195"/>
  <c r="D782" i="195"/>
  <c r="E782" i="195" s="1"/>
  <c r="B782" i="195"/>
  <c r="J781" i="195"/>
  <c r="I781" i="195"/>
  <c r="H781" i="195"/>
  <c r="F781" i="195"/>
  <c r="D781" i="195"/>
  <c r="E781" i="195" s="1"/>
  <c r="B781" i="195"/>
  <c r="J780" i="195"/>
  <c r="I780" i="195"/>
  <c r="H780" i="195"/>
  <c r="F780" i="195"/>
  <c r="D780" i="195"/>
  <c r="E780" i="195" s="1"/>
  <c r="B780" i="195"/>
  <c r="J779" i="195"/>
  <c r="I779" i="195"/>
  <c r="H779" i="195"/>
  <c r="F779" i="195"/>
  <c r="D779" i="195"/>
  <c r="E779" i="195" s="1"/>
  <c r="B779" i="195"/>
  <c r="J778" i="195"/>
  <c r="I778" i="195"/>
  <c r="H778" i="195"/>
  <c r="F778" i="195"/>
  <c r="D778" i="195"/>
  <c r="E778" i="195" s="1"/>
  <c r="B778" i="195"/>
  <c r="J777" i="195"/>
  <c r="I777" i="195"/>
  <c r="H777" i="195"/>
  <c r="F777" i="195"/>
  <c r="D777" i="195"/>
  <c r="E777" i="195" s="1"/>
  <c r="B777" i="195"/>
  <c r="J776" i="195"/>
  <c r="I776" i="195"/>
  <c r="H776" i="195"/>
  <c r="F776" i="195"/>
  <c r="D776" i="195"/>
  <c r="E776" i="195" s="1"/>
  <c r="B776" i="195"/>
  <c r="J775" i="195"/>
  <c r="I775" i="195"/>
  <c r="H775" i="195"/>
  <c r="F775" i="195"/>
  <c r="D775" i="195"/>
  <c r="E775" i="195" s="1"/>
  <c r="B775" i="195"/>
  <c r="J774" i="195"/>
  <c r="I774" i="195"/>
  <c r="H774" i="195"/>
  <c r="F774" i="195"/>
  <c r="D774" i="195"/>
  <c r="E774" i="195" s="1"/>
  <c r="B774" i="195"/>
  <c r="J773" i="195"/>
  <c r="I773" i="195"/>
  <c r="H773" i="195"/>
  <c r="F773" i="195"/>
  <c r="D773" i="195"/>
  <c r="E773" i="195" s="1"/>
  <c r="B773" i="195"/>
  <c r="J772" i="195"/>
  <c r="I772" i="195"/>
  <c r="H772" i="195"/>
  <c r="F772" i="195"/>
  <c r="D772" i="195"/>
  <c r="E772" i="195" s="1"/>
  <c r="B772" i="195"/>
  <c r="J771" i="195"/>
  <c r="I771" i="195"/>
  <c r="H771" i="195"/>
  <c r="F771" i="195"/>
  <c r="D771" i="195"/>
  <c r="E771" i="195" s="1"/>
  <c r="B771" i="195"/>
  <c r="J770" i="195"/>
  <c r="I770" i="195"/>
  <c r="H770" i="195"/>
  <c r="F770" i="195"/>
  <c r="D770" i="195"/>
  <c r="E770" i="195" s="1"/>
  <c r="B770" i="195"/>
  <c r="J769" i="195"/>
  <c r="I769" i="195"/>
  <c r="H769" i="195"/>
  <c r="F769" i="195"/>
  <c r="D769" i="195"/>
  <c r="E769" i="195" s="1"/>
  <c r="B769" i="195"/>
  <c r="J768" i="195"/>
  <c r="I768" i="195"/>
  <c r="H768" i="195"/>
  <c r="F768" i="195"/>
  <c r="D768" i="195"/>
  <c r="E768" i="195" s="1"/>
  <c r="B768" i="195"/>
  <c r="J767" i="195"/>
  <c r="I767" i="195"/>
  <c r="H767" i="195"/>
  <c r="F767" i="195"/>
  <c r="D767" i="195"/>
  <c r="E767" i="195" s="1"/>
  <c r="B767" i="195"/>
  <c r="J766" i="195"/>
  <c r="I766" i="195"/>
  <c r="H766" i="195"/>
  <c r="F766" i="195"/>
  <c r="D766" i="195"/>
  <c r="E766" i="195" s="1"/>
  <c r="B766" i="195"/>
  <c r="J765" i="195"/>
  <c r="I765" i="195"/>
  <c r="H765" i="195"/>
  <c r="F765" i="195"/>
  <c r="D765" i="195"/>
  <c r="E765" i="195" s="1"/>
  <c r="B765" i="195"/>
  <c r="J764" i="195"/>
  <c r="I764" i="195"/>
  <c r="H764" i="195"/>
  <c r="F764" i="195"/>
  <c r="D764" i="195"/>
  <c r="E764" i="195" s="1"/>
  <c r="B764" i="195"/>
  <c r="J763" i="195"/>
  <c r="I763" i="195"/>
  <c r="H763" i="195"/>
  <c r="F763" i="195"/>
  <c r="D763" i="195"/>
  <c r="E763" i="195" s="1"/>
  <c r="B763" i="195"/>
  <c r="J762" i="195"/>
  <c r="I762" i="195"/>
  <c r="H762" i="195"/>
  <c r="F762" i="195"/>
  <c r="D762" i="195"/>
  <c r="E762" i="195" s="1"/>
  <c r="B762" i="195"/>
  <c r="J761" i="195"/>
  <c r="I761" i="195"/>
  <c r="H761" i="195"/>
  <c r="F761" i="195"/>
  <c r="D761" i="195"/>
  <c r="E761" i="195" s="1"/>
  <c r="B761" i="195"/>
  <c r="J760" i="195"/>
  <c r="I760" i="195"/>
  <c r="H760" i="195"/>
  <c r="F760" i="195"/>
  <c r="D760" i="195"/>
  <c r="E760" i="195" s="1"/>
  <c r="B760" i="195"/>
  <c r="J759" i="195"/>
  <c r="I759" i="195"/>
  <c r="H759" i="195"/>
  <c r="F759" i="195"/>
  <c r="D759" i="195"/>
  <c r="E759" i="195" s="1"/>
  <c r="B759" i="195"/>
  <c r="J758" i="195"/>
  <c r="I758" i="195"/>
  <c r="H758" i="195"/>
  <c r="F758" i="195"/>
  <c r="D758" i="195"/>
  <c r="E758" i="195" s="1"/>
  <c r="B758" i="195"/>
  <c r="J757" i="195"/>
  <c r="I757" i="195"/>
  <c r="H757" i="195"/>
  <c r="F757" i="195"/>
  <c r="D757" i="195"/>
  <c r="E757" i="195" s="1"/>
  <c r="B757" i="195"/>
  <c r="J756" i="195"/>
  <c r="I756" i="195"/>
  <c r="H756" i="195"/>
  <c r="F756" i="195"/>
  <c r="D756" i="195"/>
  <c r="E756" i="195" s="1"/>
  <c r="B756" i="195"/>
  <c r="J755" i="195"/>
  <c r="I755" i="195"/>
  <c r="H755" i="195"/>
  <c r="F755" i="195"/>
  <c r="D755" i="195"/>
  <c r="E755" i="195" s="1"/>
  <c r="B755" i="195"/>
  <c r="J754" i="195"/>
  <c r="I754" i="195"/>
  <c r="H754" i="195"/>
  <c r="F754" i="195"/>
  <c r="D754" i="195"/>
  <c r="E754" i="195" s="1"/>
  <c r="B754" i="195"/>
  <c r="J753" i="195"/>
  <c r="I753" i="195"/>
  <c r="H753" i="195"/>
  <c r="F753" i="195"/>
  <c r="D753" i="195"/>
  <c r="E753" i="195" s="1"/>
  <c r="B753" i="195"/>
  <c r="J752" i="195"/>
  <c r="I752" i="195"/>
  <c r="H752" i="195"/>
  <c r="F752" i="195"/>
  <c r="D752" i="195"/>
  <c r="E752" i="195" s="1"/>
  <c r="B752" i="195"/>
  <c r="J751" i="195"/>
  <c r="I751" i="195"/>
  <c r="H751" i="195"/>
  <c r="F751" i="195"/>
  <c r="D751" i="195"/>
  <c r="E751" i="195" s="1"/>
  <c r="B751" i="195"/>
  <c r="J750" i="195"/>
  <c r="I750" i="195"/>
  <c r="H750" i="195"/>
  <c r="F750" i="195"/>
  <c r="D750" i="195"/>
  <c r="E750" i="195" s="1"/>
  <c r="B750" i="195"/>
  <c r="J749" i="195"/>
  <c r="I749" i="195"/>
  <c r="H749" i="195"/>
  <c r="F749" i="195"/>
  <c r="D749" i="195"/>
  <c r="E749" i="195" s="1"/>
  <c r="B749" i="195"/>
  <c r="J748" i="195"/>
  <c r="I748" i="195"/>
  <c r="H748" i="195"/>
  <c r="F748" i="195"/>
  <c r="D748" i="195"/>
  <c r="E748" i="195" s="1"/>
  <c r="B748" i="195"/>
  <c r="J747" i="195"/>
  <c r="I747" i="195"/>
  <c r="H747" i="195"/>
  <c r="F747" i="195"/>
  <c r="D747" i="195"/>
  <c r="E747" i="195" s="1"/>
  <c r="B747" i="195"/>
  <c r="J746" i="195"/>
  <c r="I746" i="195"/>
  <c r="H746" i="195"/>
  <c r="F746" i="195"/>
  <c r="D746" i="195"/>
  <c r="E746" i="195" s="1"/>
  <c r="B746" i="195"/>
  <c r="J745" i="195"/>
  <c r="I745" i="195"/>
  <c r="H745" i="195"/>
  <c r="F745" i="195"/>
  <c r="D745" i="195"/>
  <c r="E745" i="195" s="1"/>
  <c r="B745" i="195"/>
  <c r="J744" i="195"/>
  <c r="I744" i="195"/>
  <c r="H744" i="195"/>
  <c r="F744" i="195"/>
  <c r="D744" i="195"/>
  <c r="E744" i="195" s="1"/>
  <c r="B744" i="195"/>
  <c r="J743" i="195"/>
  <c r="I743" i="195"/>
  <c r="H743" i="195"/>
  <c r="F743" i="195"/>
  <c r="D743" i="195"/>
  <c r="E743" i="195" s="1"/>
  <c r="B743" i="195"/>
  <c r="J742" i="195"/>
  <c r="I742" i="195"/>
  <c r="H742" i="195"/>
  <c r="F742" i="195"/>
  <c r="D742" i="195"/>
  <c r="E742" i="195" s="1"/>
  <c r="B742" i="195"/>
  <c r="J741" i="195"/>
  <c r="I741" i="195"/>
  <c r="H741" i="195"/>
  <c r="F741" i="195"/>
  <c r="D741" i="195"/>
  <c r="E741" i="195" s="1"/>
  <c r="B741" i="195"/>
  <c r="J740" i="195"/>
  <c r="I740" i="195"/>
  <c r="H740" i="195"/>
  <c r="F740" i="195"/>
  <c r="D740" i="195"/>
  <c r="E740" i="195" s="1"/>
  <c r="B740" i="195"/>
  <c r="J739" i="195"/>
  <c r="I739" i="195"/>
  <c r="H739" i="195"/>
  <c r="F739" i="195"/>
  <c r="D739" i="195"/>
  <c r="E739" i="195" s="1"/>
  <c r="B739" i="195"/>
  <c r="J738" i="195"/>
  <c r="I738" i="195"/>
  <c r="H738" i="195"/>
  <c r="F738" i="195"/>
  <c r="D738" i="195"/>
  <c r="E738" i="195" s="1"/>
  <c r="B738" i="195"/>
  <c r="J737" i="195"/>
  <c r="I737" i="195"/>
  <c r="H737" i="195"/>
  <c r="F737" i="195"/>
  <c r="D737" i="195"/>
  <c r="E737" i="195" s="1"/>
  <c r="B737" i="195"/>
  <c r="J736" i="195"/>
  <c r="I736" i="195"/>
  <c r="H736" i="195"/>
  <c r="F736" i="195"/>
  <c r="D736" i="195"/>
  <c r="E736" i="195" s="1"/>
  <c r="B736" i="195"/>
  <c r="J735" i="195"/>
  <c r="I735" i="195"/>
  <c r="H735" i="195"/>
  <c r="F735" i="195"/>
  <c r="D735" i="195"/>
  <c r="E735" i="195" s="1"/>
  <c r="B735" i="195"/>
  <c r="J734" i="195"/>
  <c r="I734" i="195"/>
  <c r="H734" i="195"/>
  <c r="F734" i="195"/>
  <c r="D734" i="195"/>
  <c r="E734" i="195" s="1"/>
  <c r="B734" i="195"/>
  <c r="J733" i="195"/>
  <c r="I733" i="195"/>
  <c r="H733" i="195"/>
  <c r="F733" i="195"/>
  <c r="D733" i="195"/>
  <c r="E733" i="195" s="1"/>
  <c r="B733" i="195"/>
  <c r="J732" i="195"/>
  <c r="I732" i="195"/>
  <c r="H732" i="195"/>
  <c r="F732" i="195"/>
  <c r="D732" i="195"/>
  <c r="E732" i="195" s="1"/>
  <c r="B732" i="195"/>
  <c r="J731" i="195"/>
  <c r="I731" i="195"/>
  <c r="H731" i="195"/>
  <c r="F731" i="195"/>
  <c r="D731" i="195"/>
  <c r="E731" i="195" s="1"/>
  <c r="B731" i="195"/>
  <c r="J730" i="195"/>
  <c r="I730" i="195"/>
  <c r="H730" i="195"/>
  <c r="F730" i="195"/>
  <c r="D730" i="195"/>
  <c r="E730" i="195" s="1"/>
  <c r="B730" i="195"/>
  <c r="J729" i="195"/>
  <c r="I729" i="195"/>
  <c r="H729" i="195"/>
  <c r="F729" i="195"/>
  <c r="D729" i="195"/>
  <c r="E729" i="195" s="1"/>
  <c r="B729" i="195"/>
  <c r="J728" i="195"/>
  <c r="I728" i="195"/>
  <c r="H728" i="195"/>
  <c r="F728" i="195"/>
  <c r="D728" i="195"/>
  <c r="E728" i="195" s="1"/>
  <c r="B728" i="195"/>
  <c r="J727" i="195"/>
  <c r="I727" i="195"/>
  <c r="H727" i="195"/>
  <c r="F727" i="195"/>
  <c r="D727" i="195"/>
  <c r="E727" i="195" s="1"/>
  <c r="B727" i="195"/>
  <c r="J726" i="195"/>
  <c r="I726" i="195"/>
  <c r="H726" i="195"/>
  <c r="F726" i="195"/>
  <c r="D726" i="195"/>
  <c r="E726" i="195" s="1"/>
  <c r="B726" i="195"/>
  <c r="J725" i="195"/>
  <c r="I725" i="195"/>
  <c r="H725" i="195"/>
  <c r="F725" i="195"/>
  <c r="D725" i="195"/>
  <c r="E725" i="195" s="1"/>
  <c r="B725" i="195"/>
  <c r="J724" i="195"/>
  <c r="I724" i="195"/>
  <c r="H724" i="195"/>
  <c r="F724" i="195"/>
  <c r="D724" i="195"/>
  <c r="E724" i="195" s="1"/>
  <c r="B724" i="195"/>
  <c r="J723" i="195"/>
  <c r="I723" i="195"/>
  <c r="H723" i="195"/>
  <c r="F723" i="195"/>
  <c r="D723" i="195"/>
  <c r="E723" i="195" s="1"/>
  <c r="B723" i="195"/>
  <c r="J722" i="195"/>
  <c r="I722" i="195"/>
  <c r="H722" i="195"/>
  <c r="F722" i="195"/>
  <c r="D722" i="195"/>
  <c r="E722" i="195" s="1"/>
  <c r="B722" i="195"/>
  <c r="J721" i="195"/>
  <c r="I721" i="195"/>
  <c r="H721" i="195"/>
  <c r="F721" i="195"/>
  <c r="D721" i="195"/>
  <c r="E721" i="195" s="1"/>
  <c r="B721" i="195"/>
  <c r="J720" i="195"/>
  <c r="I720" i="195"/>
  <c r="H720" i="195"/>
  <c r="F720" i="195"/>
  <c r="D720" i="195"/>
  <c r="E720" i="195" s="1"/>
  <c r="B720" i="195"/>
  <c r="J719" i="195"/>
  <c r="I719" i="195"/>
  <c r="H719" i="195"/>
  <c r="F719" i="195"/>
  <c r="D719" i="195"/>
  <c r="E719" i="195" s="1"/>
  <c r="B719" i="195"/>
  <c r="J718" i="195"/>
  <c r="I718" i="195"/>
  <c r="H718" i="195"/>
  <c r="F718" i="195"/>
  <c r="D718" i="195"/>
  <c r="E718" i="195" s="1"/>
  <c r="B718" i="195"/>
  <c r="J717" i="195"/>
  <c r="I717" i="195"/>
  <c r="H717" i="195"/>
  <c r="F717" i="195"/>
  <c r="D717" i="195"/>
  <c r="E717" i="195" s="1"/>
  <c r="B717" i="195"/>
  <c r="J716" i="195"/>
  <c r="I716" i="195"/>
  <c r="H716" i="195"/>
  <c r="F716" i="195"/>
  <c r="D716" i="195"/>
  <c r="E716" i="195" s="1"/>
  <c r="B716" i="195"/>
  <c r="J715" i="195"/>
  <c r="I715" i="195"/>
  <c r="H715" i="195"/>
  <c r="F715" i="195"/>
  <c r="D715" i="195"/>
  <c r="E715" i="195" s="1"/>
  <c r="B715" i="195"/>
  <c r="J714" i="195"/>
  <c r="I714" i="195"/>
  <c r="H714" i="195"/>
  <c r="F714" i="195"/>
  <c r="D714" i="195"/>
  <c r="E714" i="195" s="1"/>
  <c r="B714" i="195"/>
  <c r="J713" i="195"/>
  <c r="I713" i="195"/>
  <c r="H713" i="195"/>
  <c r="F713" i="195"/>
  <c r="D713" i="195"/>
  <c r="E713" i="195" s="1"/>
  <c r="B713" i="195"/>
  <c r="J712" i="195"/>
  <c r="I712" i="195"/>
  <c r="H712" i="195"/>
  <c r="F712" i="195"/>
  <c r="D712" i="195"/>
  <c r="E712" i="195" s="1"/>
  <c r="B712" i="195"/>
  <c r="J711" i="195"/>
  <c r="I711" i="195"/>
  <c r="H711" i="195"/>
  <c r="F711" i="195"/>
  <c r="D711" i="195"/>
  <c r="E711" i="195" s="1"/>
  <c r="B711" i="195"/>
  <c r="J710" i="195"/>
  <c r="I710" i="195"/>
  <c r="H710" i="195"/>
  <c r="F710" i="195"/>
  <c r="D710" i="195"/>
  <c r="E710" i="195" s="1"/>
  <c r="B710" i="195"/>
  <c r="J709" i="195"/>
  <c r="I709" i="195"/>
  <c r="H709" i="195"/>
  <c r="F709" i="195"/>
  <c r="D709" i="195"/>
  <c r="E709" i="195" s="1"/>
  <c r="B709" i="195"/>
  <c r="J708" i="195"/>
  <c r="I708" i="195"/>
  <c r="H708" i="195"/>
  <c r="F708" i="195"/>
  <c r="D708" i="195"/>
  <c r="E708" i="195" s="1"/>
  <c r="B708" i="195"/>
  <c r="J707" i="195"/>
  <c r="I707" i="195"/>
  <c r="H707" i="195"/>
  <c r="F707" i="195"/>
  <c r="D707" i="195"/>
  <c r="E707" i="195" s="1"/>
  <c r="B707" i="195"/>
  <c r="J706" i="195"/>
  <c r="I706" i="195"/>
  <c r="H706" i="195"/>
  <c r="F706" i="195"/>
  <c r="D706" i="195"/>
  <c r="E706" i="195" s="1"/>
  <c r="B706" i="195"/>
  <c r="J705" i="195"/>
  <c r="I705" i="195"/>
  <c r="H705" i="195"/>
  <c r="F705" i="195"/>
  <c r="D705" i="195"/>
  <c r="E705" i="195" s="1"/>
  <c r="B705" i="195"/>
  <c r="J704" i="195"/>
  <c r="I704" i="195"/>
  <c r="H704" i="195"/>
  <c r="F704" i="195"/>
  <c r="D704" i="195"/>
  <c r="E704" i="195" s="1"/>
  <c r="B704" i="195"/>
  <c r="J703" i="195"/>
  <c r="I703" i="195"/>
  <c r="H703" i="195"/>
  <c r="F703" i="195"/>
  <c r="D703" i="195"/>
  <c r="E703" i="195" s="1"/>
  <c r="B703" i="195"/>
  <c r="J702" i="195"/>
  <c r="I702" i="195"/>
  <c r="H702" i="195"/>
  <c r="F702" i="195"/>
  <c r="D702" i="195"/>
  <c r="E702" i="195" s="1"/>
  <c r="B702" i="195"/>
  <c r="J701" i="195"/>
  <c r="I701" i="195"/>
  <c r="H701" i="195"/>
  <c r="F701" i="195"/>
  <c r="D701" i="195"/>
  <c r="E701" i="195" s="1"/>
  <c r="B701" i="195"/>
  <c r="J700" i="195"/>
  <c r="I700" i="195"/>
  <c r="H700" i="195"/>
  <c r="F700" i="195"/>
  <c r="D700" i="195"/>
  <c r="E700" i="195" s="1"/>
  <c r="B700" i="195"/>
  <c r="J699" i="195"/>
  <c r="I699" i="195"/>
  <c r="H699" i="195"/>
  <c r="F699" i="195"/>
  <c r="D699" i="195"/>
  <c r="E699" i="195" s="1"/>
  <c r="B699" i="195"/>
  <c r="J698" i="195"/>
  <c r="I698" i="195"/>
  <c r="H698" i="195"/>
  <c r="F698" i="195"/>
  <c r="D698" i="195"/>
  <c r="E698" i="195" s="1"/>
  <c r="B698" i="195"/>
  <c r="J697" i="195"/>
  <c r="I697" i="195"/>
  <c r="H697" i="195"/>
  <c r="F697" i="195"/>
  <c r="D697" i="195"/>
  <c r="E697" i="195" s="1"/>
  <c r="B697" i="195"/>
  <c r="J696" i="195"/>
  <c r="I696" i="195"/>
  <c r="H696" i="195"/>
  <c r="F696" i="195"/>
  <c r="D696" i="195"/>
  <c r="E696" i="195" s="1"/>
  <c r="B696" i="195"/>
  <c r="J695" i="195"/>
  <c r="I695" i="195"/>
  <c r="H695" i="195"/>
  <c r="F695" i="195"/>
  <c r="D695" i="195"/>
  <c r="E695" i="195" s="1"/>
  <c r="B695" i="195"/>
  <c r="J694" i="195"/>
  <c r="I694" i="195"/>
  <c r="H694" i="195"/>
  <c r="F694" i="195"/>
  <c r="D694" i="195"/>
  <c r="E694" i="195" s="1"/>
  <c r="B694" i="195"/>
  <c r="J693" i="195"/>
  <c r="I693" i="195"/>
  <c r="H693" i="195"/>
  <c r="F693" i="195"/>
  <c r="D693" i="195"/>
  <c r="E693" i="195" s="1"/>
  <c r="B693" i="195"/>
  <c r="J692" i="195"/>
  <c r="I692" i="195"/>
  <c r="H692" i="195"/>
  <c r="F692" i="195"/>
  <c r="D692" i="195"/>
  <c r="E692" i="195" s="1"/>
  <c r="B692" i="195"/>
  <c r="J691" i="195"/>
  <c r="I691" i="195"/>
  <c r="H691" i="195"/>
  <c r="F691" i="195"/>
  <c r="D691" i="195"/>
  <c r="E691" i="195" s="1"/>
  <c r="B691" i="195"/>
  <c r="J690" i="195"/>
  <c r="I690" i="195"/>
  <c r="H690" i="195"/>
  <c r="F690" i="195"/>
  <c r="D690" i="195"/>
  <c r="E690" i="195" s="1"/>
  <c r="B690" i="195"/>
  <c r="J689" i="195"/>
  <c r="I689" i="195"/>
  <c r="H689" i="195"/>
  <c r="F689" i="195"/>
  <c r="D689" i="195"/>
  <c r="E689" i="195" s="1"/>
  <c r="B689" i="195"/>
  <c r="J688" i="195"/>
  <c r="I688" i="195"/>
  <c r="H688" i="195"/>
  <c r="F688" i="195"/>
  <c r="D688" i="195"/>
  <c r="E688" i="195" s="1"/>
  <c r="B688" i="195"/>
  <c r="J687" i="195"/>
  <c r="I687" i="195"/>
  <c r="H687" i="195"/>
  <c r="F687" i="195"/>
  <c r="D687" i="195"/>
  <c r="E687" i="195" s="1"/>
  <c r="B687" i="195"/>
  <c r="J686" i="195"/>
  <c r="I686" i="195"/>
  <c r="H686" i="195"/>
  <c r="F686" i="195"/>
  <c r="D686" i="195"/>
  <c r="E686" i="195" s="1"/>
  <c r="B686" i="195"/>
  <c r="J685" i="195"/>
  <c r="I685" i="195"/>
  <c r="H685" i="195"/>
  <c r="F685" i="195"/>
  <c r="D685" i="195"/>
  <c r="E685" i="195" s="1"/>
  <c r="B685" i="195"/>
  <c r="J684" i="195"/>
  <c r="I684" i="195"/>
  <c r="H684" i="195"/>
  <c r="F684" i="195"/>
  <c r="D684" i="195"/>
  <c r="E684" i="195" s="1"/>
  <c r="B684" i="195"/>
  <c r="J683" i="195"/>
  <c r="I683" i="195"/>
  <c r="H683" i="195"/>
  <c r="F683" i="195"/>
  <c r="D683" i="195"/>
  <c r="E683" i="195" s="1"/>
  <c r="B683" i="195"/>
  <c r="J682" i="195"/>
  <c r="I682" i="195"/>
  <c r="H682" i="195"/>
  <c r="F682" i="195"/>
  <c r="D682" i="195"/>
  <c r="E682" i="195" s="1"/>
  <c r="B682" i="195"/>
  <c r="J681" i="195"/>
  <c r="I681" i="195"/>
  <c r="H681" i="195"/>
  <c r="F681" i="195"/>
  <c r="D681" i="195"/>
  <c r="E681" i="195" s="1"/>
  <c r="B681" i="195"/>
  <c r="J680" i="195"/>
  <c r="I680" i="195"/>
  <c r="H680" i="195"/>
  <c r="F680" i="195"/>
  <c r="D680" i="195"/>
  <c r="E680" i="195" s="1"/>
  <c r="B680" i="195"/>
  <c r="J679" i="195"/>
  <c r="I679" i="195"/>
  <c r="H679" i="195"/>
  <c r="F679" i="195"/>
  <c r="D679" i="195"/>
  <c r="E679" i="195" s="1"/>
  <c r="B679" i="195"/>
  <c r="J678" i="195"/>
  <c r="I678" i="195"/>
  <c r="H678" i="195"/>
  <c r="F678" i="195"/>
  <c r="D678" i="195"/>
  <c r="E678" i="195" s="1"/>
  <c r="B678" i="195"/>
  <c r="J677" i="195"/>
  <c r="I677" i="195"/>
  <c r="H677" i="195"/>
  <c r="F677" i="195"/>
  <c r="D677" i="195"/>
  <c r="E677" i="195" s="1"/>
  <c r="B677" i="195"/>
  <c r="J676" i="195"/>
  <c r="I676" i="195"/>
  <c r="H676" i="195"/>
  <c r="F676" i="195"/>
  <c r="D676" i="195"/>
  <c r="E676" i="195" s="1"/>
  <c r="B676" i="195"/>
  <c r="J675" i="195"/>
  <c r="I675" i="195"/>
  <c r="H675" i="195"/>
  <c r="F675" i="195"/>
  <c r="D675" i="195"/>
  <c r="E675" i="195" s="1"/>
  <c r="B675" i="195"/>
  <c r="J674" i="195"/>
  <c r="I674" i="195"/>
  <c r="H674" i="195"/>
  <c r="F674" i="195"/>
  <c r="D674" i="195"/>
  <c r="E674" i="195" s="1"/>
  <c r="B674" i="195"/>
  <c r="J673" i="195"/>
  <c r="I673" i="195"/>
  <c r="H673" i="195"/>
  <c r="F673" i="195"/>
  <c r="D673" i="195"/>
  <c r="E673" i="195" s="1"/>
  <c r="B673" i="195"/>
  <c r="J672" i="195"/>
  <c r="I672" i="195"/>
  <c r="H672" i="195"/>
  <c r="F672" i="195"/>
  <c r="D672" i="195"/>
  <c r="E672" i="195" s="1"/>
  <c r="B672" i="195"/>
  <c r="J671" i="195"/>
  <c r="I671" i="195"/>
  <c r="H671" i="195"/>
  <c r="F671" i="195"/>
  <c r="D671" i="195"/>
  <c r="E671" i="195" s="1"/>
  <c r="B671" i="195"/>
  <c r="J670" i="195"/>
  <c r="I670" i="195"/>
  <c r="H670" i="195"/>
  <c r="F670" i="195"/>
  <c r="D670" i="195"/>
  <c r="E670" i="195" s="1"/>
  <c r="B670" i="195"/>
  <c r="J669" i="195"/>
  <c r="I669" i="195"/>
  <c r="H669" i="195"/>
  <c r="F669" i="195"/>
  <c r="D669" i="195"/>
  <c r="E669" i="195" s="1"/>
  <c r="B669" i="195"/>
  <c r="J668" i="195"/>
  <c r="I668" i="195"/>
  <c r="H668" i="195"/>
  <c r="F668" i="195"/>
  <c r="D668" i="195"/>
  <c r="E668" i="195" s="1"/>
  <c r="B668" i="195"/>
  <c r="J667" i="195"/>
  <c r="I667" i="195"/>
  <c r="H667" i="195"/>
  <c r="F667" i="195"/>
  <c r="D667" i="195"/>
  <c r="E667" i="195" s="1"/>
  <c r="B667" i="195"/>
  <c r="J666" i="195"/>
  <c r="I666" i="195"/>
  <c r="H666" i="195"/>
  <c r="F666" i="195"/>
  <c r="D666" i="195"/>
  <c r="E666" i="195" s="1"/>
  <c r="B666" i="195"/>
  <c r="J665" i="195"/>
  <c r="I665" i="195"/>
  <c r="H665" i="195"/>
  <c r="F665" i="195"/>
  <c r="D665" i="195"/>
  <c r="E665" i="195" s="1"/>
  <c r="B665" i="195"/>
  <c r="J664" i="195"/>
  <c r="I664" i="195"/>
  <c r="H664" i="195"/>
  <c r="F664" i="195"/>
  <c r="D664" i="195"/>
  <c r="E664" i="195" s="1"/>
  <c r="B664" i="195"/>
  <c r="J663" i="195"/>
  <c r="I663" i="195"/>
  <c r="H663" i="195"/>
  <c r="F663" i="195"/>
  <c r="D663" i="195"/>
  <c r="E663" i="195" s="1"/>
  <c r="B663" i="195"/>
  <c r="J662" i="195"/>
  <c r="I662" i="195"/>
  <c r="H662" i="195"/>
  <c r="F662" i="195"/>
  <c r="D662" i="195"/>
  <c r="E662" i="195" s="1"/>
  <c r="B662" i="195"/>
  <c r="J661" i="195"/>
  <c r="I661" i="195"/>
  <c r="H661" i="195"/>
  <c r="F661" i="195"/>
  <c r="D661" i="195"/>
  <c r="E661" i="195" s="1"/>
  <c r="B661" i="195"/>
  <c r="J660" i="195"/>
  <c r="I660" i="195"/>
  <c r="H660" i="195"/>
  <c r="F660" i="195"/>
  <c r="D660" i="195"/>
  <c r="E660" i="195" s="1"/>
  <c r="B660" i="195"/>
  <c r="J659" i="195"/>
  <c r="I659" i="195"/>
  <c r="H659" i="195"/>
  <c r="F659" i="195"/>
  <c r="D659" i="195"/>
  <c r="E659" i="195" s="1"/>
  <c r="B659" i="195"/>
  <c r="J658" i="195"/>
  <c r="I658" i="195"/>
  <c r="H658" i="195"/>
  <c r="F658" i="195"/>
  <c r="D658" i="195"/>
  <c r="E658" i="195" s="1"/>
  <c r="B658" i="195"/>
  <c r="J657" i="195"/>
  <c r="I657" i="195"/>
  <c r="H657" i="195"/>
  <c r="F657" i="195"/>
  <c r="D657" i="195"/>
  <c r="E657" i="195" s="1"/>
  <c r="B657" i="195"/>
  <c r="J656" i="195"/>
  <c r="I656" i="195"/>
  <c r="H656" i="195"/>
  <c r="F656" i="195"/>
  <c r="D656" i="195"/>
  <c r="E656" i="195" s="1"/>
  <c r="B656" i="195"/>
  <c r="J655" i="195"/>
  <c r="I655" i="195"/>
  <c r="H655" i="195"/>
  <c r="F655" i="195"/>
  <c r="D655" i="195"/>
  <c r="E655" i="195" s="1"/>
  <c r="B655" i="195"/>
  <c r="J654" i="195"/>
  <c r="I654" i="195"/>
  <c r="H654" i="195"/>
  <c r="F654" i="195"/>
  <c r="D654" i="195"/>
  <c r="E654" i="195" s="1"/>
  <c r="B654" i="195"/>
  <c r="J653" i="195"/>
  <c r="I653" i="195"/>
  <c r="H653" i="195"/>
  <c r="F653" i="195"/>
  <c r="D653" i="195"/>
  <c r="E653" i="195" s="1"/>
  <c r="B653" i="195"/>
  <c r="J652" i="195"/>
  <c r="I652" i="195"/>
  <c r="H652" i="195"/>
  <c r="F652" i="195"/>
  <c r="D652" i="195"/>
  <c r="E652" i="195" s="1"/>
  <c r="B652" i="195"/>
  <c r="J651" i="195"/>
  <c r="I651" i="195"/>
  <c r="H651" i="195"/>
  <c r="F651" i="195"/>
  <c r="D651" i="195"/>
  <c r="E651" i="195" s="1"/>
  <c r="B651" i="195"/>
  <c r="J650" i="195"/>
  <c r="I650" i="195"/>
  <c r="H650" i="195"/>
  <c r="F650" i="195"/>
  <c r="D650" i="195"/>
  <c r="E650" i="195" s="1"/>
  <c r="B650" i="195"/>
  <c r="J649" i="195"/>
  <c r="I649" i="195"/>
  <c r="H649" i="195"/>
  <c r="F649" i="195"/>
  <c r="D649" i="195"/>
  <c r="E649" i="195" s="1"/>
  <c r="B649" i="195"/>
  <c r="J648" i="195"/>
  <c r="I648" i="195"/>
  <c r="H648" i="195"/>
  <c r="F648" i="195"/>
  <c r="D648" i="195"/>
  <c r="E648" i="195" s="1"/>
  <c r="B648" i="195"/>
  <c r="J647" i="195"/>
  <c r="I647" i="195"/>
  <c r="H647" i="195"/>
  <c r="F647" i="195"/>
  <c r="D647" i="195"/>
  <c r="E647" i="195" s="1"/>
  <c r="B647" i="195"/>
  <c r="J646" i="195"/>
  <c r="I646" i="195"/>
  <c r="H646" i="195"/>
  <c r="F646" i="195"/>
  <c r="D646" i="195"/>
  <c r="E646" i="195" s="1"/>
  <c r="B646" i="195"/>
  <c r="J645" i="195"/>
  <c r="I645" i="195"/>
  <c r="H645" i="195"/>
  <c r="F645" i="195"/>
  <c r="D645" i="195"/>
  <c r="E645" i="195" s="1"/>
  <c r="B645" i="195"/>
  <c r="J644" i="195"/>
  <c r="I644" i="195"/>
  <c r="H644" i="195"/>
  <c r="F644" i="195"/>
  <c r="D644" i="195"/>
  <c r="E644" i="195" s="1"/>
  <c r="B644" i="195"/>
  <c r="J643" i="195"/>
  <c r="I643" i="195"/>
  <c r="H643" i="195"/>
  <c r="F643" i="195"/>
  <c r="D643" i="195"/>
  <c r="E643" i="195" s="1"/>
  <c r="B643" i="195"/>
  <c r="J642" i="195"/>
  <c r="I642" i="195"/>
  <c r="H642" i="195"/>
  <c r="F642" i="195"/>
  <c r="D642" i="195"/>
  <c r="E642" i="195" s="1"/>
  <c r="B642" i="195"/>
  <c r="J641" i="195"/>
  <c r="I641" i="195"/>
  <c r="H641" i="195"/>
  <c r="F641" i="195"/>
  <c r="D641" i="195"/>
  <c r="E641" i="195" s="1"/>
  <c r="B641" i="195"/>
  <c r="J640" i="195"/>
  <c r="I640" i="195"/>
  <c r="H640" i="195"/>
  <c r="F640" i="195"/>
  <c r="D640" i="195"/>
  <c r="E640" i="195" s="1"/>
  <c r="B640" i="195"/>
  <c r="J639" i="195"/>
  <c r="I639" i="195"/>
  <c r="H639" i="195"/>
  <c r="F639" i="195"/>
  <c r="D639" i="195"/>
  <c r="E639" i="195" s="1"/>
  <c r="B639" i="195"/>
  <c r="J638" i="195"/>
  <c r="I638" i="195"/>
  <c r="H638" i="195"/>
  <c r="F638" i="195"/>
  <c r="D638" i="195"/>
  <c r="E638" i="195" s="1"/>
  <c r="B638" i="195"/>
  <c r="J637" i="195"/>
  <c r="I637" i="195"/>
  <c r="H637" i="195"/>
  <c r="F637" i="195"/>
  <c r="D637" i="195"/>
  <c r="E637" i="195" s="1"/>
  <c r="B637" i="195"/>
  <c r="J636" i="195"/>
  <c r="I636" i="195"/>
  <c r="H636" i="195"/>
  <c r="F636" i="195"/>
  <c r="D636" i="195"/>
  <c r="E636" i="195" s="1"/>
  <c r="B636" i="195"/>
  <c r="J635" i="195"/>
  <c r="I635" i="195"/>
  <c r="H635" i="195"/>
  <c r="F635" i="195"/>
  <c r="D635" i="195"/>
  <c r="E635" i="195" s="1"/>
  <c r="B635" i="195"/>
  <c r="J634" i="195"/>
  <c r="I634" i="195"/>
  <c r="H634" i="195"/>
  <c r="F634" i="195"/>
  <c r="D634" i="195"/>
  <c r="E634" i="195" s="1"/>
  <c r="B634" i="195"/>
  <c r="J633" i="195"/>
  <c r="I633" i="195"/>
  <c r="H633" i="195"/>
  <c r="F633" i="195"/>
  <c r="D633" i="195"/>
  <c r="E633" i="195" s="1"/>
  <c r="B633" i="195"/>
  <c r="J632" i="195"/>
  <c r="I632" i="195"/>
  <c r="H632" i="195"/>
  <c r="F632" i="195"/>
  <c r="D632" i="195"/>
  <c r="E632" i="195" s="1"/>
  <c r="B632" i="195"/>
  <c r="J631" i="195"/>
  <c r="I631" i="195"/>
  <c r="H631" i="195"/>
  <c r="F631" i="195"/>
  <c r="D631" i="195"/>
  <c r="E631" i="195" s="1"/>
  <c r="B631" i="195"/>
  <c r="J630" i="195"/>
  <c r="I630" i="195"/>
  <c r="H630" i="195"/>
  <c r="F630" i="195"/>
  <c r="D630" i="195"/>
  <c r="E630" i="195" s="1"/>
  <c r="B630" i="195"/>
  <c r="J629" i="195"/>
  <c r="I629" i="195"/>
  <c r="H629" i="195"/>
  <c r="F629" i="195"/>
  <c r="D629" i="195"/>
  <c r="E629" i="195" s="1"/>
  <c r="B629" i="195"/>
  <c r="J628" i="195"/>
  <c r="I628" i="195"/>
  <c r="H628" i="195"/>
  <c r="F628" i="195"/>
  <c r="D628" i="195"/>
  <c r="E628" i="195" s="1"/>
  <c r="B628" i="195"/>
  <c r="J627" i="195"/>
  <c r="I627" i="195"/>
  <c r="H627" i="195"/>
  <c r="F627" i="195"/>
  <c r="D627" i="195"/>
  <c r="E627" i="195" s="1"/>
  <c r="B627" i="195"/>
  <c r="J626" i="195"/>
  <c r="I626" i="195"/>
  <c r="H626" i="195"/>
  <c r="F626" i="195"/>
  <c r="D626" i="195"/>
  <c r="E626" i="195" s="1"/>
  <c r="B626" i="195"/>
  <c r="J625" i="195"/>
  <c r="I625" i="195"/>
  <c r="H625" i="195"/>
  <c r="F625" i="195"/>
  <c r="D625" i="195"/>
  <c r="E625" i="195" s="1"/>
  <c r="B625" i="195"/>
  <c r="J624" i="195"/>
  <c r="I624" i="195"/>
  <c r="H624" i="195"/>
  <c r="F624" i="195"/>
  <c r="D624" i="195"/>
  <c r="E624" i="195" s="1"/>
  <c r="B624" i="195"/>
  <c r="J623" i="195"/>
  <c r="I623" i="195"/>
  <c r="H623" i="195"/>
  <c r="F623" i="195"/>
  <c r="D623" i="195"/>
  <c r="E623" i="195" s="1"/>
  <c r="B623" i="195"/>
  <c r="J622" i="195"/>
  <c r="I622" i="195"/>
  <c r="H622" i="195"/>
  <c r="F622" i="195"/>
  <c r="D622" i="195"/>
  <c r="E622" i="195" s="1"/>
  <c r="B622" i="195"/>
  <c r="J621" i="195"/>
  <c r="I621" i="195"/>
  <c r="H621" i="195"/>
  <c r="F621" i="195"/>
  <c r="D621" i="195"/>
  <c r="E621" i="195" s="1"/>
  <c r="B621" i="195"/>
  <c r="J620" i="195"/>
  <c r="I620" i="195"/>
  <c r="H620" i="195"/>
  <c r="F620" i="195"/>
  <c r="D620" i="195"/>
  <c r="E620" i="195" s="1"/>
  <c r="B620" i="195"/>
  <c r="J619" i="195"/>
  <c r="I619" i="195"/>
  <c r="H619" i="195"/>
  <c r="F619" i="195"/>
  <c r="D619" i="195"/>
  <c r="E619" i="195" s="1"/>
  <c r="B619" i="195"/>
  <c r="J618" i="195"/>
  <c r="I618" i="195"/>
  <c r="H618" i="195"/>
  <c r="F618" i="195"/>
  <c r="D618" i="195"/>
  <c r="E618" i="195" s="1"/>
  <c r="B618" i="195"/>
  <c r="J617" i="195"/>
  <c r="I617" i="195"/>
  <c r="H617" i="195"/>
  <c r="F617" i="195"/>
  <c r="D617" i="195"/>
  <c r="E617" i="195" s="1"/>
  <c r="B617" i="195"/>
  <c r="J616" i="195"/>
  <c r="I616" i="195"/>
  <c r="H616" i="195"/>
  <c r="F616" i="195"/>
  <c r="D616" i="195"/>
  <c r="E616" i="195" s="1"/>
  <c r="B616" i="195"/>
  <c r="J615" i="195"/>
  <c r="I615" i="195"/>
  <c r="H615" i="195"/>
  <c r="F615" i="195"/>
  <c r="D615" i="195"/>
  <c r="E615" i="195" s="1"/>
  <c r="B615" i="195"/>
  <c r="J614" i="195"/>
  <c r="I614" i="195"/>
  <c r="H614" i="195"/>
  <c r="F614" i="195"/>
  <c r="D614" i="195"/>
  <c r="E614" i="195" s="1"/>
  <c r="B614" i="195"/>
  <c r="J613" i="195"/>
  <c r="I613" i="195"/>
  <c r="H613" i="195"/>
  <c r="F613" i="195"/>
  <c r="D613" i="195"/>
  <c r="E613" i="195" s="1"/>
  <c r="B613" i="195"/>
  <c r="J612" i="195"/>
  <c r="I612" i="195"/>
  <c r="H612" i="195"/>
  <c r="F612" i="195"/>
  <c r="D612" i="195"/>
  <c r="E612" i="195" s="1"/>
  <c r="B612" i="195"/>
  <c r="J611" i="195"/>
  <c r="I611" i="195"/>
  <c r="H611" i="195"/>
  <c r="F611" i="195"/>
  <c r="D611" i="195"/>
  <c r="E611" i="195" s="1"/>
  <c r="B611" i="195"/>
  <c r="J610" i="195"/>
  <c r="I610" i="195"/>
  <c r="H610" i="195"/>
  <c r="F610" i="195"/>
  <c r="D610" i="195"/>
  <c r="E610" i="195" s="1"/>
  <c r="B610" i="195"/>
  <c r="J609" i="195"/>
  <c r="I609" i="195"/>
  <c r="H609" i="195"/>
  <c r="F609" i="195"/>
  <c r="D609" i="195"/>
  <c r="E609" i="195" s="1"/>
  <c r="B609" i="195"/>
  <c r="J608" i="195"/>
  <c r="I608" i="195"/>
  <c r="H608" i="195"/>
  <c r="F608" i="195"/>
  <c r="D608" i="195"/>
  <c r="E608" i="195" s="1"/>
  <c r="B608" i="195"/>
  <c r="J607" i="195"/>
  <c r="I607" i="195"/>
  <c r="H607" i="195"/>
  <c r="F607" i="195"/>
  <c r="D607" i="195"/>
  <c r="E607" i="195" s="1"/>
  <c r="B607" i="195"/>
  <c r="J606" i="195"/>
  <c r="I606" i="195"/>
  <c r="H606" i="195"/>
  <c r="F606" i="195"/>
  <c r="D606" i="195"/>
  <c r="E606" i="195" s="1"/>
  <c r="B606" i="195"/>
  <c r="J605" i="195"/>
  <c r="I605" i="195"/>
  <c r="H605" i="195"/>
  <c r="F605" i="195"/>
  <c r="D605" i="195"/>
  <c r="E605" i="195" s="1"/>
  <c r="B605" i="195"/>
  <c r="J604" i="195"/>
  <c r="I604" i="195"/>
  <c r="H604" i="195"/>
  <c r="F604" i="195"/>
  <c r="D604" i="195"/>
  <c r="E604" i="195" s="1"/>
  <c r="B604" i="195"/>
  <c r="J603" i="195"/>
  <c r="I603" i="195"/>
  <c r="H603" i="195"/>
  <c r="F603" i="195"/>
  <c r="D603" i="195"/>
  <c r="E603" i="195" s="1"/>
  <c r="B603" i="195"/>
  <c r="J602" i="195"/>
  <c r="I602" i="195"/>
  <c r="H602" i="195"/>
  <c r="F602" i="195"/>
  <c r="D602" i="195"/>
  <c r="E602" i="195" s="1"/>
  <c r="B602" i="195"/>
  <c r="J601" i="195"/>
  <c r="I601" i="195"/>
  <c r="H601" i="195"/>
  <c r="F601" i="195"/>
  <c r="D601" i="195"/>
  <c r="E601" i="195" s="1"/>
  <c r="B601" i="195"/>
  <c r="J600" i="195"/>
  <c r="I600" i="195"/>
  <c r="H600" i="195"/>
  <c r="F600" i="195"/>
  <c r="D600" i="195"/>
  <c r="E600" i="195" s="1"/>
  <c r="B600" i="195"/>
  <c r="J599" i="195"/>
  <c r="I599" i="195"/>
  <c r="H599" i="195"/>
  <c r="F599" i="195"/>
  <c r="D599" i="195"/>
  <c r="E599" i="195" s="1"/>
  <c r="B599" i="195"/>
  <c r="J598" i="195"/>
  <c r="I598" i="195"/>
  <c r="H598" i="195"/>
  <c r="F598" i="195"/>
  <c r="D598" i="195"/>
  <c r="E598" i="195" s="1"/>
  <c r="B598" i="195"/>
  <c r="J597" i="195"/>
  <c r="I597" i="195"/>
  <c r="H597" i="195"/>
  <c r="F597" i="195"/>
  <c r="D597" i="195"/>
  <c r="E597" i="195" s="1"/>
  <c r="B597" i="195"/>
  <c r="J596" i="195"/>
  <c r="I596" i="195"/>
  <c r="H596" i="195"/>
  <c r="F596" i="195"/>
  <c r="D596" i="195"/>
  <c r="E596" i="195" s="1"/>
  <c r="B596" i="195"/>
  <c r="J595" i="195"/>
  <c r="I595" i="195"/>
  <c r="H595" i="195"/>
  <c r="F595" i="195"/>
  <c r="D595" i="195"/>
  <c r="E595" i="195" s="1"/>
  <c r="B595" i="195"/>
  <c r="J594" i="195"/>
  <c r="I594" i="195"/>
  <c r="H594" i="195"/>
  <c r="F594" i="195"/>
  <c r="D594" i="195"/>
  <c r="E594" i="195" s="1"/>
  <c r="B594" i="195"/>
  <c r="J593" i="195"/>
  <c r="I593" i="195"/>
  <c r="H593" i="195"/>
  <c r="F593" i="195"/>
  <c r="D593" i="195"/>
  <c r="E593" i="195" s="1"/>
  <c r="B593" i="195"/>
  <c r="J592" i="195"/>
  <c r="I592" i="195"/>
  <c r="H592" i="195"/>
  <c r="F592" i="195"/>
  <c r="D592" i="195"/>
  <c r="E592" i="195" s="1"/>
  <c r="B592" i="195"/>
  <c r="J591" i="195"/>
  <c r="I591" i="195"/>
  <c r="H591" i="195"/>
  <c r="F591" i="195"/>
  <c r="D591" i="195"/>
  <c r="E591" i="195" s="1"/>
  <c r="B591" i="195"/>
  <c r="J590" i="195"/>
  <c r="I590" i="195"/>
  <c r="H590" i="195"/>
  <c r="F590" i="195"/>
  <c r="D590" i="195"/>
  <c r="E590" i="195" s="1"/>
  <c r="B590" i="195"/>
  <c r="J589" i="195"/>
  <c r="I589" i="195"/>
  <c r="H589" i="195"/>
  <c r="F589" i="195"/>
  <c r="D589" i="195"/>
  <c r="E589" i="195" s="1"/>
  <c r="B589" i="195"/>
  <c r="J588" i="195"/>
  <c r="I588" i="195"/>
  <c r="H588" i="195"/>
  <c r="F588" i="195"/>
  <c r="D588" i="195"/>
  <c r="E588" i="195" s="1"/>
  <c r="B588" i="195"/>
  <c r="J587" i="195"/>
  <c r="I587" i="195"/>
  <c r="H587" i="195"/>
  <c r="F587" i="195"/>
  <c r="D587" i="195"/>
  <c r="E587" i="195" s="1"/>
  <c r="B587" i="195"/>
  <c r="J586" i="195"/>
  <c r="I586" i="195"/>
  <c r="H586" i="195"/>
  <c r="F586" i="195"/>
  <c r="D586" i="195"/>
  <c r="E586" i="195" s="1"/>
  <c r="B586" i="195"/>
  <c r="J585" i="195"/>
  <c r="I585" i="195"/>
  <c r="H585" i="195"/>
  <c r="F585" i="195"/>
  <c r="D585" i="195"/>
  <c r="E585" i="195" s="1"/>
  <c r="B585" i="195"/>
  <c r="J584" i="195"/>
  <c r="I584" i="195"/>
  <c r="H584" i="195"/>
  <c r="F584" i="195"/>
  <c r="D584" i="195"/>
  <c r="E584" i="195" s="1"/>
  <c r="B584" i="195"/>
  <c r="J583" i="195"/>
  <c r="I583" i="195"/>
  <c r="H583" i="195"/>
  <c r="F583" i="195"/>
  <c r="D583" i="195"/>
  <c r="E583" i="195" s="1"/>
  <c r="B583" i="195"/>
  <c r="J582" i="195"/>
  <c r="I582" i="195"/>
  <c r="H582" i="195"/>
  <c r="F582" i="195"/>
  <c r="D582" i="195"/>
  <c r="E582" i="195" s="1"/>
  <c r="B582" i="195"/>
  <c r="J581" i="195"/>
  <c r="I581" i="195"/>
  <c r="H581" i="195"/>
  <c r="F581" i="195"/>
  <c r="D581" i="195"/>
  <c r="E581" i="195" s="1"/>
  <c r="B581" i="195"/>
  <c r="J580" i="195"/>
  <c r="I580" i="195"/>
  <c r="H580" i="195"/>
  <c r="F580" i="195"/>
  <c r="D580" i="195"/>
  <c r="E580" i="195" s="1"/>
  <c r="B580" i="195"/>
  <c r="J579" i="195"/>
  <c r="I579" i="195"/>
  <c r="H579" i="195"/>
  <c r="F579" i="195"/>
  <c r="D579" i="195"/>
  <c r="E579" i="195" s="1"/>
  <c r="B579" i="195"/>
  <c r="J578" i="195"/>
  <c r="I578" i="195"/>
  <c r="H578" i="195"/>
  <c r="F578" i="195"/>
  <c r="D578" i="195"/>
  <c r="E578" i="195" s="1"/>
  <c r="B578" i="195"/>
  <c r="J577" i="195"/>
  <c r="I577" i="195"/>
  <c r="H577" i="195"/>
  <c r="F577" i="195"/>
  <c r="D577" i="195"/>
  <c r="E577" i="195" s="1"/>
  <c r="B577" i="195"/>
  <c r="J576" i="195"/>
  <c r="I576" i="195"/>
  <c r="H576" i="195"/>
  <c r="F576" i="195"/>
  <c r="D576" i="195"/>
  <c r="E576" i="195" s="1"/>
  <c r="B576" i="195"/>
  <c r="J575" i="195"/>
  <c r="I575" i="195"/>
  <c r="H575" i="195"/>
  <c r="F575" i="195"/>
  <c r="D575" i="195"/>
  <c r="E575" i="195" s="1"/>
  <c r="B575" i="195"/>
  <c r="J574" i="195"/>
  <c r="I574" i="195"/>
  <c r="H574" i="195"/>
  <c r="F574" i="195"/>
  <c r="D574" i="195"/>
  <c r="E574" i="195" s="1"/>
  <c r="B574" i="195"/>
  <c r="J573" i="195"/>
  <c r="I573" i="195"/>
  <c r="H573" i="195"/>
  <c r="F573" i="195"/>
  <c r="D573" i="195"/>
  <c r="E573" i="195" s="1"/>
  <c r="B573" i="195"/>
  <c r="J572" i="195"/>
  <c r="I572" i="195"/>
  <c r="H572" i="195"/>
  <c r="F572" i="195"/>
  <c r="D572" i="195"/>
  <c r="E572" i="195" s="1"/>
  <c r="B572" i="195"/>
  <c r="J571" i="195"/>
  <c r="I571" i="195"/>
  <c r="H571" i="195"/>
  <c r="F571" i="195"/>
  <c r="D571" i="195"/>
  <c r="E571" i="195" s="1"/>
  <c r="B571" i="195"/>
  <c r="J570" i="195"/>
  <c r="I570" i="195"/>
  <c r="H570" i="195"/>
  <c r="F570" i="195"/>
  <c r="D570" i="195"/>
  <c r="E570" i="195" s="1"/>
  <c r="B570" i="195"/>
  <c r="J569" i="195"/>
  <c r="I569" i="195"/>
  <c r="H569" i="195"/>
  <c r="F569" i="195"/>
  <c r="D569" i="195"/>
  <c r="E569" i="195" s="1"/>
  <c r="B569" i="195"/>
  <c r="J568" i="195"/>
  <c r="I568" i="195"/>
  <c r="H568" i="195"/>
  <c r="F568" i="195"/>
  <c r="D568" i="195"/>
  <c r="E568" i="195" s="1"/>
  <c r="B568" i="195"/>
  <c r="J567" i="195"/>
  <c r="I567" i="195"/>
  <c r="H567" i="195"/>
  <c r="F567" i="195"/>
  <c r="D567" i="195"/>
  <c r="E567" i="195" s="1"/>
  <c r="B567" i="195"/>
  <c r="J566" i="195"/>
  <c r="I566" i="195"/>
  <c r="H566" i="195"/>
  <c r="F566" i="195"/>
  <c r="D566" i="195"/>
  <c r="E566" i="195" s="1"/>
  <c r="B566" i="195"/>
  <c r="J565" i="195"/>
  <c r="I565" i="195"/>
  <c r="H565" i="195"/>
  <c r="F565" i="195"/>
  <c r="D565" i="195"/>
  <c r="E565" i="195" s="1"/>
  <c r="B565" i="195"/>
  <c r="J564" i="195"/>
  <c r="I564" i="195"/>
  <c r="H564" i="195"/>
  <c r="F564" i="195"/>
  <c r="D564" i="195"/>
  <c r="E564" i="195" s="1"/>
  <c r="B564" i="195"/>
  <c r="J563" i="195"/>
  <c r="I563" i="195"/>
  <c r="H563" i="195"/>
  <c r="F563" i="195"/>
  <c r="D563" i="195"/>
  <c r="E563" i="195" s="1"/>
  <c r="B563" i="195"/>
  <c r="J562" i="195"/>
  <c r="I562" i="195"/>
  <c r="H562" i="195"/>
  <c r="F562" i="195"/>
  <c r="D562" i="195"/>
  <c r="E562" i="195" s="1"/>
  <c r="B562" i="195"/>
  <c r="J561" i="195"/>
  <c r="I561" i="195"/>
  <c r="H561" i="195"/>
  <c r="F561" i="195"/>
  <c r="D561" i="195"/>
  <c r="E561" i="195" s="1"/>
  <c r="B561" i="195"/>
  <c r="J560" i="195"/>
  <c r="I560" i="195"/>
  <c r="H560" i="195"/>
  <c r="F560" i="195"/>
  <c r="D560" i="195"/>
  <c r="E560" i="195" s="1"/>
  <c r="B560" i="195"/>
  <c r="J559" i="195"/>
  <c r="I559" i="195"/>
  <c r="H559" i="195"/>
  <c r="F559" i="195"/>
  <c r="D559" i="195"/>
  <c r="E559" i="195" s="1"/>
  <c r="B559" i="195"/>
  <c r="J558" i="195"/>
  <c r="I558" i="195"/>
  <c r="H558" i="195"/>
  <c r="F558" i="195"/>
  <c r="D558" i="195"/>
  <c r="E558" i="195" s="1"/>
  <c r="B558" i="195"/>
  <c r="J557" i="195"/>
  <c r="I557" i="195"/>
  <c r="H557" i="195"/>
  <c r="F557" i="195"/>
  <c r="D557" i="195"/>
  <c r="E557" i="195" s="1"/>
  <c r="B557" i="195"/>
  <c r="J556" i="195"/>
  <c r="I556" i="195"/>
  <c r="H556" i="195"/>
  <c r="F556" i="195"/>
  <c r="D556" i="195"/>
  <c r="E556" i="195" s="1"/>
  <c r="B556" i="195"/>
  <c r="J555" i="195"/>
  <c r="I555" i="195"/>
  <c r="H555" i="195"/>
  <c r="F555" i="195"/>
  <c r="D555" i="195"/>
  <c r="E555" i="195" s="1"/>
  <c r="B555" i="195"/>
  <c r="J554" i="195"/>
  <c r="I554" i="195"/>
  <c r="H554" i="195"/>
  <c r="F554" i="195"/>
  <c r="D554" i="195"/>
  <c r="E554" i="195" s="1"/>
  <c r="B554" i="195"/>
  <c r="J553" i="195"/>
  <c r="I553" i="195"/>
  <c r="H553" i="195"/>
  <c r="F553" i="195"/>
  <c r="D553" i="195"/>
  <c r="E553" i="195" s="1"/>
  <c r="B553" i="195"/>
  <c r="J552" i="195"/>
  <c r="I552" i="195"/>
  <c r="H552" i="195"/>
  <c r="F552" i="195"/>
  <c r="D552" i="195"/>
  <c r="E552" i="195" s="1"/>
  <c r="B552" i="195"/>
  <c r="J551" i="195"/>
  <c r="I551" i="195"/>
  <c r="H551" i="195"/>
  <c r="F551" i="195"/>
  <c r="D551" i="195"/>
  <c r="E551" i="195" s="1"/>
  <c r="B551" i="195"/>
  <c r="J550" i="195"/>
  <c r="I550" i="195"/>
  <c r="H550" i="195"/>
  <c r="F550" i="195"/>
  <c r="D550" i="195"/>
  <c r="E550" i="195" s="1"/>
  <c r="B550" i="195"/>
  <c r="J549" i="195"/>
  <c r="I549" i="195"/>
  <c r="H549" i="195"/>
  <c r="F549" i="195"/>
  <c r="D549" i="195"/>
  <c r="E549" i="195" s="1"/>
  <c r="B549" i="195"/>
  <c r="J548" i="195"/>
  <c r="I548" i="195"/>
  <c r="H548" i="195"/>
  <c r="F548" i="195"/>
  <c r="D548" i="195"/>
  <c r="E548" i="195" s="1"/>
  <c r="B548" i="195"/>
  <c r="J547" i="195"/>
  <c r="I547" i="195"/>
  <c r="H547" i="195"/>
  <c r="F547" i="195"/>
  <c r="D547" i="195"/>
  <c r="E547" i="195" s="1"/>
  <c r="B547" i="195"/>
  <c r="J546" i="195"/>
  <c r="I546" i="195"/>
  <c r="H546" i="195"/>
  <c r="F546" i="195"/>
  <c r="D546" i="195"/>
  <c r="E546" i="195" s="1"/>
  <c r="B546" i="195"/>
  <c r="J545" i="195"/>
  <c r="I545" i="195"/>
  <c r="H545" i="195"/>
  <c r="F545" i="195"/>
  <c r="D545" i="195"/>
  <c r="E545" i="195" s="1"/>
  <c r="B545" i="195"/>
  <c r="J544" i="195"/>
  <c r="I544" i="195"/>
  <c r="H544" i="195"/>
  <c r="F544" i="195"/>
  <c r="D544" i="195"/>
  <c r="E544" i="195" s="1"/>
  <c r="B544" i="195"/>
  <c r="J543" i="195"/>
  <c r="I543" i="195"/>
  <c r="H543" i="195"/>
  <c r="F543" i="195"/>
  <c r="D543" i="195"/>
  <c r="E543" i="195" s="1"/>
  <c r="B543" i="195"/>
  <c r="J542" i="195"/>
  <c r="I542" i="195"/>
  <c r="H542" i="195"/>
  <c r="F542" i="195"/>
  <c r="D542" i="195"/>
  <c r="E542" i="195" s="1"/>
  <c r="B542" i="195"/>
  <c r="J541" i="195"/>
  <c r="I541" i="195"/>
  <c r="H541" i="195"/>
  <c r="F541" i="195"/>
  <c r="D541" i="195"/>
  <c r="E541" i="195" s="1"/>
  <c r="B541" i="195"/>
  <c r="J540" i="195"/>
  <c r="I540" i="195"/>
  <c r="H540" i="195"/>
  <c r="F540" i="195"/>
  <c r="D540" i="195"/>
  <c r="E540" i="195" s="1"/>
  <c r="B540" i="195"/>
  <c r="J539" i="195"/>
  <c r="I539" i="195"/>
  <c r="H539" i="195"/>
  <c r="F539" i="195"/>
  <c r="D539" i="195"/>
  <c r="E539" i="195" s="1"/>
  <c r="B539" i="195"/>
  <c r="J538" i="195"/>
  <c r="I538" i="195"/>
  <c r="H538" i="195"/>
  <c r="F538" i="195"/>
  <c r="D538" i="195"/>
  <c r="E538" i="195" s="1"/>
  <c r="B538" i="195"/>
  <c r="J537" i="195"/>
  <c r="I537" i="195"/>
  <c r="H537" i="195"/>
  <c r="F537" i="195"/>
  <c r="D537" i="195"/>
  <c r="E537" i="195" s="1"/>
  <c r="B537" i="195"/>
  <c r="J536" i="195"/>
  <c r="I536" i="195"/>
  <c r="H536" i="195"/>
  <c r="F536" i="195"/>
  <c r="D536" i="195"/>
  <c r="E536" i="195" s="1"/>
  <c r="B536" i="195"/>
  <c r="J535" i="195"/>
  <c r="I535" i="195"/>
  <c r="H535" i="195"/>
  <c r="F535" i="195"/>
  <c r="D535" i="195"/>
  <c r="E535" i="195" s="1"/>
  <c r="B535" i="195"/>
  <c r="J534" i="195"/>
  <c r="I534" i="195"/>
  <c r="H534" i="195"/>
  <c r="F534" i="195"/>
  <c r="D534" i="195"/>
  <c r="E534" i="195" s="1"/>
  <c r="B534" i="195"/>
  <c r="J533" i="195"/>
  <c r="I533" i="195"/>
  <c r="H533" i="195"/>
  <c r="F533" i="195"/>
  <c r="D533" i="195"/>
  <c r="E533" i="195" s="1"/>
  <c r="B533" i="195"/>
  <c r="J532" i="195"/>
  <c r="I532" i="195"/>
  <c r="H532" i="195"/>
  <c r="F532" i="195"/>
  <c r="D532" i="195"/>
  <c r="E532" i="195" s="1"/>
  <c r="B532" i="195"/>
  <c r="J531" i="195"/>
  <c r="I531" i="195"/>
  <c r="H531" i="195"/>
  <c r="F531" i="195"/>
  <c r="D531" i="195"/>
  <c r="E531" i="195" s="1"/>
  <c r="B531" i="195"/>
  <c r="J530" i="195"/>
  <c r="I530" i="195"/>
  <c r="H530" i="195"/>
  <c r="F530" i="195"/>
  <c r="D530" i="195"/>
  <c r="E530" i="195" s="1"/>
  <c r="B530" i="195"/>
  <c r="J529" i="195"/>
  <c r="I529" i="195"/>
  <c r="H529" i="195"/>
  <c r="F529" i="195"/>
  <c r="D529" i="195"/>
  <c r="E529" i="195" s="1"/>
  <c r="B529" i="195"/>
  <c r="J528" i="195"/>
  <c r="I528" i="195"/>
  <c r="H528" i="195"/>
  <c r="F528" i="195"/>
  <c r="D528" i="195"/>
  <c r="E528" i="195" s="1"/>
  <c r="B528" i="195"/>
  <c r="J527" i="195"/>
  <c r="I527" i="195"/>
  <c r="H527" i="195"/>
  <c r="F527" i="195"/>
  <c r="D527" i="195"/>
  <c r="E527" i="195" s="1"/>
  <c r="B527" i="195"/>
  <c r="J526" i="195"/>
  <c r="I526" i="195"/>
  <c r="H526" i="195"/>
  <c r="F526" i="195"/>
  <c r="D526" i="195"/>
  <c r="E526" i="195" s="1"/>
  <c r="B526" i="195"/>
  <c r="J525" i="195"/>
  <c r="I525" i="195"/>
  <c r="H525" i="195"/>
  <c r="F525" i="195"/>
  <c r="D525" i="195"/>
  <c r="E525" i="195" s="1"/>
  <c r="B525" i="195"/>
  <c r="J524" i="195"/>
  <c r="I524" i="195"/>
  <c r="H524" i="195"/>
  <c r="F524" i="195"/>
  <c r="D524" i="195"/>
  <c r="E524" i="195" s="1"/>
  <c r="B524" i="195"/>
  <c r="J523" i="195"/>
  <c r="I523" i="195"/>
  <c r="H523" i="195"/>
  <c r="F523" i="195"/>
  <c r="D523" i="195"/>
  <c r="E523" i="195" s="1"/>
  <c r="B523" i="195"/>
  <c r="J522" i="195"/>
  <c r="I522" i="195"/>
  <c r="H522" i="195"/>
  <c r="F522" i="195"/>
  <c r="D522" i="195"/>
  <c r="E522" i="195" s="1"/>
  <c r="B522" i="195"/>
  <c r="J521" i="195"/>
  <c r="I521" i="195"/>
  <c r="H521" i="195"/>
  <c r="F521" i="195"/>
  <c r="D521" i="195"/>
  <c r="E521" i="195" s="1"/>
  <c r="B521" i="195"/>
  <c r="J520" i="195"/>
  <c r="I520" i="195"/>
  <c r="H520" i="195"/>
  <c r="F520" i="195"/>
  <c r="D520" i="195"/>
  <c r="E520" i="195" s="1"/>
  <c r="B520" i="195"/>
  <c r="J519" i="195"/>
  <c r="I519" i="195"/>
  <c r="H519" i="195"/>
  <c r="F519" i="195"/>
  <c r="D519" i="195"/>
  <c r="E519" i="195" s="1"/>
  <c r="B519" i="195"/>
  <c r="J518" i="195"/>
  <c r="I518" i="195"/>
  <c r="H518" i="195"/>
  <c r="F518" i="195"/>
  <c r="D518" i="195"/>
  <c r="E518" i="195" s="1"/>
  <c r="B518" i="195"/>
  <c r="J517" i="195"/>
  <c r="I517" i="195"/>
  <c r="H517" i="195"/>
  <c r="F517" i="195"/>
  <c r="D517" i="195"/>
  <c r="E517" i="195" s="1"/>
  <c r="B517" i="195"/>
  <c r="J516" i="195"/>
  <c r="I516" i="195"/>
  <c r="H516" i="195"/>
  <c r="F516" i="195"/>
  <c r="D516" i="195"/>
  <c r="E516" i="195" s="1"/>
  <c r="B516" i="195"/>
  <c r="J515" i="195"/>
  <c r="I515" i="195"/>
  <c r="H515" i="195"/>
  <c r="F515" i="195"/>
  <c r="D515" i="195"/>
  <c r="E515" i="195" s="1"/>
  <c r="B515" i="195"/>
  <c r="J514" i="195"/>
  <c r="I514" i="195"/>
  <c r="H514" i="195"/>
  <c r="F514" i="195"/>
  <c r="D514" i="195"/>
  <c r="E514" i="195" s="1"/>
  <c r="B514" i="195"/>
  <c r="J513" i="195"/>
  <c r="I513" i="195"/>
  <c r="H513" i="195"/>
  <c r="F513" i="195"/>
  <c r="D513" i="195"/>
  <c r="E513" i="195" s="1"/>
  <c r="B513" i="195"/>
  <c r="J512" i="195"/>
  <c r="I512" i="195"/>
  <c r="H512" i="195"/>
  <c r="F512" i="195"/>
  <c r="D512" i="195"/>
  <c r="E512" i="195" s="1"/>
  <c r="B512" i="195"/>
  <c r="J511" i="195"/>
  <c r="I511" i="195"/>
  <c r="H511" i="195"/>
  <c r="F511" i="195"/>
  <c r="D511" i="195"/>
  <c r="E511" i="195" s="1"/>
  <c r="B511" i="195"/>
  <c r="J510" i="195"/>
  <c r="I510" i="195"/>
  <c r="H510" i="195"/>
  <c r="F510" i="195"/>
  <c r="D510" i="195"/>
  <c r="E510" i="195" s="1"/>
  <c r="B510" i="195"/>
  <c r="J509" i="195"/>
  <c r="I509" i="195"/>
  <c r="H509" i="195"/>
  <c r="F509" i="195"/>
  <c r="D509" i="195"/>
  <c r="E509" i="195" s="1"/>
  <c r="B509" i="195"/>
  <c r="J508" i="195"/>
  <c r="I508" i="195"/>
  <c r="H508" i="195"/>
  <c r="F508" i="195"/>
  <c r="D508" i="195"/>
  <c r="E508" i="195" s="1"/>
  <c r="B508" i="195"/>
  <c r="J507" i="195"/>
  <c r="I507" i="195"/>
  <c r="H507" i="195"/>
  <c r="F507" i="195"/>
  <c r="D507" i="195"/>
  <c r="E507" i="195" s="1"/>
  <c r="B507" i="195"/>
  <c r="J506" i="195"/>
  <c r="I506" i="195"/>
  <c r="H506" i="195"/>
  <c r="F506" i="195"/>
  <c r="D506" i="195"/>
  <c r="E506" i="195" s="1"/>
  <c r="B506" i="195"/>
  <c r="J505" i="195"/>
  <c r="I505" i="195"/>
  <c r="H505" i="195"/>
  <c r="F505" i="195"/>
  <c r="D505" i="195"/>
  <c r="E505" i="195" s="1"/>
  <c r="B505" i="195"/>
  <c r="J504" i="195"/>
  <c r="I504" i="195"/>
  <c r="H504" i="195"/>
  <c r="F504" i="195"/>
  <c r="D504" i="195"/>
  <c r="E504" i="195" s="1"/>
  <c r="B504" i="195"/>
  <c r="J503" i="195"/>
  <c r="I503" i="195"/>
  <c r="H503" i="195"/>
  <c r="F503" i="195"/>
  <c r="D503" i="195"/>
  <c r="E503" i="195" s="1"/>
  <c r="B503" i="195"/>
  <c r="J502" i="195"/>
  <c r="I502" i="195"/>
  <c r="H502" i="195"/>
  <c r="F502" i="195"/>
  <c r="D502" i="195"/>
  <c r="E502" i="195" s="1"/>
  <c r="B502" i="195"/>
  <c r="J501" i="195"/>
  <c r="I501" i="195"/>
  <c r="H501" i="195"/>
  <c r="F501" i="195"/>
  <c r="D501" i="195"/>
  <c r="E501" i="195" s="1"/>
  <c r="B501" i="195"/>
  <c r="J500" i="195"/>
  <c r="I500" i="195"/>
  <c r="H500" i="195"/>
  <c r="F500" i="195"/>
  <c r="D500" i="195"/>
  <c r="E500" i="195" s="1"/>
  <c r="B500" i="195"/>
  <c r="J499" i="195"/>
  <c r="I499" i="195"/>
  <c r="H499" i="195"/>
  <c r="F499" i="195"/>
  <c r="D499" i="195"/>
  <c r="E499" i="195" s="1"/>
  <c r="B499" i="195"/>
  <c r="J498" i="195"/>
  <c r="I498" i="195"/>
  <c r="H498" i="195"/>
  <c r="F498" i="195"/>
  <c r="D498" i="195"/>
  <c r="E498" i="195" s="1"/>
  <c r="B498" i="195"/>
  <c r="J497" i="195"/>
  <c r="I497" i="195"/>
  <c r="H497" i="195"/>
  <c r="F497" i="195"/>
  <c r="D497" i="195"/>
  <c r="E497" i="195" s="1"/>
  <c r="B497" i="195"/>
  <c r="J496" i="195"/>
  <c r="I496" i="195"/>
  <c r="H496" i="195"/>
  <c r="F496" i="195"/>
  <c r="D496" i="195"/>
  <c r="E496" i="195" s="1"/>
  <c r="B496" i="195"/>
  <c r="J495" i="195"/>
  <c r="I495" i="195"/>
  <c r="H495" i="195"/>
  <c r="F495" i="195"/>
  <c r="D495" i="195"/>
  <c r="E495" i="195" s="1"/>
  <c r="B495" i="195"/>
  <c r="J494" i="195"/>
  <c r="I494" i="195"/>
  <c r="H494" i="195"/>
  <c r="F494" i="195"/>
  <c r="D494" i="195"/>
  <c r="E494" i="195" s="1"/>
  <c r="B494" i="195"/>
  <c r="J493" i="195"/>
  <c r="I493" i="195"/>
  <c r="H493" i="195"/>
  <c r="F493" i="195"/>
  <c r="D493" i="195"/>
  <c r="E493" i="195" s="1"/>
  <c r="B493" i="195"/>
  <c r="J492" i="195"/>
  <c r="I492" i="195"/>
  <c r="H492" i="195"/>
  <c r="F492" i="195"/>
  <c r="D492" i="195"/>
  <c r="E492" i="195" s="1"/>
  <c r="B492" i="195"/>
  <c r="J491" i="195"/>
  <c r="I491" i="195"/>
  <c r="H491" i="195"/>
  <c r="F491" i="195"/>
  <c r="D491" i="195"/>
  <c r="E491" i="195" s="1"/>
  <c r="B491" i="195"/>
  <c r="J490" i="195"/>
  <c r="I490" i="195"/>
  <c r="H490" i="195"/>
  <c r="F490" i="195"/>
  <c r="D490" i="195"/>
  <c r="E490" i="195" s="1"/>
  <c r="B490" i="195"/>
  <c r="J489" i="195"/>
  <c r="I489" i="195"/>
  <c r="H489" i="195"/>
  <c r="F489" i="195"/>
  <c r="D489" i="195"/>
  <c r="E489" i="195" s="1"/>
  <c r="B489" i="195"/>
  <c r="J488" i="195"/>
  <c r="I488" i="195"/>
  <c r="H488" i="195"/>
  <c r="F488" i="195"/>
  <c r="D488" i="195"/>
  <c r="E488" i="195" s="1"/>
  <c r="B488" i="195"/>
  <c r="J487" i="195"/>
  <c r="I487" i="195"/>
  <c r="H487" i="195"/>
  <c r="F487" i="195"/>
  <c r="D487" i="195"/>
  <c r="E487" i="195" s="1"/>
  <c r="B487" i="195"/>
  <c r="J486" i="195"/>
  <c r="I486" i="195"/>
  <c r="H486" i="195"/>
  <c r="F486" i="195"/>
  <c r="D486" i="195"/>
  <c r="E486" i="195" s="1"/>
  <c r="B486" i="195"/>
  <c r="J485" i="195"/>
  <c r="I485" i="195"/>
  <c r="H485" i="195"/>
  <c r="F485" i="195"/>
  <c r="D485" i="195"/>
  <c r="E485" i="195" s="1"/>
  <c r="B485" i="195"/>
  <c r="J484" i="195"/>
  <c r="I484" i="195"/>
  <c r="H484" i="195"/>
  <c r="F484" i="195"/>
  <c r="D484" i="195"/>
  <c r="E484" i="195" s="1"/>
  <c r="B484" i="195"/>
  <c r="J483" i="195"/>
  <c r="I483" i="195"/>
  <c r="H483" i="195"/>
  <c r="F483" i="195"/>
  <c r="D483" i="195"/>
  <c r="E483" i="195" s="1"/>
  <c r="B483" i="195"/>
  <c r="J482" i="195"/>
  <c r="I482" i="195"/>
  <c r="H482" i="195"/>
  <c r="F482" i="195"/>
  <c r="D482" i="195"/>
  <c r="E482" i="195" s="1"/>
  <c r="B482" i="195"/>
  <c r="J481" i="195"/>
  <c r="I481" i="195"/>
  <c r="H481" i="195"/>
  <c r="F481" i="195"/>
  <c r="D481" i="195"/>
  <c r="E481" i="195" s="1"/>
  <c r="B481" i="195"/>
  <c r="J480" i="195"/>
  <c r="I480" i="195"/>
  <c r="H480" i="195"/>
  <c r="F480" i="195"/>
  <c r="D480" i="195"/>
  <c r="E480" i="195" s="1"/>
  <c r="B480" i="195"/>
  <c r="J479" i="195"/>
  <c r="I479" i="195"/>
  <c r="H479" i="195"/>
  <c r="F479" i="195"/>
  <c r="D479" i="195"/>
  <c r="E479" i="195" s="1"/>
  <c r="B479" i="195"/>
  <c r="J478" i="195"/>
  <c r="I478" i="195"/>
  <c r="H478" i="195"/>
  <c r="F478" i="195"/>
  <c r="D478" i="195"/>
  <c r="E478" i="195" s="1"/>
  <c r="B478" i="195"/>
  <c r="J477" i="195"/>
  <c r="I477" i="195"/>
  <c r="H477" i="195"/>
  <c r="F477" i="195"/>
  <c r="D477" i="195"/>
  <c r="E477" i="195" s="1"/>
  <c r="B477" i="195"/>
  <c r="J476" i="195"/>
  <c r="I476" i="195"/>
  <c r="H476" i="195"/>
  <c r="F476" i="195"/>
  <c r="D476" i="195"/>
  <c r="E476" i="195" s="1"/>
  <c r="B476" i="195"/>
  <c r="J475" i="195"/>
  <c r="I475" i="195"/>
  <c r="H475" i="195"/>
  <c r="F475" i="195"/>
  <c r="D475" i="195"/>
  <c r="E475" i="195" s="1"/>
  <c r="B475" i="195"/>
  <c r="J474" i="195"/>
  <c r="I474" i="195"/>
  <c r="H474" i="195"/>
  <c r="F474" i="195"/>
  <c r="D474" i="195"/>
  <c r="E474" i="195" s="1"/>
  <c r="B474" i="195"/>
  <c r="J473" i="195"/>
  <c r="I473" i="195"/>
  <c r="H473" i="195"/>
  <c r="F473" i="195"/>
  <c r="D473" i="195"/>
  <c r="E473" i="195" s="1"/>
  <c r="B473" i="195"/>
  <c r="J472" i="195"/>
  <c r="I472" i="195"/>
  <c r="H472" i="195"/>
  <c r="F472" i="195"/>
  <c r="D472" i="195"/>
  <c r="E472" i="195" s="1"/>
  <c r="B472" i="195"/>
  <c r="J471" i="195"/>
  <c r="I471" i="195"/>
  <c r="H471" i="195"/>
  <c r="F471" i="195"/>
  <c r="D471" i="195"/>
  <c r="E471" i="195" s="1"/>
  <c r="B471" i="195"/>
  <c r="J470" i="195"/>
  <c r="I470" i="195"/>
  <c r="H470" i="195"/>
  <c r="F470" i="195"/>
  <c r="D470" i="195"/>
  <c r="E470" i="195" s="1"/>
  <c r="B470" i="195"/>
  <c r="J469" i="195"/>
  <c r="I469" i="195"/>
  <c r="H469" i="195"/>
  <c r="F469" i="195"/>
  <c r="D469" i="195"/>
  <c r="E469" i="195" s="1"/>
  <c r="B469" i="195"/>
  <c r="J468" i="195"/>
  <c r="I468" i="195"/>
  <c r="H468" i="195"/>
  <c r="F468" i="195"/>
  <c r="D468" i="195"/>
  <c r="E468" i="195" s="1"/>
  <c r="B468" i="195"/>
  <c r="J467" i="195"/>
  <c r="I467" i="195"/>
  <c r="H467" i="195"/>
  <c r="F467" i="195"/>
  <c r="D467" i="195"/>
  <c r="E467" i="195" s="1"/>
  <c r="B467" i="195"/>
  <c r="J466" i="195"/>
  <c r="I466" i="195"/>
  <c r="H466" i="195"/>
  <c r="F466" i="195"/>
  <c r="D466" i="195"/>
  <c r="E466" i="195" s="1"/>
  <c r="B466" i="195"/>
  <c r="J465" i="195"/>
  <c r="I465" i="195"/>
  <c r="H465" i="195"/>
  <c r="F465" i="195"/>
  <c r="D465" i="195"/>
  <c r="E465" i="195" s="1"/>
  <c r="B465" i="195"/>
  <c r="J464" i="195"/>
  <c r="I464" i="195"/>
  <c r="H464" i="195"/>
  <c r="F464" i="195"/>
  <c r="D464" i="195"/>
  <c r="E464" i="195" s="1"/>
  <c r="B464" i="195"/>
  <c r="J463" i="195"/>
  <c r="I463" i="195"/>
  <c r="H463" i="195"/>
  <c r="F463" i="195"/>
  <c r="D463" i="195"/>
  <c r="E463" i="195" s="1"/>
  <c r="B463" i="195"/>
  <c r="J462" i="195"/>
  <c r="I462" i="195"/>
  <c r="H462" i="195"/>
  <c r="F462" i="195"/>
  <c r="D462" i="195"/>
  <c r="E462" i="195" s="1"/>
  <c r="B462" i="195"/>
  <c r="J461" i="195"/>
  <c r="I461" i="195"/>
  <c r="H461" i="195"/>
  <c r="F461" i="195"/>
  <c r="D461" i="195"/>
  <c r="E461" i="195" s="1"/>
  <c r="B461" i="195"/>
  <c r="J460" i="195"/>
  <c r="I460" i="195"/>
  <c r="H460" i="195"/>
  <c r="F460" i="195"/>
  <c r="D460" i="195"/>
  <c r="E460" i="195" s="1"/>
  <c r="B460" i="195"/>
  <c r="J459" i="195"/>
  <c r="I459" i="195"/>
  <c r="H459" i="195"/>
  <c r="F459" i="195"/>
  <c r="D459" i="195"/>
  <c r="E459" i="195" s="1"/>
  <c r="B459" i="195"/>
  <c r="J458" i="195"/>
  <c r="I458" i="195"/>
  <c r="H458" i="195"/>
  <c r="F458" i="195"/>
  <c r="D458" i="195"/>
  <c r="E458" i="195" s="1"/>
  <c r="B458" i="195"/>
  <c r="J457" i="195"/>
  <c r="I457" i="195"/>
  <c r="H457" i="195"/>
  <c r="F457" i="195"/>
  <c r="D457" i="195"/>
  <c r="E457" i="195" s="1"/>
  <c r="B457" i="195"/>
  <c r="J456" i="195"/>
  <c r="I456" i="195"/>
  <c r="H456" i="195"/>
  <c r="F456" i="195"/>
  <c r="D456" i="195"/>
  <c r="E456" i="195" s="1"/>
  <c r="B456" i="195"/>
  <c r="J455" i="195"/>
  <c r="I455" i="195"/>
  <c r="H455" i="195"/>
  <c r="F455" i="195"/>
  <c r="D455" i="195"/>
  <c r="E455" i="195" s="1"/>
  <c r="B455" i="195"/>
  <c r="J454" i="195"/>
  <c r="I454" i="195"/>
  <c r="H454" i="195"/>
  <c r="F454" i="195"/>
  <c r="D454" i="195"/>
  <c r="E454" i="195" s="1"/>
  <c r="B454" i="195"/>
  <c r="J453" i="195"/>
  <c r="I453" i="195"/>
  <c r="H453" i="195"/>
  <c r="F453" i="195"/>
  <c r="D453" i="195"/>
  <c r="E453" i="195" s="1"/>
  <c r="B453" i="195"/>
  <c r="J452" i="195"/>
  <c r="I452" i="195"/>
  <c r="H452" i="195"/>
  <c r="F452" i="195"/>
  <c r="D452" i="195"/>
  <c r="E452" i="195" s="1"/>
  <c r="B452" i="195"/>
  <c r="J451" i="195"/>
  <c r="I451" i="195"/>
  <c r="H451" i="195"/>
  <c r="F451" i="195"/>
  <c r="D451" i="195"/>
  <c r="E451" i="195" s="1"/>
  <c r="B451" i="195"/>
  <c r="J450" i="195"/>
  <c r="I450" i="195"/>
  <c r="H450" i="195"/>
  <c r="F450" i="195"/>
  <c r="D450" i="195"/>
  <c r="E450" i="195" s="1"/>
  <c r="B450" i="195"/>
  <c r="J449" i="195"/>
  <c r="I449" i="195"/>
  <c r="H449" i="195"/>
  <c r="F449" i="195"/>
  <c r="D449" i="195"/>
  <c r="E449" i="195" s="1"/>
  <c r="B449" i="195"/>
  <c r="J448" i="195"/>
  <c r="I448" i="195"/>
  <c r="H448" i="195"/>
  <c r="F448" i="195"/>
  <c r="D448" i="195"/>
  <c r="E448" i="195" s="1"/>
  <c r="B448" i="195"/>
  <c r="J447" i="195"/>
  <c r="I447" i="195"/>
  <c r="H447" i="195"/>
  <c r="F447" i="195"/>
  <c r="D447" i="195"/>
  <c r="E447" i="195" s="1"/>
  <c r="B447" i="195"/>
  <c r="J446" i="195"/>
  <c r="I446" i="195"/>
  <c r="H446" i="195"/>
  <c r="F446" i="195"/>
  <c r="D446" i="195"/>
  <c r="E446" i="195" s="1"/>
  <c r="B446" i="195"/>
  <c r="J445" i="195"/>
  <c r="I445" i="195"/>
  <c r="H445" i="195"/>
  <c r="F445" i="195"/>
  <c r="D445" i="195"/>
  <c r="E445" i="195" s="1"/>
  <c r="B445" i="195"/>
  <c r="J444" i="195"/>
  <c r="I444" i="195"/>
  <c r="H444" i="195"/>
  <c r="F444" i="195"/>
  <c r="D444" i="195"/>
  <c r="E444" i="195" s="1"/>
  <c r="B444" i="195"/>
  <c r="J443" i="195"/>
  <c r="I443" i="195"/>
  <c r="H443" i="195"/>
  <c r="F443" i="195"/>
  <c r="D443" i="195"/>
  <c r="E443" i="195" s="1"/>
  <c r="B443" i="195"/>
  <c r="J442" i="195"/>
  <c r="I442" i="195"/>
  <c r="H442" i="195"/>
  <c r="F442" i="195"/>
  <c r="D442" i="195"/>
  <c r="E442" i="195" s="1"/>
  <c r="B442" i="195"/>
  <c r="J441" i="195"/>
  <c r="I441" i="195"/>
  <c r="H441" i="195"/>
  <c r="F441" i="195"/>
  <c r="D441" i="195"/>
  <c r="E441" i="195" s="1"/>
  <c r="B441" i="195"/>
  <c r="J440" i="195"/>
  <c r="I440" i="195"/>
  <c r="H440" i="195"/>
  <c r="F440" i="195"/>
  <c r="D440" i="195"/>
  <c r="E440" i="195" s="1"/>
  <c r="B440" i="195"/>
  <c r="J439" i="195"/>
  <c r="I439" i="195"/>
  <c r="H439" i="195"/>
  <c r="F439" i="195"/>
  <c r="D439" i="195"/>
  <c r="E439" i="195" s="1"/>
  <c r="B439" i="195"/>
  <c r="J438" i="195"/>
  <c r="I438" i="195"/>
  <c r="H438" i="195"/>
  <c r="F438" i="195"/>
  <c r="D438" i="195"/>
  <c r="E438" i="195" s="1"/>
  <c r="B438" i="195"/>
  <c r="J437" i="195"/>
  <c r="I437" i="195"/>
  <c r="H437" i="195"/>
  <c r="F437" i="195"/>
  <c r="D437" i="195"/>
  <c r="E437" i="195" s="1"/>
  <c r="B437" i="195"/>
  <c r="J436" i="195"/>
  <c r="I436" i="195"/>
  <c r="H436" i="195"/>
  <c r="F436" i="195"/>
  <c r="D436" i="195"/>
  <c r="E436" i="195" s="1"/>
  <c r="B436" i="195"/>
  <c r="J435" i="195"/>
  <c r="I435" i="195"/>
  <c r="H435" i="195"/>
  <c r="F435" i="195"/>
  <c r="D435" i="195"/>
  <c r="E435" i="195" s="1"/>
  <c r="B435" i="195"/>
  <c r="J434" i="195"/>
  <c r="I434" i="195"/>
  <c r="H434" i="195"/>
  <c r="F434" i="195"/>
  <c r="D434" i="195"/>
  <c r="E434" i="195" s="1"/>
  <c r="B434" i="195"/>
  <c r="J433" i="195"/>
  <c r="I433" i="195"/>
  <c r="H433" i="195"/>
  <c r="F433" i="195"/>
  <c r="D433" i="195"/>
  <c r="E433" i="195" s="1"/>
  <c r="B433" i="195"/>
  <c r="J432" i="195"/>
  <c r="I432" i="195"/>
  <c r="H432" i="195"/>
  <c r="F432" i="195"/>
  <c r="D432" i="195"/>
  <c r="E432" i="195" s="1"/>
  <c r="B432" i="195"/>
  <c r="J431" i="195"/>
  <c r="I431" i="195"/>
  <c r="H431" i="195"/>
  <c r="F431" i="195"/>
  <c r="D431" i="195"/>
  <c r="E431" i="195" s="1"/>
  <c r="B431" i="195"/>
  <c r="J430" i="195"/>
  <c r="I430" i="195"/>
  <c r="H430" i="195"/>
  <c r="F430" i="195"/>
  <c r="D430" i="195"/>
  <c r="E430" i="195" s="1"/>
  <c r="B430" i="195"/>
  <c r="J429" i="195"/>
  <c r="I429" i="195"/>
  <c r="H429" i="195"/>
  <c r="F429" i="195"/>
  <c r="D429" i="195"/>
  <c r="E429" i="195" s="1"/>
  <c r="B429" i="195"/>
  <c r="J428" i="195"/>
  <c r="I428" i="195"/>
  <c r="H428" i="195"/>
  <c r="F428" i="195"/>
  <c r="D428" i="195"/>
  <c r="E428" i="195" s="1"/>
  <c r="B428" i="195"/>
  <c r="J427" i="195"/>
  <c r="I427" i="195"/>
  <c r="H427" i="195"/>
  <c r="F427" i="195"/>
  <c r="D427" i="195"/>
  <c r="E427" i="195" s="1"/>
  <c r="B427" i="195"/>
  <c r="J426" i="195"/>
  <c r="I426" i="195"/>
  <c r="H426" i="195"/>
  <c r="F426" i="195"/>
  <c r="D426" i="195"/>
  <c r="E426" i="195" s="1"/>
  <c r="B426" i="195"/>
  <c r="J425" i="195"/>
  <c r="I425" i="195"/>
  <c r="H425" i="195"/>
  <c r="F425" i="195"/>
  <c r="D425" i="195"/>
  <c r="E425" i="195" s="1"/>
  <c r="B425" i="195"/>
  <c r="J424" i="195"/>
  <c r="I424" i="195"/>
  <c r="H424" i="195"/>
  <c r="F424" i="195"/>
  <c r="D424" i="195"/>
  <c r="E424" i="195" s="1"/>
  <c r="B424" i="195"/>
  <c r="J423" i="195"/>
  <c r="I423" i="195"/>
  <c r="H423" i="195"/>
  <c r="F423" i="195"/>
  <c r="D423" i="195"/>
  <c r="E423" i="195" s="1"/>
  <c r="B423" i="195"/>
  <c r="J422" i="195"/>
  <c r="I422" i="195"/>
  <c r="H422" i="195"/>
  <c r="F422" i="195"/>
  <c r="D422" i="195"/>
  <c r="E422" i="195" s="1"/>
  <c r="B422" i="195"/>
  <c r="J421" i="195"/>
  <c r="I421" i="195"/>
  <c r="H421" i="195"/>
  <c r="F421" i="195"/>
  <c r="D421" i="195"/>
  <c r="E421" i="195" s="1"/>
  <c r="B421" i="195"/>
  <c r="J420" i="195"/>
  <c r="I420" i="195"/>
  <c r="H420" i="195"/>
  <c r="F420" i="195"/>
  <c r="D420" i="195"/>
  <c r="E420" i="195" s="1"/>
  <c r="B420" i="195"/>
  <c r="J419" i="195"/>
  <c r="I419" i="195"/>
  <c r="H419" i="195"/>
  <c r="F419" i="195"/>
  <c r="D419" i="195"/>
  <c r="E419" i="195" s="1"/>
  <c r="B419" i="195"/>
  <c r="J418" i="195"/>
  <c r="I418" i="195"/>
  <c r="H418" i="195"/>
  <c r="F418" i="195"/>
  <c r="D418" i="195"/>
  <c r="E418" i="195" s="1"/>
  <c r="B418" i="195"/>
  <c r="J417" i="195"/>
  <c r="I417" i="195"/>
  <c r="H417" i="195"/>
  <c r="F417" i="195"/>
  <c r="D417" i="195"/>
  <c r="E417" i="195" s="1"/>
  <c r="B417" i="195"/>
  <c r="J416" i="195"/>
  <c r="I416" i="195"/>
  <c r="H416" i="195"/>
  <c r="F416" i="195"/>
  <c r="D416" i="195"/>
  <c r="E416" i="195" s="1"/>
  <c r="B416" i="195"/>
  <c r="J415" i="195"/>
  <c r="I415" i="195"/>
  <c r="H415" i="195"/>
  <c r="F415" i="195"/>
  <c r="D415" i="195"/>
  <c r="E415" i="195" s="1"/>
  <c r="B415" i="195"/>
  <c r="J414" i="195"/>
  <c r="I414" i="195"/>
  <c r="H414" i="195"/>
  <c r="F414" i="195"/>
  <c r="D414" i="195"/>
  <c r="E414" i="195" s="1"/>
  <c r="B414" i="195"/>
  <c r="J413" i="195"/>
  <c r="I413" i="195"/>
  <c r="H413" i="195"/>
  <c r="F413" i="195"/>
  <c r="D413" i="195"/>
  <c r="E413" i="195" s="1"/>
  <c r="B413" i="195"/>
  <c r="J412" i="195"/>
  <c r="I412" i="195"/>
  <c r="H412" i="195"/>
  <c r="F412" i="195"/>
  <c r="D412" i="195"/>
  <c r="E412" i="195" s="1"/>
  <c r="B412" i="195"/>
  <c r="J411" i="195"/>
  <c r="I411" i="195"/>
  <c r="H411" i="195"/>
  <c r="F411" i="195"/>
  <c r="D411" i="195"/>
  <c r="E411" i="195" s="1"/>
  <c r="B411" i="195"/>
  <c r="J410" i="195"/>
  <c r="I410" i="195"/>
  <c r="H410" i="195"/>
  <c r="F410" i="195"/>
  <c r="D410" i="195"/>
  <c r="E410" i="195" s="1"/>
  <c r="B410" i="195"/>
  <c r="J409" i="195"/>
  <c r="I409" i="195"/>
  <c r="H409" i="195"/>
  <c r="F409" i="195"/>
  <c r="D409" i="195"/>
  <c r="E409" i="195" s="1"/>
  <c r="B409" i="195"/>
  <c r="J408" i="195"/>
  <c r="I408" i="195"/>
  <c r="H408" i="195"/>
  <c r="F408" i="195"/>
  <c r="D408" i="195"/>
  <c r="E408" i="195" s="1"/>
  <c r="B408" i="195"/>
  <c r="J407" i="195"/>
  <c r="I407" i="195"/>
  <c r="H407" i="195"/>
  <c r="F407" i="195"/>
  <c r="D407" i="195"/>
  <c r="E407" i="195" s="1"/>
  <c r="B407" i="195"/>
  <c r="J406" i="195"/>
  <c r="I406" i="195"/>
  <c r="H406" i="195"/>
  <c r="F406" i="195"/>
  <c r="D406" i="195"/>
  <c r="E406" i="195" s="1"/>
  <c r="B406" i="195"/>
  <c r="J405" i="195"/>
  <c r="I405" i="195"/>
  <c r="H405" i="195"/>
  <c r="F405" i="195"/>
  <c r="D405" i="195"/>
  <c r="E405" i="195" s="1"/>
  <c r="B405" i="195"/>
  <c r="J404" i="195"/>
  <c r="I404" i="195"/>
  <c r="H404" i="195"/>
  <c r="F404" i="195"/>
  <c r="D404" i="195"/>
  <c r="E404" i="195" s="1"/>
  <c r="B404" i="195"/>
  <c r="J403" i="195"/>
  <c r="I403" i="195"/>
  <c r="H403" i="195"/>
  <c r="F403" i="195"/>
  <c r="D403" i="195"/>
  <c r="E403" i="195" s="1"/>
  <c r="B403" i="195"/>
  <c r="J402" i="195"/>
  <c r="I402" i="195"/>
  <c r="H402" i="195"/>
  <c r="F402" i="195"/>
  <c r="D402" i="195"/>
  <c r="E402" i="195" s="1"/>
  <c r="B402" i="195"/>
  <c r="J401" i="195"/>
  <c r="I401" i="195"/>
  <c r="H401" i="195"/>
  <c r="F401" i="195"/>
  <c r="D401" i="195"/>
  <c r="E401" i="195" s="1"/>
  <c r="B401" i="195"/>
  <c r="J400" i="195"/>
  <c r="I400" i="195"/>
  <c r="H400" i="195"/>
  <c r="F400" i="195"/>
  <c r="D400" i="195"/>
  <c r="E400" i="195" s="1"/>
  <c r="B400" i="195"/>
  <c r="J399" i="195"/>
  <c r="I399" i="195"/>
  <c r="H399" i="195"/>
  <c r="F399" i="195"/>
  <c r="D399" i="195"/>
  <c r="E399" i="195" s="1"/>
  <c r="B399" i="195"/>
  <c r="J398" i="195"/>
  <c r="I398" i="195"/>
  <c r="H398" i="195"/>
  <c r="F398" i="195"/>
  <c r="D398" i="195"/>
  <c r="E398" i="195" s="1"/>
  <c r="B398" i="195"/>
  <c r="J397" i="195"/>
  <c r="I397" i="195"/>
  <c r="H397" i="195"/>
  <c r="F397" i="195"/>
  <c r="D397" i="195"/>
  <c r="E397" i="195" s="1"/>
  <c r="B397" i="195"/>
  <c r="J396" i="195"/>
  <c r="I396" i="195"/>
  <c r="H396" i="195"/>
  <c r="F396" i="195"/>
  <c r="D396" i="195"/>
  <c r="E396" i="195" s="1"/>
  <c r="B396" i="195"/>
  <c r="J395" i="195"/>
  <c r="I395" i="195"/>
  <c r="H395" i="195"/>
  <c r="F395" i="195"/>
  <c r="D395" i="195"/>
  <c r="E395" i="195" s="1"/>
  <c r="B395" i="195"/>
  <c r="J394" i="195"/>
  <c r="I394" i="195"/>
  <c r="H394" i="195"/>
  <c r="F394" i="195"/>
  <c r="D394" i="195"/>
  <c r="E394" i="195" s="1"/>
  <c r="B394" i="195"/>
  <c r="J393" i="195"/>
  <c r="I393" i="195"/>
  <c r="H393" i="195"/>
  <c r="F393" i="195"/>
  <c r="D393" i="195"/>
  <c r="E393" i="195" s="1"/>
  <c r="B393" i="195"/>
  <c r="J392" i="195"/>
  <c r="I392" i="195"/>
  <c r="H392" i="195"/>
  <c r="F392" i="195"/>
  <c r="D392" i="195"/>
  <c r="E392" i="195" s="1"/>
  <c r="B392" i="195"/>
  <c r="J391" i="195"/>
  <c r="I391" i="195"/>
  <c r="H391" i="195"/>
  <c r="F391" i="195"/>
  <c r="D391" i="195"/>
  <c r="E391" i="195" s="1"/>
  <c r="B391" i="195"/>
  <c r="J390" i="195"/>
  <c r="I390" i="195"/>
  <c r="H390" i="195"/>
  <c r="F390" i="195"/>
  <c r="D390" i="195"/>
  <c r="E390" i="195" s="1"/>
  <c r="B390" i="195"/>
  <c r="J389" i="195"/>
  <c r="I389" i="195"/>
  <c r="H389" i="195"/>
  <c r="F389" i="195"/>
  <c r="D389" i="195"/>
  <c r="E389" i="195" s="1"/>
  <c r="B389" i="195"/>
  <c r="J388" i="195"/>
  <c r="I388" i="195"/>
  <c r="H388" i="195"/>
  <c r="F388" i="195"/>
  <c r="D388" i="195"/>
  <c r="E388" i="195" s="1"/>
  <c r="B388" i="195"/>
  <c r="J387" i="195"/>
  <c r="I387" i="195"/>
  <c r="H387" i="195"/>
  <c r="F387" i="195"/>
  <c r="D387" i="195"/>
  <c r="E387" i="195" s="1"/>
  <c r="B387" i="195"/>
  <c r="J386" i="195"/>
  <c r="I386" i="195"/>
  <c r="H386" i="195"/>
  <c r="F386" i="195"/>
  <c r="D386" i="195"/>
  <c r="E386" i="195" s="1"/>
  <c r="B386" i="195"/>
  <c r="J385" i="195"/>
  <c r="I385" i="195"/>
  <c r="H385" i="195"/>
  <c r="F385" i="195"/>
  <c r="D385" i="195"/>
  <c r="E385" i="195" s="1"/>
  <c r="B385" i="195"/>
  <c r="J384" i="195"/>
  <c r="I384" i="195"/>
  <c r="H384" i="195"/>
  <c r="F384" i="195"/>
  <c r="D384" i="195"/>
  <c r="E384" i="195" s="1"/>
  <c r="B384" i="195"/>
  <c r="J383" i="195"/>
  <c r="I383" i="195"/>
  <c r="H383" i="195"/>
  <c r="F383" i="195"/>
  <c r="D383" i="195"/>
  <c r="E383" i="195" s="1"/>
  <c r="B383" i="195"/>
  <c r="J382" i="195"/>
  <c r="I382" i="195"/>
  <c r="H382" i="195"/>
  <c r="F382" i="195"/>
  <c r="D382" i="195"/>
  <c r="E382" i="195" s="1"/>
  <c r="B382" i="195"/>
  <c r="J381" i="195"/>
  <c r="I381" i="195"/>
  <c r="H381" i="195"/>
  <c r="F381" i="195"/>
  <c r="D381" i="195"/>
  <c r="E381" i="195" s="1"/>
  <c r="B381" i="195"/>
  <c r="J380" i="195"/>
  <c r="I380" i="195"/>
  <c r="H380" i="195"/>
  <c r="F380" i="195"/>
  <c r="D380" i="195"/>
  <c r="E380" i="195" s="1"/>
  <c r="B380" i="195"/>
  <c r="J379" i="195"/>
  <c r="I379" i="195"/>
  <c r="H379" i="195"/>
  <c r="F379" i="195"/>
  <c r="D379" i="195"/>
  <c r="E379" i="195" s="1"/>
  <c r="B379" i="195"/>
  <c r="J378" i="195"/>
  <c r="I378" i="195"/>
  <c r="H378" i="195"/>
  <c r="F378" i="195"/>
  <c r="D378" i="195"/>
  <c r="E378" i="195" s="1"/>
  <c r="B378" i="195"/>
  <c r="J377" i="195"/>
  <c r="I377" i="195"/>
  <c r="H377" i="195"/>
  <c r="F377" i="195"/>
  <c r="D377" i="195"/>
  <c r="E377" i="195" s="1"/>
  <c r="B377" i="195"/>
  <c r="J376" i="195"/>
  <c r="I376" i="195"/>
  <c r="H376" i="195"/>
  <c r="F376" i="195"/>
  <c r="D376" i="195"/>
  <c r="E376" i="195" s="1"/>
  <c r="B376" i="195"/>
  <c r="J375" i="195"/>
  <c r="I375" i="195"/>
  <c r="H375" i="195"/>
  <c r="F375" i="195"/>
  <c r="D375" i="195"/>
  <c r="E375" i="195" s="1"/>
  <c r="B375" i="195"/>
  <c r="J374" i="195"/>
  <c r="I374" i="195"/>
  <c r="H374" i="195"/>
  <c r="F374" i="195"/>
  <c r="D374" i="195"/>
  <c r="E374" i="195" s="1"/>
  <c r="B374" i="195"/>
  <c r="J373" i="195"/>
  <c r="I373" i="195"/>
  <c r="H373" i="195"/>
  <c r="F373" i="195"/>
  <c r="D373" i="195"/>
  <c r="E373" i="195" s="1"/>
  <c r="B373" i="195"/>
  <c r="J372" i="195"/>
  <c r="I372" i="195"/>
  <c r="H372" i="195"/>
  <c r="F372" i="195"/>
  <c r="D372" i="195"/>
  <c r="E372" i="195" s="1"/>
  <c r="B372" i="195"/>
  <c r="J371" i="195"/>
  <c r="I371" i="195"/>
  <c r="H371" i="195"/>
  <c r="F371" i="195"/>
  <c r="D371" i="195"/>
  <c r="E371" i="195" s="1"/>
  <c r="B371" i="195"/>
  <c r="J370" i="195"/>
  <c r="I370" i="195"/>
  <c r="H370" i="195"/>
  <c r="F370" i="195"/>
  <c r="D370" i="195"/>
  <c r="E370" i="195" s="1"/>
  <c r="B370" i="195"/>
  <c r="J369" i="195"/>
  <c r="I369" i="195"/>
  <c r="H369" i="195"/>
  <c r="F369" i="195"/>
  <c r="D369" i="195"/>
  <c r="E369" i="195" s="1"/>
  <c r="B369" i="195"/>
  <c r="J368" i="195"/>
  <c r="I368" i="195"/>
  <c r="H368" i="195"/>
  <c r="F368" i="195"/>
  <c r="D368" i="195"/>
  <c r="E368" i="195" s="1"/>
  <c r="B368" i="195"/>
  <c r="J367" i="195"/>
  <c r="I367" i="195"/>
  <c r="H367" i="195"/>
  <c r="F367" i="195"/>
  <c r="D367" i="195"/>
  <c r="E367" i="195" s="1"/>
  <c r="B367" i="195"/>
  <c r="J366" i="195"/>
  <c r="I366" i="195"/>
  <c r="H366" i="195"/>
  <c r="F366" i="195"/>
  <c r="D366" i="195"/>
  <c r="E366" i="195" s="1"/>
  <c r="B366" i="195"/>
  <c r="J365" i="195"/>
  <c r="I365" i="195"/>
  <c r="H365" i="195"/>
  <c r="F365" i="195"/>
  <c r="D365" i="195"/>
  <c r="E365" i="195" s="1"/>
  <c r="B365" i="195"/>
  <c r="J364" i="195"/>
  <c r="I364" i="195"/>
  <c r="H364" i="195"/>
  <c r="F364" i="195"/>
  <c r="D364" i="195"/>
  <c r="E364" i="195" s="1"/>
  <c r="B364" i="195"/>
  <c r="J363" i="195"/>
  <c r="I363" i="195"/>
  <c r="H363" i="195"/>
  <c r="F363" i="195"/>
  <c r="D363" i="195"/>
  <c r="E363" i="195" s="1"/>
  <c r="B363" i="195"/>
  <c r="J362" i="195"/>
  <c r="I362" i="195"/>
  <c r="H362" i="195"/>
  <c r="F362" i="195"/>
  <c r="D362" i="195"/>
  <c r="E362" i="195" s="1"/>
  <c r="B362" i="195"/>
  <c r="J361" i="195"/>
  <c r="I361" i="195"/>
  <c r="H361" i="195"/>
  <c r="F361" i="195"/>
  <c r="D361" i="195"/>
  <c r="E361" i="195" s="1"/>
  <c r="B361" i="195"/>
  <c r="J360" i="195"/>
  <c r="I360" i="195"/>
  <c r="H360" i="195"/>
  <c r="F360" i="195"/>
  <c r="D360" i="195"/>
  <c r="E360" i="195" s="1"/>
  <c r="B360" i="195"/>
  <c r="J359" i="195"/>
  <c r="I359" i="195"/>
  <c r="H359" i="195"/>
  <c r="F359" i="195"/>
  <c r="D359" i="195"/>
  <c r="E359" i="195" s="1"/>
  <c r="B359" i="195"/>
  <c r="J358" i="195"/>
  <c r="I358" i="195"/>
  <c r="H358" i="195"/>
  <c r="F358" i="195"/>
  <c r="D358" i="195"/>
  <c r="E358" i="195" s="1"/>
  <c r="B358" i="195"/>
  <c r="J357" i="195"/>
  <c r="I357" i="195"/>
  <c r="H357" i="195"/>
  <c r="F357" i="195"/>
  <c r="D357" i="195"/>
  <c r="E357" i="195" s="1"/>
  <c r="B357" i="195"/>
  <c r="J356" i="195"/>
  <c r="I356" i="195"/>
  <c r="H356" i="195"/>
  <c r="F356" i="195"/>
  <c r="D356" i="195"/>
  <c r="E356" i="195" s="1"/>
  <c r="B356" i="195"/>
  <c r="J355" i="195"/>
  <c r="I355" i="195"/>
  <c r="H355" i="195"/>
  <c r="F355" i="195"/>
  <c r="D355" i="195"/>
  <c r="E355" i="195" s="1"/>
  <c r="B355" i="195"/>
  <c r="J354" i="195"/>
  <c r="I354" i="195"/>
  <c r="H354" i="195"/>
  <c r="F354" i="195"/>
  <c r="D354" i="195"/>
  <c r="E354" i="195" s="1"/>
  <c r="B354" i="195"/>
  <c r="J353" i="195"/>
  <c r="I353" i="195"/>
  <c r="H353" i="195"/>
  <c r="F353" i="195"/>
  <c r="D353" i="195"/>
  <c r="E353" i="195" s="1"/>
  <c r="B353" i="195"/>
  <c r="J352" i="195"/>
  <c r="I352" i="195"/>
  <c r="H352" i="195"/>
  <c r="F352" i="195"/>
  <c r="D352" i="195"/>
  <c r="E352" i="195" s="1"/>
  <c r="B352" i="195"/>
  <c r="J351" i="195"/>
  <c r="I351" i="195"/>
  <c r="H351" i="195"/>
  <c r="F351" i="195"/>
  <c r="D351" i="195"/>
  <c r="E351" i="195" s="1"/>
  <c r="B351" i="195"/>
  <c r="J350" i="195"/>
  <c r="I350" i="195"/>
  <c r="H350" i="195"/>
  <c r="F350" i="195"/>
  <c r="D350" i="195"/>
  <c r="E350" i="195" s="1"/>
  <c r="B350" i="195"/>
  <c r="J349" i="195"/>
  <c r="I349" i="195"/>
  <c r="H349" i="195"/>
  <c r="F349" i="195"/>
  <c r="D349" i="195"/>
  <c r="E349" i="195" s="1"/>
  <c r="B349" i="195"/>
  <c r="J348" i="195"/>
  <c r="I348" i="195"/>
  <c r="H348" i="195"/>
  <c r="F348" i="195"/>
  <c r="D348" i="195"/>
  <c r="E348" i="195" s="1"/>
  <c r="B348" i="195"/>
  <c r="J347" i="195"/>
  <c r="I347" i="195"/>
  <c r="H347" i="195"/>
  <c r="F347" i="195"/>
  <c r="D347" i="195"/>
  <c r="E347" i="195" s="1"/>
  <c r="B347" i="195"/>
  <c r="J346" i="195"/>
  <c r="I346" i="195"/>
  <c r="H346" i="195"/>
  <c r="F346" i="195"/>
  <c r="D346" i="195"/>
  <c r="E346" i="195" s="1"/>
  <c r="B346" i="195"/>
  <c r="J345" i="195"/>
  <c r="I345" i="195"/>
  <c r="H345" i="195"/>
  <c r="F345" i="195"/>
  <c r="D345" i="195"/>
  <c r="E345" i="195" s="1"/>
  <c r="B345" i="195"/>
  <c r="J344" i="195"/>
  <c r="I344" i="195"/>
  <c r="H344" i="195"/>
  <c r="F344" i="195"/>
  <c r="D344" i="195"/>
  <c r="E344" i="195" s="1"/>
  <c r="B344" i="195"/>
  <c r="J343" i="195"/>
  <c r="I343" i="195"/>
  <c r="H343" i="195"/>
  <c r="F343" i="195"/>
  <c r="D343" i="195"/>
  <c r="E343" i="195" s="1"/>
  <c r="B343" i="195"/>
  <c r="J342" i="195"/>
  <c r="I342" i="195"/>
  <c r="H342" i="195"/>
  <c r="F342" i="195"/>
  <c r="D342" i="195"/>
  <c r="E342" i="195" s="1"/>
  <c r="B342" i="195"/>
  <c r="J341" i="195"/>
  <c r="I341" i="195"/>
  <c r="H341" i="195"/>
  <c r="F341" i="195"/>
  <c r="D341" i="195"/>
  <c r="E341" i="195" s="1"/>
  <c r="B341" i="195"/>
  <c r="J340" i="195"/>
  <c r="I340" i="195"/>
  <c r="H340" i="195"/>
  <c r="F340" i="195"/>
  <c r="D340" i="195"/>
  <c r="E340" i="195" s="1"/>
  <c r="B340" i="195"/>
  <c r="J339" i="195"/>
  <c r="I339" i="195"/>
  <c r="H339" i="195"/>
  <c r="F339" i="195"/>
  <c r="D339" i="195"/>
  <c r="E339" i="195" s="1"/>
  <c r="B339" i="195"/>
  <c r="J338" i="195"/>
  <c r="I338" i="195"/>
  <c r="H338" i="195"/>
  <c r="F338" i="195"/>
  <c r="D338" i="195"/>
  <c r="E338" i="195" s="1"/>
  <c r="B338" i="195"/>
  <c r="J337" i="195"/>
  <c r="I337" i="195"/>
  <c r="H337" i="195"/>
  <c r="F337" i="195"/>
  <c r="D337" i="195"/>
  <c r="E337" i="195" s="1"/>
  <c r="B337" i="195"/>
  <c r="J336" i="195"/>
  <c r="I336" i="195"/>
  <c r="H336" i="195"/>
  <c r="F336" i="195"/>
  <c r="D336" i="195"/>
  <c r="E336" i="195" s="1"/>
  <c r="B336" i="195"/>
  <c r="J335" i="195"/>
  <c r="I335" i="195"/>
  <c r="H335" i="195"/>
  <c r="F335" i="195"/>
  <c r="D335" i="195"/>
  <c r="E335" i="195" s="1"/>
  <c r="B335" i="195"/>
  <c r="J334" i="195"/>
  <c r="I334" i="195"/>
  <c r="H334" i="195"/>
  <c r="F334" i="195"/>
  <c r="D334" i="195"/>
  <c r="E334" i="195" s="1"/>
  <c r="B334" i="195"/>
  <c r="J333" i="195"/>
  <c r="I333" i="195"/>
  <c r="H333" i="195"/>
  <c r="F333" i="195"/>
  <c r="D333" i="195"/>
  <c r="E333" i="195" s="1"/>
  <c r="B333" i="195"/>
  <c r="J332" i="195"/>
  <c r="I332" i="195"/>
  <c r="H332" i="195"/>
  <c r="F332" i="195"/>
  <c r="D332" i="195"/>
  <c r="E332" i="195" s="1"/>
  <c r="B332" i="195"/>
  <c r="J331" i="195"/>
  <c r="I331" i="195"/>
  <c r="H331" i="195"/>
  <c r="F331" i="195"/>
  <c r="D331" i="195"/>
  <c r="E331" i="195" s="1"/>
  <c r="B331" i="195"/>
  <c r="J330" i="195"/>
  <c r="I330" i="195"/>
  <c r="H330" i="195"/>
  <c r="F330" i="195"/>
  <c r="D330" i="195"/>
  <c r="E330" i="195" s="1"/>
  <c r="B330" i="195"/>
  <c r="J329" i="195"/>
  <c r="I329" i="195"/>
  <c r="H329" i="195"/>
  <c r="F329" i="195"/>
  <c r="D329" i="195"/>
  <c r="E329" i="195" s="1"/>
  <c r="B329" i="195"/>
  <c r="J328" i="195"/>
  <c r="I328" i="195"/>
  <c r="H328" i="195"/>
  <c r="F328" i="195"/>
  <c r="D328" i="195"/>
  <c r="E328" i="195" s="1"/>
  <c r="B328" i="195"/>
  <c r="J327" i="195"/>
  <c r="I327" i="195"/>
  <c r="H327" i="195"/>
  <c r="F327" i="195"/>
  <c r="D327" i="195"/>
  <c r="E327" i="195" s="1"/>
  <c r="B327" i="195"/>
  <c r="J326" i="195"/>
  <c r="I326" i="195"/>
  <c r="H326" i="195"/>
  <c r="F326" i="195"/>
  <c r="D326" i="195"/>
  <c r="E326" i="195" s="1"/>
  <c r="B326" i="195"/>
  <c r="J325" i="195"/>
  <c r="I325" i="195"/>
  <c r="H325" i="195"/>
  <c r="F325" i="195"/>
  <c r="D325" i="195"/>
  <c r="E325" i="195" s="1"/>
  <c r="B325" i="195"/>
  <c r="J324" i="195"/>
  <c r="I324" i="195"/>
  <c r="H324" i="195"/>
  <c r="F324" i="195"/>
  <c r="D324" i="195"/>
  <c r="E324" i="195" s="1"/>
  <c r="B324" i="195"/>
  <c r="J323" i="195"/>
  <c r="I323" i="195"/>
  <c r="H323" i="195"/>
  <c r="F323" i="195"/>
  <c r="D323" i="195"/>
  <c r="E323" i="195" s="1"/>
  <c r="B323" i="195"/>
  <c r="J322" i="195"/>
  <c r="I322" i="195"/>
  <c r="H322" i="195"/>
  <c r="F322" i="195"/>
  <c r="D322" i="195"/>
  <c r="E322" i="195" s="1"/>
  <c r="B322" i="195"/>
  <c r="J321" i="195"/>
  <c r="I321" i="195"/>
  <c r="H321" i="195"/>
  <c r="F321" i="195"/>
  <c r="D321" i="195"/>
  <c r="E321" i="195" s="1"/>
  <c r="B321" i="195"/>
  <c r="J320" i="195"/>
  <c r="I320" i="195"/>
  <c r="H320" i="195"/>
  <c r="F320" i="195"/>
  <c r="D320" i="195"/>
  <c r="E320" i="195" s="1"/>
  <c r="B320" i="195"/>
  <c r="J319" i="195"/>
  <c r="I319" i="195"/>
  <c r="H319" i="195"/>
  <c r="F319" i="195"/>
  <c r="D319" i="195"/>
  <c r="E319" i="195" s="1"/>
  <c r="B319" i="195"/>
  <c r="J318" i="195"/>
  <c r="I318" i="195"/>
  <c r="H318" i="195"/>
  <c r="F318" i="195"/>
  <c r="D318" i="195"/>
  <c r="E318" i="195" s="1"/>
  <c r="B318" i="195"/>
  <c r="J317" i="195"/>
  <c r="I317" i="195"/>
  <c r="H317" i="195"/>
  <c r="F317" i="195"/>
  <c r="D317" i="195"/>
  <c r="E317" i="195" s="1"/>
  <c r="B317" i="195"/>
  <c r="J316" i="195"/>
  <c r="I316" i="195"/>
  <c r="H316" i="195"/>
  <c r="F316" i="195"/>
  <c r="D316" i="195"/>
  <c r="E316" i="195" s="1"/>
  <c r="B316" i="195"/>
  <c r="J315" i="195"/>
  <c r="I315" i="195"/>
  <c r="H315" i="195"/>
  <c r="F315" i="195"/>
  <c r="D315" i="195"/>
  <c r="E315" i="195" s="1"/>
  <c r="B315" i="195"/>
  <c r="J314" i="195"/>
  <c r="I314" i="195"/>
  <c r="H314" i="195"/>
  <c r="F314" i="195"/>
  <c r="D314" i="195"/>
  <c r="E314" i="195" s="1"/>
  <c r="B314" i="195"/>
  <c r="J313" i="195"/>
  <c r="I313" i="195"/>
  <c r="H313" i="195"/>
  <c r="F313" i="195"/>
  <c r="D313" i="195"/>
  <c r="E313" i="195" s="1"/>
  <c r="B313" i="195"/>
  <c r="J312" i="195"/>
  <c r="I312" i="195"/>
  <c r="H312" i="195"/>
  <c r="F312" i="195"/>
  <c r="D312" i="195"/>
  <c r="E312" i="195" s="1"/>
  <c r="B312" i="195"/>
  <c r="J311" i="195"/>
  <c r="I311" i="195"/>
  <c r="H311" i="195"/>
  <c r="F311" i="195"/>
  <c r="D311" i="195"/>
  <c r="E311" i="195" s="1"/>
  <c r="B311" i="195"/>
  <c r="J310" i="195"/>
  <c r="I310" i="195"/>
  <c r="H310" i="195"/>
  <c r="F310" i="195"/>
  <c r="D310" i="195"/>
  <c r="E310" i="195" s="1"/>
  <c r="B310" i="195"/>
  <c r="J309" i="195"/>
  <c r="I309" i="195"/>
  <c r="H309" i="195"/>
  <c r="F309" i="195"/>
  <c r="D309" i="195"/>
  <c r="E309" i="195" s="1"/>
  <c r="B309" i="195"/>
  <c r="J308" i="195"/>
  <c r="I308" i="195"/>
  <c r="H308" i="195"/>
  <c r="F308" i="195"/>
  <c r="D308" i="195"/>
  <c r="E308" i="195" s="1"/>
  <c r="B308" i="195"/>
  <c r="J307" i="195"/>
  <c r="I307" i="195"/>
  <c r="H307" i="195"/>
  <c r="F307" i="195"/>
  <c r="D307" i="195"/>
  <c r="E307" i="195" s="1"/>
  <c r="B307" i="195"/>
  <c r="J306" i="195"/>
  <c r="I306" i="195"/>
  <c r="H306" i="195"/>
  <c r="F306" i="195"/>
  <c r="D306" i="195"/>
  <c r="E306" i="195" s="1"/>
  <c r="B306" i="195"/>
  <c r="J305" i="195"/>
  <c r="I305" i="195"/>
  <c r="H305" i="195"/>
  <c r="F305" i="195"/>
  <c r="D305" i="195"/>
  <c r="E305" i="195" s="1"/>
  <c r="B305" i="195"/>
  <c r="J304" i="195"/>
  <c r="I304" i="195"/>
  <c r="H304" i="195"/>
  <c r="F304" i="195"/>
  <c r="D304" i="195"/>
  <c r="E304" i="195" s="1"/>
  <c r="B304" i="195"/>
  <c r="J303" i="195"/>
  <c r="I303" i="195"/>
  <c r="H303" i="195"/>
  <c r="F303" i="195"/>
  <c r="D303" i="195"/>
  <c r="E303" i="195" s="1"/>
  <c r="B303" i="195"/>
  <c r="J302" i="195"/>
  <c r="I302" i="195"/>
  <c r="H302" i="195"/>
  <c r="F302" i="195"/>
  <c r="D302" i="195"/>
  <c r="E302" i="195" s="1"/>
  <c r="B302" i="195"/>
  <c r="J301" i="195"/>
  <c r="I301" i="195"/>
  <c r="H301" i="195"/>
  <c r="F301" i="195"/>
  <c r="D301" i="195"/>
  <c r="E301" i="195" s="1"/>
  <c r="B301" i="195"/>
  <c r="J300" i="195"/>
  <c r="I300" i="195"/>
  <c r="H300" i="195"/>
  <c r="F300" i="195"/>
  <c r="D300" i="195"/>
  <c r="E300" i="195" s="1"/>
  <c r="B300" i="195"/>
  <c r="J299" i="195"/>
  <c r="I299" i="195"/>
  <c r="H299" i="195"/>
  <c r="F299" i="195"/>
  <c r="D299" i="195"/>
  <c r="E299" i="195" s="1"/>
  <c r="B299" i="195"/>
  <c r="J298" i="195"/>
  <c r="I298" i="195"/>
  <c r="H298" i="195"/>
  <c r="F298" i="195"/>
  <c r="D298" i="195"/>
  <c r="E298" i="195" s="1"/>
  <c r="B298" i="195"/>
  <c r="J297" i="195"/>
  <c r="I297" i="195"/>
  <c r="H297" i="195"/>
  <c r="F297" i="195"/>
  <c r="D297" i="195"/>
  <c r="E297" i="195" s="1"/>
  <c r="B297" i="195"/>
  <c r="J296" i="195"/>
  <c r="I296" i="195"/>
  <c r="H296" i="195"/>
  <c r="F296" i="195"/>
  <c r="D296" i="195"/>
  <c r="E296" i="195" s="1"/>
  <c r="B296" i="195"/>
  <c r="J295" i="195"/>
  <c r="I295" i="195"/>
  <c r="H295" i="195"/>
  <c r="F295" i="195"/>
  <c r="D295" i="195"/>
  <c r="E295" i="195" s="1"/>
  <c r="B295" i="195"/>
  <c r="J294" i="195"/>
  <c r="I294" i="195"/>
  <c r="H294" i="195"/>
  <c r="F294" i="195"/>
  <c r="D294" i="195"/>
  <c r="E294" i="195" s="1"/>
  <c r="B294" i="195"/>
  <c r="J293" i="195"/>
  <c r="I293" i="195"/>
  <c r="H293" i="195"/>
  <c r="F293" i="195"/>
  <c r="D293" i="195"/>
  <c r="E293" i="195" s="1"/>
  <c r="B293" i="195"/>
  <c r="J292" i="195"/>
  <c r="I292" i="195"/>
  <c r="H292" i="195"/>
  <c r="F292" i="195"/>
  <c r="D292" i="195"/>
  <c r="E292" i="195" s="1"/>
  <c r="B292" i="195"/>
  <c r="J291" i="195"/>
  <c r="I291" i="195"/>
  <c r="H291" i="195"/>
  <c r="F291" i="195"/>
  <c r="D291" i="195"/>
  <c r="E291" i="195" s="1"/>
  <c r="B291" i="195"/>
  <c r="J290" i="195"/>
  <c r="I290" i="195"/>
  <c r="H290" i="195"/>
  <c r="F290" i="195"/>
  <c r="D290" i="195"/>
  <c r="E290" i="195" s="1"/>
  <c r="B290" i="195"/>
  <c r="J289" i="195"/>
  <c r="I289" i="195"/>
  <c r="H289" i="195"/>
  <c r="F289" i="195"/>
  <c r="D289" i="195"/>
  <c r="E289" i="195" s="1"/>
  <c r="B289" i="195"/>
  <c r="J288" i="195"/>
  <c r="I288" i="195"/>
  <c r="H288" i="195"/>
  <c r="F288" i="195"/>
  <c r="D288" i="195"/>
  <c r="E288" i="195" s="1"/>
  <c r="B288" i="195"/>
  <c r="J287" i="195"/>
  <c r="I287" i="195"/>
  <c r="H287" i="195"/>
  <c r="F287" i="195"/>
  <c r="D287" i="195"/>
  <c r="E287" i="195" s="1"/>
  <c r="B287" i="195"/>
  <c r="J286" i="195"/>
  <c r="I286" i="195"/>
  <c r="H286" i="195"/>
  <c r="F286" i="195"/>
  <c r="D286" i="195"/>
  <c r="E286" i="195" s="1"/>
  <c r="B286" i="195"/>
  <c r="J285" i="195"/>
  <c r="I285" i="195"/>
  <c r="H285" i="195"/>
  <c r="F285" i="195"/>
  <c r="D285" i="195"/>
  <c r="E285" i="195" s="1"/>
  <c r="B285" i="195"/>
  <c r="J284" i="195"/>
  <c r="I284" i="195"/>
  <c r="H284" i="195"/>
  <c r="F284" i="195"/>
  <c r="D284" i="195"/>
  <c r="E284" i="195" s="1"/>
  <c r="B284" i="195"/>
  <c r="J283" i="195"/>
  <c r="I283" i="195"/>
  <c r="H283" i="195"/>
  <c r="F283" i="195"/>
  <c r="D283" i="195"/>
  <c r="E283" i="195" s="1"/>
  <c r="B283" i="195"/>
  <c r="J282" i="195"/>
  <c r="I282" i="195"/>
  <c r="H282" i="195"/>
  <c r="F282" i="195"/>
  <c r="D282" i="195"/>
  <c r="E282" i="195" s="1"/>
  <c r="B282" i="195"/>
  <c r="J281" i="195"/>
  <c r="I281" i="195"/>
  <c r="H281" i="195"/>
  <c r="F281" i="195"/>
  <c r="D281" i="195"/>
  <c r="E281" i="195" s="1"/>
  <c r="B281" i="195"/>
  <c r="J280" i="195"/>
  <c r="I280" i="195"/>
  <c r="H280" i="195"/>
  <c r="F280" i="195"/>
  <c r="D280" i="195"/>
  <c r="E280" i="195" s="1"/>
  <c r="B280" i="195"/>
  <c r="J279" i="195"/>
  <c r="I279" i="195"/>
  <c r="H279" i="195"/>
  <c r="F279" i="195"/>
  <c r="D279" i="195"/>
  <c r="E279" i="195" s="1"/>
  <c r="B279" i="195"/>
  <c r="J278" i="195"/>
  <c r="I278" i="195"/>
  <c r="H278" i="195"/>
  <c r="F278" i="195"/>
  <c r="D278" i="195"/>
  <c r="E278" i="195" s="1"/>
  <c r="B278" i="195"/>
  <c r="J277" i="195"/>
  <c r="I277" i="195"/>
  <c r="H277" i="195"/>
  <c r="F277" i="195"/>
  <c r="D277" i="195"/>
  <c r="E277" i="195" s="1"/>
  <c r="B277" i="195"/>
  <c r="J276" i="195"/>
  <c r="I276" i="195"/>
  <c r="H276" i="195"/>
  <c r="F276" i="195"/>
  <c r="D276" i="195"/>
  <c r="E276" i="195" s="1"/>
  <c r="B276" i="195"/>
  <c r="J275" i="195"/>
  <c r="I275" i="195"/>
  <c r="H275" i="195"/>
  <c r="F275" i="195"/>
  <c r="D275" i="195"/>
  <c r="E275" i="195" s="1"/>
  <c r="B275" i="195"/>
  <c r="J274" i="195"/>
  <c r="I274" i="195"/>
  <c r="H274" i="195"/>
  <c r="F274" i="195"/>
  <c r="D274" i="195"/>
  <c r="E274" i="195" s="1"/>
  <c r="B274" i="195"/>
  <c r="J273" i="195"/>
  <c r="I273" i="195"/>
  <c r="H273" i="195"/>
  <c r="F273" i="195"/>
  <c r="D273" i="195"/>
  <c r="E273" i="195" s="1"/>
  <c r="B273" i="195"/>
  <c r="J272" i="195"/>
  <c r="I272" i="195"/>
  <c r="H272" i="195"/>
  <c r="F272" i="195"/>
  <c r="D272" i="195"/>
  <c r="E272" i="195" s="1"/>
  <c r="B272" i="195"/>
  <c r="J271" i="195"/>
  <c r="I271" i="195"/>
  <c r="H271" i="195"/>
  <c r="F271" i="195"/>
  <c r="D271" i="195"/>
  <c r="E271" i="195" s="1"/>
  <c r="B271" i="195"/>
  <c r="J270" i="195"/>
  <c r="I270" i="195"/>
  <c r="H270" i="195"/>
  <c r="F270" i="195"/>
  <c r="D270" i="195"/>
  <c r="E270" i="195" s="1"/>
  <c r="B270" i="195"/>
  <c r="J269" i="195"/>
  <c r="I269" i="195"/>
  <c r="H269" i="195"/>
  <c r="F269" i="195"/>
  <c r="D269" i="195"/>
  <c r="E269" i="195" s="1"/>
  <c r="B269" i="195"/>
  <c r="J268" i="195"/>
  <c r="I268" i="195"/>
  <c r="H268" i="195"/>
  <c r="F268" i="195"/>
  <c r="D268" i="195"/>
  <c r="E268" i="195" s="1"/>
  <c r="B268" i="195"/>
  <c r="J267" i="195"/>
  <c r="I267" i="195"/>
  <c r="H267" i="195"/>
  <c r="F267" i="195"/>
  <c r="D267" i="195"/>
  <c r="E267" i="195" s="1"/>
  <c r="B267" i="195"/>
  <c r="J266" i="195"/>
  <c r="I266" i="195"/>
  <c r="H266" i="195"/>
  <c r="F266" i="195"/>
  <c r="D266" i="195"/>
  <c r="E266" i="195" s="1"/>
  <c r="B266" i="195"/>
  <c r="J265" i="195"/>
  <c r="I265" i="195"/>
  <c r="H265" i="195"/>
  <c r="F265" i="195"/>
  <c r="D265" i="195"/>
  <c r="E265" i="195" s="1"/>
  <c r="B265" i="195"/>
  <c r="J264" i="195"/>
  <c r="I264" i="195"/>
  <c r="H264" i="195"/>
  <c r="F264" i="195"/>
  <c r="D264" i="195"/>
  <c r="E264" i="195" s="1"/>
  <c r="B264" i="195"/>
  <c r="J263" i="195"/>
  <c r="I263" i="195"/>
  <c r="H263" i="195"/>
  <c r="F263" i="195"/>
  <c r="D263" i="195"/>
  <c r="E263" i="195" s="1"/>
  <c r="B263" i="195"/>
  <c r="J262" i="195"/>
  <c r="I262" i="195"/>
  <c r="H262" i="195"/>
  <c r="F262" i="195"/>
  <c r="D262" i="195"/>
  <c r="E262" i="195" s="1"/>
  <c r="B262" i="195"/>
  <c r="J261" i="195"/>
  <c r="I261" i="195"/>
  <c r="H261" i="195"/>
  <c r="F261" i="195"/>
  <c r="D261" i="195"/>
  <c r="E261" i="195" s="1"/>
  <c r="B261" i="195"/>
  <c r="J260" i="195"/>
  <c r="I260" i="195"/>
  <c r="H260" i="195"/>
  <c r="F260" i="195"/>
  <c r="D260" i="195"/>
  <c r="E260" i="195" s="1"/>
  <c r="B260" i="195"/>
  <c r="J259" i="195"/>
  <c r="I259" i="195"/>
  <c r="H259" i="195"/>
  <c r="F259" i="195"/>
  <c r="D259" i="195"/>
  <c r="E259" i="195" s="1"/>
  <c r="B259" i="195"/>
  <c r="J258" i="195"/>
  <c r="I258" i="195"/>
  <c r="H258" i="195"/>
  <c r="F258" i="195"/>
  <c r="D258" i="195"/>
  <c r="E258" i="195" s="1"/>
  <c r="B258" i="195"/>
  <c r="J257" i="195"/>
  <c r="I257" i="195"/>
  <c r="H257" i="195"/>
  <c r="F257" i="195"/>
  <c r="D257" i="195"/>
  <c r="E257" i="195" s="1"/>
  <c r="B257" i="195"/>
  <c r="J256" i="195"/>
  <c r="I256" i="195"/>
  <c r="H256" i="195"/>
  <c r="F256" i="195"/>
  <c r="D256" i="195"/>
  <c r="E256" i="195" s="1"/>
  <c r="B256" i="195"/>
  <c r="J255" i="195"/>
  <c r="I255" i="195"/>
  <c r="H255" i="195"/>
  <c r="F255" i="195"/>
  <c r="D255" i="195"/>
  <c r="E255" i="195" s="1"/>
  <c r="B255" i="195"/>
  <c r="J254" i="195"/>
  <c r="I254" i="195"/>
  <c r="H254" i="195"/>
  <c r="F254" i="195"/>
  <c r="D254" i="195"/>
  <c r="E254" i="195" s="1"/>
  <c r="B254" i="195"/>
  <c r="J253" i="195"/>
  <c r="I253" i="195"/>
  <c r="H253" i="195"/>
  <c r="F253" i="195"/>
  <c r="D253" i="195"/>
  <c r="E253" i="195" s="1"/>
  <c r="B253" i="195"/>
  <c r="J252" i="195"/>
  <c r="I252" i="195"/>
  <c r="H252" i="195"/>
  <c r="F252" i="195"/>
  <c r="D252" i="195"/>
  <c r="E252" i="195" s="1"/>
  <c r="B252" i="195"/>
  <c r="J251" i="195"/>
  <c r="I251" i="195"/>
  <c r="H251" i="195"/>
  <c r="F251" i="195"/>
  <c r="D251" i="195"/>
  <c r="E251" i="195" s="1"/>
  <c r="B251" i="195"/>
  <c r="J250" i="195"/>
  <c r="I250" i="195"/>
  <c r="H250" i="195"/>
  <c r="F250" i="195"/>
  <c r="D250" i="195"/>
  <c r="E250" i="195" s="1"/>
  <c r="B250" i="195"/>
  <c r="J249" i="195"/>
  <c r="I249" i="195"/>
  <c r="H249" i="195"/>
  <c r="F249" i="195"/>
  <c r="D249" i="195"/>
  <c r="E249" i="195" s="1"/>
  <c r="B249" i="195"/>
  <c r="J248" i="195"/>
  <c r="I248" i="195"/>
  <c r="H248" i="195"/>
  <c r="F248" i="195"/>
  <c r="D248" i="195"/>
  <c r="E248" i="195" s="1"/>
  <c r="B248" i="195"/>
  <c r="J247" i="195"/>
  <c r="I247" i="195"/>
  <c r="H247" i="195"/>
  <c r="F247" i="195"/>
  <c r="D247" i="195"/>
  <c r="E247" i="195" s="1"/>
  <c r="B247" i="195"/>
  <c r="J246" i="195"/>
  <c r="I246" i="195"/>
  <c r="H246" i="195"/>
  <c r="F246" i="195"/>
  <c r="D246" i="195"/>
  <c r="E246" i="195" s="1"/>
  <c r="B246" i="195"/>
  <c r="J245" i="195"/>
  <c r="I245" i="195"/>
  <c r="H245" i="195"/>
  <c r="F245" i="195"/>
  <c r="D245" i="195"/>
  <c r="E245" i="195" s="1"/>
  <c r="B245" i="195"/>
  <c r="J244" i="195"/>
  <c r="I244" i="195"/>
  <c r="H244" i="195"/>
  <c r="F244" i="195"/>
  <c r="D244" i="195"/>
  <c r="E244" i="195" s="1"/>
  <c r="B244" i="195"/>
  <c r="J243" i="195"/>
  <c r="I243" i="195"/>
  <c r="H243" i="195"/>
  <c r="F243" i="195"/>
  <c r="D243" i="195"/>
  <c r="E243" i="195" s="1"/>
  <c r="B243" i="195"/>
  <c r="J242" i="195"/>
  <c r="I242" i="195"/>
  <c r="H242" i="195"/>
  <c r="F242" i="195"/>
  <c r="D242" i="195"/>
  <c r="E242" i="195" s="1"/>
  <c r="B242" i="195"/>
  <c r="J241" i="195"/>
  <c r="I241" i="195"/>
  <c r="H241" i="195"/>
  <c r="F241" i="195"/>
  <c r="D241" i="195"/>
  <c r="E241" i="195" s="1"/>
  <c r="B241" i="195"/>
  <c r="J240" i="195"/>
  <c r="I240" i="195"/>
  <c r="H240" i="195"/>
  <c r="F240" i="195"/>
  <c r="D240" i="195"/>
  <c r="E240" i="195" s="1"/>
  <c r="B240" i="195"/>
  <c r="J239" i="195"/>
  <c r="I239" i="195"/>
  <c r="H239" i="195"/>
  <c r="F239" i="195"/>
  <c r="D239" i="195"/>
  <c r="E239" i="195" s="1"/>
  <c r="B239" i="195"/>
  <c r="J238" i="195"/>
  <c r="I238" i="195"/>
  <c r="H238" i="195"/>
  <c r="F238" i="195"/>
  <c r="D238" i="195"/>
  <c r="E238" i="195" s="1"/>
  <c r="B238" i="195"/>
  <c r="J237" i="195"/>
  <c r="I237" i="195"/>
  <c r="H237" i="195"/>
  <c r="F237" i="195"/>
  <c r="D237" i="195"/>
  <c r="E237" i="195" s="1"/>
  <c r="B237" i="195"/>
  <c r="J236" i="195"/>
  <c r="I236" i="195"/>
  <c r="H236" i="195"/>
  <c r="F236" i="195"/>
  <c r="D236" i="195"/>
  <c r="E236" i="195" s="1"/>
  <c r="B236" i="195"/>
  <c r="J235" i="195"/>
  <c r="I235" i="195"/>
  <c r="H235" i="195"/>
  <c r="F235" i="195"/>
  <c r="D235" i="195"/>
  <c r="E235" i="195" s="1"/>
  <c r="B235" i="195"/>
  <c r="J234" i="195"/>
  <c r="I234" i="195"/>
  <c r="H234" i="195"/>
  <c r="F234" i="195"/>
  <c r="D234" i="195"/>
  <c r="E234" i="195" s="1"/>
  <c r="B234" i="195"/>
  <c r="J233" i="195"/>
  <c r="I233" i="195"/>
  <c r="H233" i="195"/>
  <c r="F233" i="195"/>
  <c r="D233" i="195"/>
  <c r="E233" i="195" s="1"/>
  <c r="B233" i="195"/>
  <c r="J232" i="195"/>
  <c r="I232" i="195"/>
  <c r="H232" i="195"/>
  <c r="F232" i="195"/>
  <c r="D232" i="195"/>
  <c r="E232" i="195" s="1"/>
  <c r="B232" i="195"/>
  <c r="J231" i="195"/>
  <c r="I231" i="195"/>
  <c r="H231" i="195"/>
  <c r="F231" i="195"/>
  <c r="D231" i="195"/>
  <c r="E231" i="195" s="1"/>
  <c r="B231" i="195"/>
  <c r="J230" i="195"/>
  <c r="I230" i="195"/>
  <c r="H230" i="195"/>
  <c r="F230" i="195"/>
  <c r="D230" i="195"/>
  <c r="E230" i="195" s="1"/>
  <c r="B230" i="195"/>
  <c r="J229" i="195"/>
  <c r="I229" i="195"/>
  <c r="H229" i="195"/>
  <c r="F229" i="195"/>
  <c r="D229" i="195"/>
  <c r="E229" i="195" s="1"/>
  <c r="B229" i="195"/>
  <c r="J228" i="195"/>
  <c r="I228" i="195"/>
  <c r="H228" i="195"/>
  <c r="F228" i="195"/>
  <c r="D228" i="195"/>
  <c r="E228" i="195" s="1"/>
  <c r="B228" i="195"/>
  <c r="J227" i="195"/>
  <c r="I227" i="195"/>
  <c r="H227" i="195"/>
  <c r="F227" i="195"/>
  <c r="D227" i="195"/>
  <c r="E227" i="195" s="1"/>
  <c r="B227" i="195"/>
  <c r="J226" i="195"/>
  <c r="I226" i="195"/>
  <c r="H226" i="195"/>
  <c r="F226" i="195"/>
  <c r="D226" i="195"/>
  <c r="E226" i="195" s="1"/>
  <c r="B226" i="195"/>
  <c r="J225" i="195"/>
  <c r="I225" i="195"/>
  <c r="H225" i="195"/>
  <c r="F225" i="195"/>
  <c r="D225" i="195"/>
  <c r="E225" i="195" s="1"/>
  <c r="B225" i="195"/>
  <c r="J224" i="195"/>
  <c r="I224" i="195"/>
  <c r="H224" i="195"/>
  <c r="F224" i="195"/>
  <c r="D224" i="195"/>
  <c r="E224" i="195" s="1"/>
  <c r="B224" i="195"/>
  <c r="J223" i="195"/>
  <c r="I223" i="195"/>
  <c r="H223" i="195"/>
  <c r="F223" i="195"/>
  <c r="D223" i="195"/>
  <c r="E223" i="195" s="1"/>
  <c r="B223" i="195"/>
  <c r="J222" i="195"/>
  <c r="I222" i="195"/>
  <c r="H222" i="195"/>
  <c r="F222" i="195"/>
  <c r="D222" i="195"/>
  <c r="E222" i="195" s="1"/>
  <c r="B222" i="195"/>
  <c r="J221" i="195"/>
  <c r="I221" i="195"/>
  <c r="H221" i="195"/>
  <c r="F221" i="195"/>
  <c r="D221" i="195"/>
  <c r="E221" i="195" s="1"/>
  <c r="B221" i="195"/>
  <c r="J220" i="195"/>
  <c r="I220" i="195"/>
  <c r="H220" i="195"/>
  <c r="F220" i="195"/>
  <c r="D220" i="195"/>
  <c r="E220" i="195" s="1"/>
  <c r="B220" i="195"/>
  <c r="J219" i="195"/>
  <c r="I219" i="195"/>
  <c r="H219" i="195"/>
  <c r="F219" i="195"/>
  <c r="D219" i="195"/>
  <c r="E219" i="195" s="1"/>
  <c r="B219" i="195"/>
  <c r="J218" i="195"/>
  <c r="I218" i="195"/>
  <c r="H218" i="195"/>
  <c r="F218" i="195"/>
  <c r="D218" i="195"/>
  <c r="E218" i="195" s="1"/>
  <c r="B218" i="195"/>
  <c r="J217" i="195"/>
  <c r="I217" i="195"/>
  <c r="H217" i="195"/>
  <c r="F217" i="195"/>
  <c r="D217" i="195"/>
  <c r="E217" i="195" s="1"/>
  <c r="B217" i="195"/>
  <c r="J216" i="195"/>
  <c r="I216" i="195"/>
  <c r="H216" i="195"/>
  <c r="F216" i="195"/>
  <c r="D216" i="195"/>
  <c r="E216" i="195" s="1"/>
  <c r="B216" i="195"/>
  <c r="J215" i="195"/>
  <c r="I215" i="195"/>
  <c r="H215" i="195"/>
  <c r="F215" i="195"/>
  <c r="D215" i="195"/>
  <c r="E215" i="195" s="1"/>
  <c r="B215" i="195"/>
  <c r="J214" i="195"/>
  <c r="I214" i="195"/>
  <c r="H214" i="195"/>
  <c r="F214" i="195"/>
  <c r="D214" i="195"/>
  <c r="E214" i="195" s="1"/>
  <c r="B214" i="195"/>
  <c r="J213" i="195"/>
  <c r="I213" i="195"/>
  <c r="H213" i="195"/>
  <c r="F213" i="195"/>
  <c r="D213" i="195"/>
  <c r="E213" i="195" s="1"/>
  <c r="B213" i="195"/>
  <c r="J212" i="195"/>
  <c r="I212" i="195"/>
  <c r="H212" i="195"/>
  <c r="F212" i="195"/>
  <c r="D212" i="195"/>
  <c r="E212" i="195" s="1"/>
  <c r="B212" i="195"/>
  <c r="J211" i="195"/>
  <c r="I211" i="195"/>
  <c r="H211" i="195"/>
  <c r="F211" i="195"/>
  <c r="D211" i="195"/>
  <c r="E211" i="195" s="1"/>
  <c r="B211" i="195"/>
  <c r="J210" i="195"/>
  <c r="I210" i="195"/>
  <c r="H210" i="195"/>
  <c r="F210" i="195"/>
  <c r="D210" i="195"/>
  <c r="E210" i="195" s="1"/>
  <c r="B210" i="195"/>
  <c r="J209" i="195"/>
  <c r="I209" i="195"/>
  <c r="H209" i="195"/>
  <c r="F209" i="195"/>
  <c r="D209" i="195"/>
  <c r="E209" i="195" s="1"/>
  <c r="B209" i="195"/>
  <c r="J208" i="195"/>
  <c r="I208" i="195"/>
  <c r="H208" i="195"/>
  <c r="F208" i="195"/>
  <c r="D208" i="195"/>
  <c r="E208" i="195" s="1"/>
  <c r="B208" i="195"/>
  <c r="J207" i="195"/>
  <c r="I207" i="195"/>
  <c r="H207" i="195"/>
  <c r="F207" i="195"/>
  <c r="D207" i="195"/>
  <c r="E207" i="195" s="1"/>
  <c r="B207" i="195"/>
  <c r="J206" i="195"/>
  <c r="I206" i="195"/>
  <c r="H206" i="195"/>
  <c r="F206" i="195"/>
  <c r="D206" i="195"/>
  <c r="E206" i="195" s="1"/>
  <c r="B206" i="195"/>
  <c r="J205" i="195"/>
  <c r="I205" i="195"/>
  <c r="H205" i="195"/>
  <c r="F205" i="195"/>
  <c r="D205" i="195"/>
  <c r="E205" i="195" s="1"/>
  <c r="B205" i="195"/>
  <c r="J204" i="195"/>
  <c r="I204" i="195"/>
  <c r="H204" i="195"/>
  <c r="F204" i="195"/>
  <c r="D204" i="195"/>
  <c r="E204" i="195" s="1"/>
  <c r="B204" i="195"/>
  <c r="J203" i="195"/>
  <c r="I203" i="195"/>
  <c r="H203" i="195"/>
  <c r="F203" i="195"/>
  <c r="D203" i="195"/>
  <c r="E203" i="195" s="1"/>
  <c r="B203" i="195"/>
  <c r="J202" i="195"/>
  <c r="I202" i="195"/>
  <c r="H202" i="195"/>
  <c r="F202" i="195"/>
  <c r="D202" i="195"/>
  <c r="E202" i="195" s="1"/>
  <c r="B202" i="195"/>
  <c r="J201" i="195"/>
  <c r="I201" i="195"/>
  <c r="H201" i="195"/>
  <c r="F201" i="195"/>
  <c r="D201" i="195"/>
  <c r="E201" i="195" s="1"/>
  <c r="B201" i="195"/>
  <c r="J200" i="195"/>
  <c r="I200" i="195"/>
  <c r="H200" i="195"/>
  <c r="F200" i="195"/>
  <c r="D200" i="195"/>
  <c r="E200" i="195" s="1"/>
  <c r="B200" i="195"/>
  <c r="J199" i="195"/>
  <c r="I199" i="195"/>
  <c r="H199" i="195"/>
  <c r="F199" i="195"/>
  <c r="D199" i="195"/>
  <c r="E199" i="195" s="1"/>
  <c r="B199" i="195"/>
  <c r="J198" i="195"/>
  <c r="I198" i="195"/>
  <c r="H198" i="195"/>
  <c r="F198" i="195"/>
  <c r="D198" i="195"/>
  <c r="E198" i="195" s="1"/>
  <c r="B198" i="195"/>
  <c r="J197" i="195"/>
  <c r="I197" i="195"/>
  <c r="H197" i="195"/>
  <c r="F197" i="195"/>
  <c r="D197" i="195"/>
  <c r="E197" i="195" s="1"/>
  <c r="B197" i="195"/>
  <c r="J196" i="195"/>
  <c r="I196" i="195"/>
  <c r="H196" i="195"/>
  <c r="F196" i="195"/>
  <c r="D196" i="195"/>
  <c r="E196" i="195" s="1"/>
  <c r="B196" i="195"/>
  <c r="J195" i="195"/>
  <c r="I195" i="195"/>
  <c r="H195" i="195"/>
  <c r="F195" i="195"/>
  <c r="D195" i="195"/>
  <c r="E195" i="195" s="1"/>
  <c r="B195" i="195"/>
  <c r="J194" i="195"/>
  <c r="I194" i="195"/>
  <c r="H194" i="195"/>
  <c r="F194" i="195"/>
  <c r="D194" i="195"/>
  <c r="E194" i="195" s="1"/>
  <c r="B194" i="195"/>
  <c r="J193" i="195"/>
  <c r="I193" i="195"/>
  <c r="H193" i="195"/>
  <c r="F193" i="195"/>
  <c r="D193" i="195"/>
  <c r="E193" i="195" s="1"/>
  <c r="B193" i="195"/>
  <c r="J192" i="195"/>
  <c r="I192" i="195"/>
  <c r="H192" i="195"/>
  <c r="F192" i="195"/>
  <c r="D192" i="195"/>
  <c r="E192" i="195" s="1"/>
  <c r="B192" i="195"/>
  <c r="J191" i="195"/>
  <c r="I191" i="195"/>
  <c r="H191" i="195"/>
  <c r="F191" i="195"/>
  <c r="D191" i="195"/>
  <c r="E191" i="195" s="1"/>
  <c r="B191" i="195"/>
  <c r="J190" i="195"/>
  <c r="I190" i="195"/>
  <c r="H190" i="195"/>
  <c r="F190" i="195"/>
  <c r="D190" i="195"/>
  <c r="E190" i="195" s="1"/>
  <c r="B190" i="195"/>
  <c r="J189" i="195"/>
  <c r="I189" i="195"/>
  <c r="H189" i="195"/>
  <c r="F189" i="195"/>
  <c r="D189" i="195"/>
  <c r="E189" i="195" s="1"/>
  <c r="B189" i="195"/>
  <c r="J188" i="195"/>
  <c r="I188" i="195"/>
  <c r="H188" i="195"/>
  <c r="F188" i="195"/>
  <c r="D188" i="195"/>
  <c r="E188" i="195" s="1"/>
  <c r="B188" i="195"/>
  <c r="J187" i="195"/>
  <c r="I187" i="195"/>
  <c r="H187" i="195"/>
  <c r="F187" i="195"/>
  <c r="D187" i="195"/>
  <c r="E187" i="195" s="1"/>
  <c r="B187" i="195"/>
  <c r="J186" i="195"/>
  <c r="I186" i="195"/>
  <c r="H186" i="195"/>
  <c r="F186" i="195"/>
  <c r="D186" i="195"/>
  <c r="E186" i="195" s="1"/>
  <c r="B186" i="195"/>
  <c r="J185" i="195"/>
  <c r="I185" i="195"/>
  <c r="H185" i="195"/>
  <c r="F185" i="195"/>
  <c r="D185" i="195"/>
  <c r="E185" i="195" s="1"/>
  <c r="B185" i="195"/>
  <c r="J184" i="195"/>
  <c r="I184" i="195"/>
  <c r="H184" i="195"/>
  <c r="F184" i="195"/>
  <c r="D184" i="195"/>
  <c r="E184" i="195" s="1"/>
  <c r="B184" i="195"/>
  <c r="J183" i="195"/>
  <c r="I183" i="195"/>
  <c r="H183" i="195"/>
  <c r="F183" i="195"/>
  <c r="D183" i="195"/>
  <c r="E183" i="195" s="1"/>
  <c r="B183" i="195"/>
  <c r="J182" i="195"/>
  <c r="I182" i="195"/>
  <c r="H182" i="195"/>
  <c r="F182" i="195"/>
  <c r="D182" i="195"/>
  <c r="E182" i="195" s="1"/>
  <c r="B182" i="195"/>
  <c r="J181" i="195"/>
  <c r="I181" i="195"/>
  <c r="H181" i="195"/>
  <c r="F181" i="195"/>
  <c r="D181" i="195"/>
  <c r="E181" i="195" s="1"/>
  <c r="B181" i="195"/>
  <c r="J180" i="195"/>
  <c r="I180" i="195"/>
  <c r="H180" i="195"/>
  <c r="F180" i="195"/>
  <c r="D180" i="195"/>
  <c r="E180" i="195" s="1"/>
  <c r="B180" i="195"/>
  <c r="J179" i="195"/>
  <c r="I179" i="195"/>
  <c r="H179" i="195"/>
  <c r="F179" i="195"/>
  <c r="D179" i="195"/>
  <c r="E179" i="195" s="1"/>
  <c r="B179" i="195"/>
  <c r="J178" i="195"/>
  <c r="I178" i="195"/>
  <c r="H178" i="195"/>
  <c r="F178" i="195"/>
  <c r="D178" i="195"/>
  <c r="E178" i="195" s="1"/>
  <c r="B178" i="195"/>
  <c r="J177" i="195"/>
  <c r="I177" i="195"/>
  <c r="H177" i="195"/>
  <c r="F177" i="195"/>
  <c r="D177" i="195"/>
  <c r="E177" i="195" s="1"/>
  <c r="B177" i="195"/>
  <c r="J176" i="195"/>
  <c r="I176" i="195"/>
  <c r="H176" i="195"/>
  <c r="F176" i="195"/>
  <c r="D176" i="195"/>
  <c r="E176" i="195" s="1"/>
  <c r="B176" i="195"/>
  <c r="J175" i="195"/>
  <c r="I175" i="195"/>
  <c r="H175" i="195"/>
  <c r="F175" i="195"/>
  <c r="D175" i="195"/>
  <c r="E175" i="195" s="1"/>
  <c r="B175" i="195"/>
  <c r="J174" i="195"/>
  <c r="I174" i="195"/>
  <c r="H174" i="195"/>
  <c r="F174" i="195"/>
  <c r="D174" i="195"/>
  <c r="E174" i="195" s="1"/>
  <c r="B174" i="195"/>
  <c r="J173" i="195"/>
  <c r="I173" i="195"/>
  <c r="H173" i="195"/>
  <c r="F173" i="195"/>
  <c r="D173" i="195"/>
  <c r="E173" i="195" s="1"/>
  <c r="B173" i="195"/>
  <c r="J172" i="195"/>
  <c r="I172" i="195"/>
  <c r="H172" i="195"/>
  <c r="F172" i="195"/>
  <c r="D172" i="195"/>
  <c r="E172" i="195" s="1"/>
  <c r="B172" i="195"/>
  <c r="J171" i="195"/>
  <c r="I171" i="195"/>
  <c r="H171" i="195"/>
  <c r="F171" i="195"/>
  <c r="D171" i="195"/>
  <c r="E171" i="195" s="1"/>
  <c r="B171" i="195"/>
  <c r="J170" i="195"/>
  <c r="I170" i="195"/>
  <c r="H170" i="195"/>
  <c r="F170" i="195"/>
  <c r="D170" i="195"/>
  <c r="E170" i="195" s="1"/>
  <c r="B170" i="195"/>
  <c r="J169" i="195"/>
  <c r="I169" i="195"/>
  <c r="H169" i="195"/>
  <c r="F169" i="195"/>
  <c r="D169" i="195"/>
  <c r="E169" i="195" s="1"/>
  <c r="B169" i="195"/>
  <c r="J168" i="195"/>
  <c r="I168" i="195"/>
  <c r="H168" i="195"/>
  <c r="F168" i="195"/>
  <c r="D168" i="195"/>
  <c r="E168" i="195" s="1"/>
  <c r="B168" i="195"/>
  <c r="J167" i="195"/>
  <c r="I167" i="195"/>
  <c r="H167" i="195"/>
  <c r="F167" i="195"/>
  <c r="D167" i="195"/>
  <c r="E167" i="195" s="1"/>
  <c r="B167" i="195"/>
  <c r="J166" i="195"/>
  <c r="I166" i="195"/>
  <c r="H166" i="195"/>
  <c r="F166" i="195"/>
  <c r="D166" i="195"/>
  <c r="E166" i="195" s="1"/>
  <c r="B166" i="195"/>
  <c r="J165" i="195"/>
  <c r="I165" i="195"/>
  <c r="H165" i="195"/>
  <c r="F165" i="195"/>
  <c r="D165" i="195"/>
  <c r="E165" i="195" s="1"/>
  <c r="B165" i="195"/>
  <c r="J164" i="195"/>
  <c r="I164" i="195"/>
  <c r="H164" i="195"/>
  <c r="F164" i="195"/>
  <c r="D164" i="195"/>
  <c r="E164" i="195" s="1"/>
  <c r="B164" i="195"/>
  <c r="J163" i="195"/>
  <c r="I163" i="195"/>
  <c r="H163" i="195"/>
  <c r="F163" i="195"/>
  <c r="D163" i="195"/>
  <c r="E163" i="195" s="1"/>
  <c r="B163" i="195"/>
  <c r="J162" i="195"/>
  <c r="I162" i="195"/>
  <c r="H162" i="195"/>
  <c r="F162" i="195"/>
  <c r="D162" i="195"/>
  <c r="E162" i="195" s="1"/>
  <c r="B162" i="195"/>
  <c r="J161" i="195"/>
  <c r="I161" i="195"/>
  <c r="H161" i="195"/>
  <c r="F161" i="195"/>
  <c r="D161" i="195"/>
  <c r="E161" i="195" s="1"/>
  <c r="B161" i="195"/>
  <c r="J160" i="195"/>
  <c r="I160" i="195"/>
  <c r="H160" i="195"/>
  <c r="F160" i="195"/>
  <c r="D160" i="195"/>
  <c r="E160" i="195" s="1"/>
  <c r="B160" i="195"/>
  <c r="J159" i="195"/>
  <c r="I159" i="195"/>
  <c r="H159" i="195"/>
  <c r="F159" i="195"/>
  <c r="D159" i="195"/>
  <c r="E159" i="195" s="1"/>
  <c r="B159" i="195"/>
  <c r="J158" i="195"/>
  <c r="I158" i="195"/>
  <c r="H158" i="195"/>
  <c r="F158" i="195"/>
  <c r="D158" i="195"/>
  <c r="E158" i="195" s="1"/>
  <c r="B158" i="195"/>
  <c r="J157" i="195"/>
  <c r="I157" i="195"/>
  <c r="H157" i="195"/>
  <c r="F157" i="195"/>
  <c r="D157" i="195"/>
  <c r="E157" i="195" s="1"/>
  <c r="B157" i="195"/>
  <c r="J156" i="195"/>
  <c r="I156" i="195"/>
  <c r="H156" i="195"/>
  <c r="F156" i="195"/>
  <c r="D156" i="195"/>
  <c r="E156" i="195" s="1"/>
  <c r="B156" i="195"/>
  <c r="J155" i="195"/>
  <c r="I155" i="195"/>
  <c r="H155" i="195"/>
  <c r="F155" i="195"/>
  <c r="D155" i="195"/>
  <c r="E155" i="195" s="1"/>
  <c r="B155" i="195"/>
  <c r="J154" i="195"/>
  <c r="I154" i="195"/>
  <c r="H154" i="195"/>
  <c r="F154" i="195"/>
  <c r="D154" i="195"/>
  <c r="E154" i="195" s="1"/>
  <c r="B154" i="195"/>
  <c r="J153" i="195"/>
  <c r="I153" i="195"/>
  <c r="H153" i="195"/>
  <c r="F153" i="195"/>
  <c r="D153" i="195"/>
  <c r="E153" i="195" s="1"/>
  <c r="B153" i="195"/>
  <c r="J152" i="195"/>
  <c r="I152" i="195"/>
  <c r="H152" i="195"/>
  <c r="F152" i="195"/>
  <c r="D152" i="195"/>
  <c r="E152" i="195" s="1"/>
  <c r="B152" i="195"/>
  <c r="J151" i="195"/>
  <c r="I151" i="195"/>
  <c r="H151" i="195"/>
  <c r="F151" i="195"/>
  <c r="D151" i="195"/>
  <c r="E151" i="195" s="1"/>
  <c r="B151" i="195"/>
  <c r="J150" i="195"/>
  <c r="I150" i="195"/>
  <c r="H150" i="195"/>
  <c r="F150" i="195"/>
  <c r="D150" i="195"/>
  <c r="E150" i="195" s="1"/>
  <c r="B150" i="195"/>
  <c r="J149" i="195"/>
  <c r="I149" i="195"/>
  <c r="H149" i="195"/>
  <c r="F149" i="195"/>
  <c r="D149" i="195"/>
  <c r="E149" i="195" s="1"/>
  <c r="B149" i="195"/>
  <c r="J148" i="195"/>
  <c r="I148" i="195"/>
  <c r="H148" i="195"/>
  <c r="F148" i="195"/>
  <c r="D148" i="195"/>
  <c r="E148" i="195" s="1"/>
  <c r="B148" i="195"/>
  <c r="J147" i="195"/>
  <c r="I147" i="195"/>
  <c r="H147" i="195"/>
  <c r="F147" i="195"/>
  <c r="D147" i="195"/>
  <c r="E147" i="195" s="1"/>
  <c r="B147" i="195"/>
  <c r="J146" i="195"/>
  <c r="I146" i="195"/>
  <c r="H146" i="195"/>
  <c r="F146" i="195"/>
  <c r="D146" i="195"/>
  <c r="E146" i="195" s="1"/>
  <c r="B146" i="195"/>
  <c r="J145" i="195"/>
  <c r="I145" i="195"/>
  <c r="H145" i="195"/>
  <c r="F145" i="195"/>
  <c r="D145" i="195"/>
  <c r="E145" i="195" s="1"/>
  <c r="B145" i="195"/>
  <c r="J144" i="195"/>
  <c r="I144" i="195"/>
  <c r="H144" i="195"/>
  <c r="F144" i="195"/>
  <c r="D144" i="195"/>
  <c r="E144" i="195" s="1"/>
  <c r="B144" i="195"/>
  <c r="J143" i="195"/>
  <c r="I143" i="195"/>
  <c r="H143" i="195"/>
  <c r="F143" i="195"/>
  <c r="D143" i="195"/>
  <c r="E143" i="195" s="1"/>
  <c r="B143" i="195"/>
  <c r="J142" i="195"/>
  <c r="I142" i="195"/>
  <c r="H142" i="195"/>
  <c r="F142" i="195"/>
  <c r="D142" i="195"/>
  <c r="E142" i="195" s="1"/>
  <c r="B142" i="195"/>
  <c r="J141" i="195"/>
  <c r="I141" i="195"/>
  <c r="H141" i="195"/>
  <c r="F141" i="195"/>
  <c r="D141" i="195"/>
  <c r="E141" i="195" s="1"/>
  <c r="B141" i="195"/>
  <c r="J140" i="195"/>
  <c r="I140" i="195"/>
  <c r="H140" i="195"/>
  <c r="F140" i="195"/>
  <c r="D140" i="195"/>
  <c r="E140" i="195" s="1"/>
  <c r="B140" i="195"/>
  <c r="J139" i="195"/>
  <c r="I139" i="195"/>
  <c r="H139" i="195"/>
  <c r="F139" i="195"/>
  <c r="D139" i="195"/>
  <c r="E139" i="195" s="1"/>
  <c r="B139" i="195"/>
  <c r="J138" i="195"/>
  <c r="I138" i="195"/>
  <c r="H138" i="195"/>
  <c r="F138" i="195"/>
  <c r="D138" i="195"/>
  <c r="E138" i="195" s="1"/>
  <c r="B138" i="195"/>
  <c r="J137" i="195"/>
  <c r="I137" i="195"/>
  <c r="H137" i="195"/>
  <c r="F137" i="195"/>
  <c r="D137" i="195"/>
  <c r="E137" i="195" s="1"/>
  <c r="B137" i="195"/>
  <c r="J136" i="195"/>
  <c r="I136" i="195"/>
  <c r="H136" i="195"/>
  <c r="F136" i="195"/>
  <c r="D136" i="195"/>
  <c r="E136" i="195" s="1"/>
  <c r="B136" i="195"/>
  <c r="J135" i="195"/>
  <c r="I135" i="195"/>
  <c r="H135" i="195"/>
  <c r="F135" i="195"/>
  <c r="D135" i="195"/>
  <c r="E135" i="195" s="1"/>
  <c r="B135" i="195"/>
  <c r="J134" i="195"/>
  <c r="I134" i="195"/>
  <c r="H134" i="195"/>
  <c r="F134" i="195"/>
  <c r="D134" i="195"/>
  <c r="E134" i="195" s="1"/>
  <c r="B134" i="195"/>
  <c r="J133" i="195"/>
  <c r="I133" i="195"/>
  <c r="H133" i="195"/>
  <c r="F133" i="195"/>
  <c r="D133" i="195"/>
  <c r="E133" i="195" s="1"/>
  <c r="B133" i="195"/>
  <c r="J132" i="195"/>
  <c r="I132" i="195"/>
  <c r="H132" i="195"/>
  <c r="F132" i="195"/>
  <c r="D132" i="195"/>
  <c r="E132" i="195" s="1"/>
  <c r="B132" i="195"/>
  <c r="J131" i="195"/>
  <c r="I131" i="195"/>
  <c r="H131" i="195"/>
  <c r="F131" i="195"/>
  <c r="D131" i="195"/>
  <c r="E131" i="195" s="1"/>
  <c r="B131" i="195"/>
  <c r="J130" i="195"/>
  <c r="I130" i="195"/>
  <c r="H130" i="195"/>
  <c r="F130" i="195"/>
  <c r="D130" i="195"/>
  <c r="E130" i="195" s="1"/>
  <c r="B130" i="195"/>
  <c r="J129" i="195"/>
  <c r="I129" i="195"/>
  <c r="H129" i="195"/>
  <c r="F129" i="195"/>
  <c r="D129" i="195"/>
  <c r="E129" i="195" s="1"/>
  <c r="B129" i="195"/>
  <c r="J128" i="195"/>
  <c r="I128" i="195"/>
  <c r="H128" i="195"/>
  <c r="F128" i="195"/>
  <c r="D128" i="195"/>
  <c r="E128" i="195" s="1"/>
  <c r="B128" i="195"/>
  <c r="J127" i="195"/>
  <c r="I127" i="195"/>
  <c r="H127" i="195"/>
  <c r="F127" i="195"/>
  <c r="D127" i="195"/>
  <c r="E127" i="195" s="1"/>
  <c r="B127" i="195"/>
  <c r="J126" i="195"/>
  <c r="I126" i="195"/>
  <c r="H126" i="195"/>
  <c r="F126" i="195"/>
  <c r="D126" i="195"/>
  <c r="E126" i="195" s="1"/>
  <c r="B126" i="195"/>
  <c r="J125" i="195"/>
  <c r="I125" i="195"/>
  <c r="H125" i="195"/>
  <c r="F125" i="195"/>
  <c r="D125" i="195"/>
  <c r="E125" i="195" s="1"/>
  <c r="B125" i="195"/>
  <c r="J124" i="195"/>
  <c r="I124" i="195"/>
  <c r="H124" i="195"/>
  <c r="F124" i="195"/>
  <c r="D124" i="195"/>
  <c r="E124" i="195" s="1"/>
  <c r="B124" i="195"/>
  <c r="J123" i="195"/>
  <c r="I123" i="195"/>
  <c r="H123" i="195"/>
  <c r="F123" i="195"/>
  <c r="D123" i="195"/>
  <c r="E123" i="195" s="1"/>
  <c r="B123" i="195"/>
  <c r="J122" i="195"/>
  <c r="I122" i="195"/>
  <c r="H122" i="195"/>
  <c r="F122" i="195"/>
  <c r="D122" i="195"/>
  <c r="E122" i="195" s="1"/>
  <c r="B122" i="195"/>
  <c r="J121" i="195"/>
  <c r="I121" i="195"/>
  <c r="H121" i="195"/>
  <c r="F121" i="195"/>
  <c r="D121" i="195"/>
  <c r="E121" i="195" s="1"/>
  <c r="B121" i="195"/>
  <c r="J120" i="195"/>
  <c r="I120" i="195"/>
  <c r="H120" i="195"/>
  <c r="F120" i="195"/>
  <c r="D120" i="195"/>
  <c r="E120" i="195" s="1"/>
  <c r="B120" i="195"/>
  <c r="J119" i="195"/>
  <c r="I119" i="195"/>
  <c r="H119" i="195"/>
  <c r="F119" i="195"/>
  <c r="D119" i="195"/>
  <c r="E119" i="195" s="1"/>
  <c r="B119" i="195"/>
  <c r="J118" i="195"/>
  <c r="I118" i="195"/>
  <c r="H118" i="195"/>
  <c r="F118" i="195"/>
  <c r="D118" i="195"/>
  <c r="E118" i="195" s="1"/>
  <c r="B118" i="195"/>
  <c r="J117" i="195"/>
  <c r="I117" i="195"/>
  <c r="H117" i="195"/>
  <c r="F117" i="195"/>
  <c r="D117" i="195"/>
  <c r="E117" i="195" s="1"/>
  <c r="B117" i="195"/>
  <c r="J116" i="195"/>
  <c r="I116" i="195"/>
  <c r="H116" i="195"/>
  <c r="F116" i="195"/>
  <c r="D116" i="195"/>
  <c r="E116" i="195" s="1"/>
  <c r="B116" i="195"/>
  <c r="J115" i="195"/>
  <c r="I115" i="195"/>
  <c r="H115" i="195"/>
  <c r="F115" i="195"/>
  <c r="D115" i="195"/>
  <c r="E115" i="195" s="1"/>
  <c r="B115" i="195"/>
  <c r="J114" i="195"/>
  <c r="I114" i="195"/>
  <c r="H114" i="195"/>
  <c r="F114" i="195"/>
  <c r="D114" i="195"/>
  <c r="E114" i="195" s="1"/>
  <c r="B114" i="195"/>
  <c r="J113" i="195"/>
  <c r="I113" i="195"/>
  <c r="H113" i="195"/>
  <c r="F113" i="195"/>
  <c r="D113" i="195"/>
  <c r="E113" i="195" s="1"/>
  <c r="B113" i="195"/>
  <c r="J112" i="195"/>
  <c r="I112" i="195"/>
  <c r="H112" i="195"/>
  <c r="F112" i="195"/>
  <c r="D112" i="195"/>
  <c r="E112" i="195" s="1"/>
  <c r="B112" i="195"/>
  <c r="J111" i="195"/>
  <c r="I111" i="195"/>
  <c r="H111" i="195"/>
  <c r="F111" i="195"/>
  <c r="D111" i="195"/>
  <c r="E111" i="195" s="1"/>
  <c r="B111" i="195"/>
  <c r="J110" i="195"/>
  <c r="I110" i="195"/>
  <c r="H110" i="195"/>
  <c r="F110" i="195"/>
  <c r="D110" i="195"/>
  <c r="E110" i="195" s="1"/>
  <c r="B110" i="195"/>
  <c r="J109" i="195"/>
  <c r="I109" i="195"/>
  <c r="H109" i="195"/>
  <c r="F109" i="195"/>
  <c r="D109" i="195"/>
  <c r="E109" i="195" s="1"/>
  <c r="B109" i="195"/>
  <c r="J108" i="195"/>
  <c r="I108" i="195"/>
  <c r="H108" i="195"/>
  <c r="F108" i="195"/>
  <c r="D108" i="195"/>
  <c r="E108" i="195" s="1"/>
  <c r="B108" i="195"/>
  <c r="J107" i="195"/>
  <c r="I107" i="195"/>
  <c r="H107" i="195"/>
  <c r="F107" i="195"/>
  <c r="D107" i="195"/>
  <c r="E107" i="195" s="1"/>
  <c r="B107" i="195"/>
  <c r="J106" i="195"/>
  <c r="I106" i="195"/>
  <c r="H106" i="195"/>
  <c r="F106" i="195"/>
  <c r="D106" i="195"/>
  <c r="E106" i="195" s="1"/>
  <c r="B106" i="195"/>
  <c r="J105" i="195"/>
  <c r="I105" i="195"/>
  <c r="H105" i="195"/>
  <c r="F105" i="195"/>
  <c r="D105" i="195"/>
  <c r="E105" i="195" s="1"/>
  <c r="B105" i="195"/>
  <c r="J104" i="195"/>
  <c r="I104" i="195"/>
  <c r="H104" i="195"/>
  <c r="F104" i="195"/>
  <c r="D104" i="195"/>
  <c r="E104" i="195" s="1"/>
  <c r="B104" i="195"/>
  <c r="J103" i="195"/>
  <c r="I103" i="195"/>
  <c r="H103" i="195"/>
  <c r="F103" i="195"/>
  <c r="D103" i="195"/>
  <c r="E103" i="195" s="1"/>
  <c r="B103" i="195"/>
  <c r="J102" i="195"/>
  <c r="I102" i="195"/>
  <c r="H102" i="195"/>
  <c r="F102" i="195"/>
  <c r="D102" i="195"/>
  <c r="E102" i="195" s="1"/>
  <c r="B102" i="195"/>
  <c r="J101" i="195"/>
  <c r="I101" i="195"/>
  <c r="H101" i="195"/>
  <c r="F101" i="195"/>
  <c r="D101" i="195"/>
  <c r="E101" i="195" s="1"/>
  <c r="B101" i="195"/>
  <c r="J100" i="195"/>
  <c r="I100" i="195"/>
  <c r="H100" i="195"/>
  <c r="F100" i="195"/>
  <c r="D100" i="195"/>
  <c r="E100" i="195" s="1"/>
  <c r="B100" i="195"/>
  <c r="J99" i="195"/>
  <c r="I99" i="195"/>
  <c r="H99" i="195"/>
  <c r="F99" i="195"/>
  <c r="D99" i="195"/>
  <c r="E99" i="195" s="1"/>
  <c r="B99" i="195"/>
  <c r="J98" i="195"/>
  <c r="I98" i="195"/>
  <c r="H98" i="195"/>
  <c r="F98" i="195"/>
  <c r="D98" i="195"/>
  <c r="E98" i="195" s="1"/>
  <c r="B98" i="195"/>
  <c r="J97" i="195"/>
  <c r="I97" i="195"/>
  <c r="H97" i="195"/>
  <c r="F97" i="195"/>
  <c r="D97" i="195"/>
  <c r="E97" i="195" s="1"/>
  <c r="B97" i="195"/>
  <c r="J96" i="195"/>
  <c r="I96" i="195"/>
  <c r="H96" i="195"/>
  <c r="F96" i="195"/>
  <c r="D96" i="195"/>
  <c r="E96" i="195" s="1"/>
  <c r="B96" i="195"/>
  <c r="J95" i="195"/>
  <c r="I95" i="195"/>
  <c r="H95" i="195"/>
  <c r="F95" i="195"/>
  <c r="D95" i="195"/>
  <c r="E95" i="195" s="1"/>
  <c r="B95" i="195"/>
  <c r="J94" i="195"/>
  <c r="I94" i="195"/>
  <c r="H94" i="195"/>
  <c r="F94" i="195"/>
  <c r="D94" i="195"/>
  <c r="E94" i="195" s="1"/>
  <c r="B94" i="195"/>
  <c r="J93" i="195"/>
  <c r="I93" i="195"/>
  <c r="H93" i="195"/>
  <c r="F93" i="195"/>
  <c r="D93" i="195"/>
  <c r="E93" i="195" s="1"/>
  <c r="B93" i="195"/>
  <c r="J92" i="195"/>
  <c r="I92" i="195"/>
  <c r="H92" i="195"/>
  <c r="F92" i="195"/>
  <c r="D92" i="195"/>
  <c r="E92" i="195" s="1"/>
  <c r="B92" i="195"/>
  <c r="J91" i="195"/>
  <c r="I91" i="195"/>
  <c r="H91" i="195"/>
  <c r="F91" i="195"/>
  <c r="D91" i="195"/>
  <c r="E91" i="195" s="1"/>
  <c r="B91" i="195"/>
  <c r="J90" i="195"/>
  <c r="I90" i="195"/>
  <c r="H90" i="195"/>
  <c r="F90" i="195"/>
  <c r="D90" i="195"/>
  <c r="E90" i="195" s="1"/>
  <c r="B90" i="195"/>
  <c r="J89" i="195"/>
  <c r="I89" i="195"/>
  <c r="H89" i="195"/>
  <c r="F89" i="195"/>
  <c r="D89" i="195"/>
  <c r="E89" i="195" s="1"/>
  <c r="B89" i="195"/>
  <c r="J88" i="195"/>
  <c r="I88" i="195"/>
  <c r="H88" i="195"/>
  <c r="F88" i="195"/>
  <c r="D88" i="195"/>
  <c r="E88" i="195" s="1"/>
  <c r="B88" i="195"/>
  <c r="J87" i="195"/>
  <c r="I87" i="195"/>
  <c r="H87" i="195"/>
  <c r="F87" i="195"/>
  <c r="D87" i="195"/>
  <c r="E87" i="195" s="1"/>
  <c r="B87" i="195"/>
  <c r="J86" i="195"/>
  <c r="I86" i="195"/>
  <c r="H86" i="195"/>
  <c r="F86" i="195"/>
  <c r="D86" i="195"/>
  <c r="E86" i="195" s="1"/>
  <c r="B86" i="195"/>
  <c r="J85" i="195"/>
  <c r="I85" i="195"/>
  <c r="H85" i="195"/>
  <c r="F85" i="195"/>
  <c r="D85" i="195"/>
  <c r="E85" i="195" s="1"/>
  <c r="B85" i="195"/>
  <c r="J84" i="195"/>
  <c r="I84" i="195"/>
  <c r="H84" i="195"/>
  <c r="F84" i="195"/>
  <c r="D84" i="195"/>
  <c r="E84" i="195" s="1"/>
  <c r="B84" i="195"/>
  <c r="J83" i="195"/>
  <c r="I83" i="195"/>
  <c r="H83" i="195"/>
  <c r="F83" i="195"/>
  <c r="D83" i="195"/>
  <c r="E83" i="195" s="1"/>
  <c r="B83" i="195"/>
  <c r="J82" i="195"/>
  <c r="I82" i="195"/>
  <c r="H82" i="195"/>
  <c r="F82" i="195"/>
  <c r="D82" i="195"/>
  <c r="E82" i="195" s="1"/>
  <c r="B82" i="195"/>
  <c r="J81" i="195"/>
  <c r="I81" i="195"/>
  <c r="H81" i="195"/>
  <c r="F81" i="195"/>
  <c r="D81" i="195"/>
  <c r="E81" i="195" s="1"/>
  <c r="B81" i="195"/>
  <c r="J80" i="195"/>
  <c r="I80" i="195"/>
  <c r="H80" i="195"/>
  <c r="F80" i="195"/>
  <c r="D80" i="195"/>
  <c r="E80" i="195" s="1"/>
  <c r="B80" i="195"/>
  <c r="J79" i="195"/>
  <c r="I79" i="195"/>
  <c r="H79" i="195"/>
  <c r="F79" i="195"/>
  <c r="D79" i="195"/>
  <c r="E79" i="195" s="1"/>
  <c r="B79" i="195"/>
  <c r="J78" i="195"/>
  <c r="I78" i="195"/>
  <c r="H78" i="195"/>
  <c r="F78" i="195"/>
  <c r="D78" i="195"/>
  <c r="E78" i="195" s="1"/>
  <c r="B78" i="195"/>
  <c r="J77" i="195"/>
  <c r="I77" i="195"/>
  <c r="H77" i="195"/>
  <c r="F77" i="195"/>
  <c r="D77" i="195"/>
  <c r="E77" i="195" s="1"/>
  <c r="B77" i="195"/>
  <c r="J76" i="195"/>
  <c r="I76" i="195"/>
  <c r="H76" i="195"/>
  <c r="F76" i="195"/>
  <c r="D76" i="195"/>
  <c r="E76" i="195" s="1"/>
  <c r="B76" i="195"/>
  <c r="J75" i="195"/>
  <c r="I75" i="195"/>
  <c r="H75" i="195"/>
  <c r="F75" i="195"/>
  <c r="D75" i="195"/>
  <c r="E75" i="195" s="1"/>
  <c r="B75" i="195"/>
  <c r="J74" i="195"/>
  <c r="I74" i="195"/>
  <c r="H74" i="195"/>
  <c r="F74" i="195"/>
  <c r="D74" i="195"/>
  <c r="E74" i="195" s="1"/>
  <c r="B74" i="195"/>
  <c r="J73" i="195"/>
  <c r="I73" i="195"/>
  <c r="H73" i="195"/>
  <c r="F73" i="195"/>
  <c r="D73" i="195"/>
  <c r="E73" i="195" s="1"/>
  <c r="B73" i="195"/>
  <c r="J72" i="195"/>
  <c r="I72" i="195"/>
  <c r="H72" i="195"/>
  <c r="F72" i="195"/>
  <c r="D72" i="195"/>
  <c r="E72" i="195" s="1"/>
  <c r="B72" i="195"/>
  <c r="J71" i="195"/>
  <c r="I71" i="195"/>
  <c r="H71" i="195"/>
  <c r="F71" i="195"/>
  <c r="D71" i="195"/>
  <c r="E71" i="195" s="1"/>
  <c r="B71" i="195"/>
  <c r="J70" i="195"/>
  <c r="I70" i="195"/>
  <c r="H70" i="195"/>
  <c r="F70" i="195"/>
  <c r="D70" i="195"/>
  <c r="E70" i="195" s="1"/>
  <c r="B70" i="195"/>
  <c r="J69" i="195"/>
  <c r="I69" i="195"/>
  <c r="H69" i="195"/>
  <c r="F69" i="195"/>
  <c r="D69" i="195"/>
  <c r="E69" i="195" s="1"/>
  <c r="B69" i="195"/>
  <c r="J68" i="195"/>
  <c r="I68" i="195"/>
  <c r="H68" i="195"/>
  <c r="F68" i="195"/>
  <c r="D68" i="195"/>
  <c r="E68" i="195" s="1"/>
  <c r="B68" i="195"/>
  <c r="J67" i="195"/>
  <c r="I67" i="195"/>
  <c r="H67" i="195"/>
  <c r="F67" i="195"/>
  <c r="D67" i="195"/>
  <c r="E67" i="195" s="1"/>
  <c r="B67" i="195"/>
  <c r="J66" i="195"/>
  <c r="I66" i="195"/>
  <c r="H66" i="195"/>
  <c r="F66" i="195"/>
  <c r="D66" i="195"/>
  <c r="E66" i="195" s="1"/>
  <c r="B66" i="195"/>
  <c r="J65" i="195"/>
  <c r="I65" i="195"/>
  <c r="H65" i="195"/>
  <c r="F65" i="195"/>
  <c r="D65" i="195"/>
  <c r="E65" i="195" s="1"/>
  <c r="B65" i="195"/>
  <c r="J64" i="195"/>
  <c r="I64" i="195"/>
  <c r="H64" i="195"/>
  <c r="F64" i="195"/>
  <c r="D64" i="195"/>
  <c r="E64" i="195" s="1"/>
  <c r="B64" i="195"/>
  <c r="J63" i="195"/>
  <c r="I63" i="195"/>
  <c r="H63" i="195"/>
  <c r="F63" i="195"/>
  <c r="D63" i="195"/>
  <c r="E63" i="195" s="1"/>
  <c r="B63" i="195"/>
  <c r="J62" i="195"/>
  <c r="B62" i="195"/>
  <c r="J61" i="195"/>
  <c r="B61" i="195"/>
  <c r="J60" i="195"/>
  <c r="B60" i="195"/>
  <c r="J59" i="195"/>
  <c r="B59" i="195"/>
  <c r="J58" i="195"/>
  <c r="B58" i="195"/>
  <c r="J57" i="195"/>
  <c r="B57" i="195"/>
  <c r="J56" i="195"/>
  <c r="B56" i="195"/>
  <c r="J55" i="195"/>
  <c r="B55" i="195"/>
  <c r="J54" i="195"/>
  <c r="B54" i="195"/>
  <c r="J53" i="195"/>
  <c r="B53" i="195"/>
  <c r="J52" i="195"/>
  <c r="B52" i="195"/>
  <c r="J51" i="195"/>
  <c r="B51" i="195"/>
  <c r="J50" i="195"/>
  <c r="B50" i="195"/>
  <c r="J49" i="195"/>
  <c r="B49" i="195"/>
  <c r="J48" i="195"/>
  <c r="B48" i="195"/>
  <c r="J47" i="195"/>
  <c r="B47" i="195"/>
  <c r="J46" i="195"/>
  <c r="B46" i="195"/>
  <c r="J45" i="195"/>
  <c r="B45" i="195"/>
  <c r="J44" i="195"/>
  <c r="B44" i="195"/>
  <c r="J43" i="195"/>
  <c r="B43" i="195"/>
  <c r="J42" i="195"/>
  <c r="B42" i="195"/>
  <c r="J41" i="195"/>
  <c r="B41" i="195"/>
  <c r="J40" i="195"/>
  <c r="B40" i="195"/>
  <c r="J39" i="195"/>
  <c r="B39" i="195"/>
  <c r="J38" i="195"/>
  <c r="B38" i="195"/>
  <c r="J37" i="195"/>
  <c r="B37" i="195"/>
  <c r="J36" i="195"/>
  <c r="B36" i="195"/>
  <c r="J35" i="195"/>
  <c r="B35" i="195"/>
  <c r="J34" i="195"/>
  <c r="B34" i="195"/>
  <c r="J33" i="195"/>
  <c r="B33" i="195"/>
  <c r="J32" i="195"/>
  <c r="B32" i="195"/>
  <c r="J31" i="195"/>
  <c r="B31" i="195"/>
  <c r="J30" i="195"/>
  <c r="B30" i="195"/>
  <c r="J29" i="195"/>
  <c r="B29" i="195"/>
  <c r="J28" i="195"/>
  <c r="B28" i="195"/>
  <c r="J27" i="195"/>
  <c r="B27" i="195"/>
  <c r="F26" i="195"/>
  <c r="E22" i="195"/>
  <c r="E21" i="195"/>
  <c r="J17" i="195"/>
  <c r="K17" i="195" s="1"/>
  <c r="L17" i="195" s="1"/>
  <c r="E14" i="195" a="1"/>
  <c r="E14" i="195" s="1"/>
  <c r="L13" i="195"/>
  <c r="G12" i="195"/>
  <c r="C7" i="194"/>
  <c r="A9" i="194" s="1"/>
  <c r="C6" i="194"/>
  <c r="C4" i="194"/>
  <c r="A1" i="194"/>
  <c r="C62" i="193"/>
  <c r="B61" i="193"/>
  <c r="C51" i="193"/>
  <c r="B46" i="193"/>
  <c r="B45" i="193"/>
  <c r="C42" i="193"/>
  <c r="B41" i="193"/>
  <c r="C35" i="193"/>
  <c r="B34" i="193"/>
  <c r="B33" i="193"/>
  <c r="C29" i="193"/>
  <c r="B28" i="193"/>
  <c r="A26" i="193"/>
  <c r="C24" i="193"/>
  <c r="C23" i="193"/>
  <c r="C21" i="193"/>
  <c r="B20" i="193"/>
  <c r="B19" i="193"/>
  <c r="B18" i="193"/>
  <c r="B17" i="193"/>
  <c r="A15" i="193"/>
  <c r="B8" i="193"/>
  <c r="E6" i="193"/>
  <c r="E5" i="193"/>
  <c r="C5" i="194" s="1"/>
  <c r="E3" i="193"/>
  <c r="E4" i="193" s="1"/>
  <c r="E2" i="193"/>
  <c r="C3" i="194" s="1"/>
  <c r="J1238" i="192"/>
  <c r="I1238" i="192"/>
  <c r="H1238" i="192"/>
  <c r="F1238" i="192"/>
  <c r="D1238" i="192"/>
  <c r="E1238" i="192" s="1"/>
  <c r="B1238" i="192"/>
  <c r="J1237" i="192"/>
  <c r="I1237" i="192"/>
  <c r="H1237" i="192"/>
  <c r="F1237" i="192"/>
  <c r="D1237" i="192"/>
  <c r="E1237" i="192" s="1"/>
  <c r="B1237" i="192"/>
  <c r="J1236" i="192"/>
  <c r="I1236" i="192"/>
  <c r="H1236" i="192"/>
  <c r="F1236" i="192"/>
  <c r="D1236" i="192"/>
  <c r="E1236" i="192" s="1"/>
  <c r="B1236" i="192"/>
  <c r="J1235" i="192"/>
  <c r="I1235" i="192"/>
  <c r="H1235" i="192"/>
  <c r="F1235" i="192"/>
  <c r="D1235" i="192"/>
  <c r="E1235" i="192" s="1"/>
  <c r="B1235" i="192"/>
  <c r="J1234" i="192"/>
  <c r="I1234" i="192"/>
  <c r="H1234" i="192"/>
  <c r="F1234" i="192"/>
  <c r="D1234" i="192"/>
  <c r="E1234" i="192" s="1"/>
  <c r="B1234" i="192"/>
  <c r="J1233" i="192"/>
  <c r="I1233" i="192"/>
  <c r="H1233" i="192"/>
  <c r="F1233" i="192"/>
  <c r="D1233" i="192"/>
  <c r="E1233" i="192" s="1"/>
  <c r="B1233" i="192"/>
  <c r="J1232" i="192"/>
  <c r="I1232" i="192"/>
  <c r="H1232" i="192"/>
  <c r="F1232" i="192"/>
  <c r="D1232" i="192"/>
  <c r="E1232" i="192" s="1"/>
  <c r="B1232" i="192"/>
  <c r="J1231" i="192"/>
  <c r="I1231" i="192"/>
  <c r="H1231" i="192"/>
  <c r="F1231" i="192"/>
  <c r="D1231" i="192"/>
  <c r="E1231" i="192" s="1"/>
  <c r="B1231" i="192"/>
  <c r="J1230" i="192"/>
  <c r="I1230" i="192"/>
  <c r="H1230" i="192"/>
  <c r="F1230" i="192"/>
  <c r="D1230" i="192"/>
  <c r="E1230" i="192" s="1"/>
  <c r="B1230" i="192"/>
  <c r="J1229" i="192"/>
  <c r="I1229" i="192"/>
  <c r="H1229" i="192"/>
  <c r="F1229" i="192"/>
  <c r="D1229" i="192"/>
  <c r="E1229" i="192" s="1"/>
  <c r="B1229" i="192"/>
  <c r="J1228" i="192"/>
  <c r="I1228" i="192"/>
  <c r="H1228" i="192"/>
  <c r="F1228" i="192"/>
  <c r="D1228" i="192"/>
  <c r="E1228" i="192" s="1"/>
  <c r="B1228" i="192"/>
  <c r="J1227" i="192"/>
  <c r="I1227" i="192"/>
  <c r="H1227" i="192"/>
  <c r="F1227" i="192"/>
  <c r="D1227" i="192"/>
  <c r="E1227" i="192" s="1"/>
  <c r="B1227" i="192"/>
  <c r="J1226" i="192"/>
  <c r="I1226" i="192"/>
  <c r="H1226" i="192"/>
  <c r="F1226" i="192"/>
  <c r="D1226" i="192"/>
  <c r="E1226" i="192" s="1"/>
  <c r="B1226" i="192"/>
  <c r="J1225" i="192"/>
  <c r="I1225" i="192"/>
  <c r="H1225" i="192"/>
  <c r="F1225" i="192"/>
  <c r="D1225" i="192"/>
  <c r="E1225" i="192" s="1"/>
  <c r="B1225" i="192"/>
  <c r="J1224" i="192"/>
  <c r="I1224" i="192"/>
  <c r="H1224" i="192"/>
  <c r="F1224" i="192"/>
  <c r="D1224" i="192"/>
  <c r="E1224" i="192" s="1"/>
  <c r="B1224" i="192"/>
  <c r="J1223" i="192"/>
  <c r="I1223" i="192"/>
  <c r="H1223" i="192"/>
  <c r="F1223" i="192"/>
  <c r="D1223" i="192"/>
  <c r="E1223" i="192" s="1"/>
  <c r="B1223" i="192"/>
  <c r="J1222" i="192"/>
  <c r="I1222" i="192"/>
  <c r="H1222" i="192"/>
  <c r="F1222" i="192"/>
  <c r="D1222" i="192"/>
  <c r="E1222" i="192" s="1"/>
  <c r="B1222" i="192"/>
  <c r="J1221" i="192"/>
  <c r="I1221" i="192"/>
  <c r="H1221" i="192"/>
  <c r="F1221" i="192"/>
  <c r="D1221" i="192"/>
  <c r="E1221" i="192" s="1"/>
  <c r="B1221" i="192"/>
  <c r="J1220" i="192"/>
  <c r="I1220" i="192"/>
  <c r="H1220" i="192"/>
  <c r="F1220" i="192"/>
  <c r="D1220" i="192"/>
  <c r="E1220" i="192" s="1"/>
  <c r="B1220" i="192"/>
  <c r="J1219" i="192"/>
  <c r="I1219" i="192"/>
  <c r="H1219" i="192"/>
  <c r="F1219" i="192"/>
  <c r="D1219" i="192"/>
  <c r="E1219" i="192" s="1"/>
  <c r="B1219" i="192"/>
  <c r="J1218" i="192"/>
  <c r="I1218" i="192"/>
  <c r="H1218" i="192"/>
  <c r="F1218" i="192"/>
  <c r="D1218" i="192"/>
  <c r="E1218" i="192" s="1"/>
  <c r="B1218" i="192"/>
  <c r="J1217" i="192"/>
  <c r="I1217" i="192"/>
  <c r="H1217" i="192"/>
  <c r="F1217" i="192"/>
  <c r="D1217" i="192"/>
  <c r="E1217" i="192" s="1"/>
  <c r="B1217" i="192"/>
  <c r="J1216" i="192"/>
  <c r="I1216" i="192"/>
  <c r="H1216" i="192"/>
  <c r="F1216" i="192"/>
  <c r="D1216" i="192"/>
  <c r="E1216" i="192" s="1"/>
  <c r="B1216" i="192"/>
  <c r="J1215" i="192"/>
  <c r="I1215" i="192"/>
  <c r="H1215" i="192"/>
  <c r="F1215" i="192"/>
  <c r="D1215" i="192"/>
  <c r="E1215" i="192" s="1"/>
  <c r="B1215" i="192"/>
  <c r="J1214" i="192"/>
  <c r="I1214" i="192"/>
  <c r="H1214" i="192"/>
  <c r="F1214" i="192"/>
  <c r="D1214" i="192"/>
  <c r="E1214" i="192" s="1"/>
  <c r="B1214" i="192"/>
  <c r="J1213" i="192"/>
  <c r="I1213" i="192"/>
  <c r="H1213" i="192"/>
  <c r="F1213" i="192"/>
  <c r="D1213" i="192"/>
  <c r="E1213" i="192" s="1"/>
  <c r="B1213" i="192"/>
  <c r="J1212" i="192"/>
  <c r="I1212" i="192"/>
  <c r="H1212" i="192"/>
  <c r="F1212" i="192"/>
  <c r="D1212" i="192"/>
  <c r="E1212" i="192" s="1"/>
  <c r="B1212" i="192"/>
  <c r="J1211" i="192"/>
  <c r="I1211" i="192"/>
  <c r="H1211" i="192"/>
  <c r="F1211" i="192"/>
  <c r="D1211" i="192"/>
  <c r="E1211" i="192" s="1"/>
  <c r="B1211" i="192"/>
  <c r="J1210" i="192"/>
  <c r="I1210" i="192"/>
  <c r="H1210" i="192"/>
  <c r="F1210" i="192"/>
  <c r="D1210" i="192"/>
  <c r="E1210" i="192" s="1"/>
  <c r="B1210" i="192"/>
  <c r="J1209" i="192"/>
  <c r="I1209" i="192"/>
  <c r="H1209" i="192"/>
  <c r="F1209" i="192"/>
  <c r="D1209" i="192"/>
  <c r="E1209" i="192" s="1"/>
  <c r="B1209" i="192"/>
  <c r="J1208" i="192"/>
  <c r="I1208" i="192"/>
  <c r="H1208" i="192"/>
  <c r="F1208" i="192"/>
  <c r="D1208" i="192"/>
  <c r="E1208" i="192" s="1"/>
  <c r="B1208" i="192"/>
  <c r="J1207" i="192"/>
  <c r="I1207" i="192"/>
  <c r="H1207" i="192"/>
  <c r="F1207" i="192"/>
  <c r="D1207" i="192"/>
  <c r="E1207" i="192" s="1"/>
  <c r="B1207" i="192"/>
  <c r="J1206" i="192"/>
  <c r="I1206" i="192"/>
  <c r="H1206" i="192"/>
  <c r="F1206" i="192"/>
  <c r="D1206" i="192"/>
  <c r="E1206" i="192" s="1"/>
  <c r="B1206" i="192"/>
  <c r="J1205" i="192"/>
  <c r="I1205" i="192"/>
  <c r="H1205" i="192"/>
  <c r="F1205" i="192"/>
  <c r="D1205" i="192"/>
  <c r="E1205" i="192" s="1"/>
  <c r="B1205" i="192"/>
  <c r="J1204" i="192"/>
  <c r="I1204" i="192"/>
  <c r="H1204" i="192"/>
  <c r="F1204" i="192"/>
  <c r="D1204" i="192"/>
  <c r="E1204" i="192" s="1"/>
  <c r="B1204" i="192"/>
  <c r="J1203" i="192"/>
  <c r="I1203" i="192"/>
  <c r="H1203" i="192"/>
  <c r="F1203" i="192"/>
  <c r="D1203" i="192"/>
  <c r="E1203" i="192" s="1"/>
  <c r="B1203" i="192"/>
  <c r="J1202" i="192"/>
  <c r="I1202" i="192"/>
  <c r="H1202" i="192"/>
  <c r="F1202" i="192"/>
  <c r="D1202" i="192"/>
  <c r="E1202" i="192" s="1"/>
  <c r="B1202" i="192"/>
  <c r="J1201" i="192"/>
  <c r="I1201" i="192"/>
  <c r="H1201" i="192"/>
  <c r="F1201" i="192"/>
  <c r="D1201" i="192"/>
  <c r="E1201" i="192" s="1"/>
  <c r="B1201" i="192"/>
  <c r="J1200" i="192"/>
  <c r="I1200" i="192"/>
  <c r="H1200" i="192"/>
  <c r="F1200" i="192"/>
  <c r="D1200" i="192"/>
  <c r="E1200" i="192" s="1"/>
  <c r="B1200" i="192"/>
  <c r="J1199" i="192"/>
  <c r="I1199" i="192"/>
  <c r="H1199" i="192"/>
  <c r="F1199" i="192"/>
  <c r="D1199" i="192"/>
  <c r="E1199" i="192" s="1"/>
  <c r="B1199" i="192"/>
  <c r="J1198" i="192"/>
  <c r="I1198" i="192"/>
  <c r="H1198" i="192"/>
  <c r="F1198" i="192"/>
  <c r="D1198" i="192"/>
  <c r="E1198" i="192" s="1"/>
  <c r="B1198" i="192"/>
  <c r="J1197" i="192"/>
  <c r="I1197" i="192"/>
  <c r="H1197" i="192"/>
  <c r="F1197" i="192"/>
  <c r="D1197" i="192"/>
  <c r="E1197" i="192" s="1"/>
  <c r="B1197" i="192"/>
  <c r="J1196" i="192"/>
  <c r="I1196" i="192"/>
  <c r="H1196" i="192"/>
  <c r="F1196" i="192"/>
  <c r="D1196" i="192"/>
  <c r="E1196" i="192" s="1"/>
  <c r="B1196" i="192"/>
  <c r="J1195" i="192"/>
  <c r="I1195" i="192"/>
  <c r="H1195" i="192"/>
  <c r="F1195" i="192"/>
  <c r="D1195" i="192"/>
  <c r="E1195" i="192" s="1"/>
  <c r="B1195" i="192"/>
  <c r="J1194" i="192"/>
  <c r="I1194" i="192"/>
  <c r="H1194" i="192"/>
  <c r="F1194" i="192"/>
  <c r="D1194" i="192"/>
  <c r="E1194" i="192" s="1"/>
  <c r="B1194" i="192"/>
  <c r="J1193" i="192"/>
  <c r="I1193" i="192"/>
  <c r="H1193" i="192"/>
  <c r="F1193" i="192"/>
  <c r="D1193" i="192"/>
  <c r="E1193" i="192" s="1"/>
  <c r="B1193" i="192"/>
  <c r="J1192" i="192"/>
  <c r="I1192" i="192"/>
  <c r="H1192" i="192"/>
  <c r="F1192" i="192"/>
  <c r="D1192" i="192"/>
  <c r="E1192" i="192" s="1"/>
  <c r="B1192" i="192"/>
  <c r="J1191" i="192"/>
  <c r="I1191" i="192"/>
  <c r="H1191" i="192"/>
  <c r="F1191" i="192"/>
  <c r="D1191" i="192"/>
  <c r="E1191" i="192" s="1"/>
  <c r="B1191" i="192"/>
  <c r="J1190" i="192"/>
  <c r="I1190" i="192"/>
  <c r="H1190" i="192"/>
  <c r="F1190" i="192"/>
  <c r="D1190" i="192"/>
  <c r="E1190" i="192" s="1"/>
  <c r="B1190" i="192"/>
  <c r="J1189" i="192"/>
  <c r="I1189" i="192"/>
  <c r="H1189" i="192"/>
  <c r="F1189" i="192"/>
  <c r="D1189" i="192"/>
  <c r="E1189" i="192" s="1"/>
  <c r="B1189" i="192"/>
  <c r="J1188" i="192"/>
  <c r="I1188" i="192"/>
  <c r="H1188" i="192"/>
  <c r="F1188" i="192"/>
  <c r="D1188" i="192"/>
  <c r="E1188" i="192" s="1"/>
  <c r="B1188" i="192"/>
  <c r="J1187" i="192"/>
  <c r="I1187" i="192"/>
  <c r="H1187" i="192"/>
  <c r="F1187" i="192"/>
  <c r="D1187" i="192"/>
  <c r="E1187" i="192" s="1"/>
  <c r="B1187" i="192"/>
  <c r="J1186" i="192"/>
  <c r="I1186" i="192"/>
  <c r="H1186" i="192"/>
  <c r="F1186" i="192"/>
  <c r="D1186" i="192"/>
  <c r="E1186" i="192" s="1"/>
  <c r="B1186" i="192"/>
  <c r="J1185" i="192"/>
  <c r="I1185" i="192"/>
  <c r="H1185" i="192"/>
  <c r="F1185" i="192"/>
  <c r="D1185" i="192"/>
  <c r="E1185" i="192" s="1"/>
  <c r="B1185" i="192"/>
  <c r="J1184" i="192"/>
  <c r="I1184" i="192"/>
  <c r="H1184" i="192"/>
  <c r="F1184" i="192"/>
  <c r="D1184" i="192"/>
  <c r="E1184" i="192" s="1"/>
  <c r="B1184" i="192"/>
  <c r="J1183" i="192"/>
  <c r="I1183" i="192"/>
  <c r="H1183" i="192"/>
  <c r="F1183" i="192"/>
  <c r="D1183" i="192"/>
  <c r="E1183" i="192" s="1"/>
  <c r="B1183" i="192"/>
  <c r="J1182" i="192"/>
  <c r="I1182" i="192"/>
  <c r="H1182" i="192"/>
  <c r="F1182" i="192"/>
  <c r="D1182" i="192"/>
  <c r="E1182" i="192" s="1"/>
  <c r="B1182" i="192"/>
  <c r="J1181" i="192"/>
  <c r="I1181" i="192"/>
  <c r="H1181" i="192"/>
  <c r="F1181" i="192"/>
  <c r="D1181" i="192"/>
  <c r="E1181" i="192" s="1"/>
  <c r="B1181" i="192"/>
  <c r="J1180" i="192"/>
  <c r="I1180" i="192"/>
  <c r="H1180" i="192"/>
  <c r="F1180" i="192"/>
  <c r="D1180" i="192"/>
  <c r="E1180" i="192" s="1"/>
  <c r="B1180" i="192"/>
  <c r="J1179" i="192"/>
  <c r="I1179" i="192"/>
  <c r="H1179" i="192"/>
  <c r="F1179" i="192"/>
  <c r="D1179" i="192"/>
  <c r="E1179" i="192" s="1"/>
  <c r="B1179" i="192"/>
  <c r="J1178" i="192"/>
  <c r="I1178" i="192"/>
  <c r="H1178" i="192"/>
  <c r="F1178" i="192"/>
  <c r="D1178" i="192"/>
  <c r="E1178" i="192" s="1"/>
  <c r="B1178" i="192"/>
  <c r="J1177" i="192"/>
  <c r="I1177" i="192"/>
  <c r="H1177" i="192"/>
  <c r="F1177" i="192"/>
  <c r="D1177" i="192"/>
  <c r="E1177" i="192" s="1"/>
  <c r="B1177" i="192"/>
  <c r="J1176" i="192"/>
  <c r="I1176" i="192"/>
  <c r="H1176" i="192"/>
  <c r="F1176" i="192"/>
  <c r="D1176" i="192"/>
  <c r="E1176" i="192" s="1"/>
  <c r="B1176" i="192"/>
  <c r="J1175" i="192"/>
  <c r="I1175" i="192"/>
  <c r="H1175" i="192"/>
  <c r="F1175" i="192"/>
  <c r="D1175" i="192"/>
  <c r="E1175" i="192" s="1"/>
  <c r="B1175" i="192"/>
  <c r="J1174" i="192"/>
  <c r="I1174" i="192"/>
  <c r="H1174" i="192"/>
  <c r="F1174" i="192"/>
  <c r="D1174" i="192"/>
  <c r="E1174" i="192" s="1"/>
  <c r="B1174" i="192"/>
  <c r="J1173" i="192"/>
  <c r="I1173" i="192"/>
  <c r="H1173" i="192"/>
  <c r="F1173" i="192"/>
  <c r="D1173" i="192"/>
  <c r="E1173" i="192" s="1"/>
  <c r="B1173" i="192"/>
  <c r="J1172" i="192"/>
  <c r="I1172" i="192"/>
  <c r="H1172" i="192"/>
  <c r="F1172" i="192"/>
  <c r="D1172" i="192"/>
  <c r="E1172" i="192" s="1"/>
  <c r="B1172" i="192"/>
  <c r="J1171" i="192"/>
  <c r="I1171" i="192"/>
  <c r="H1171" i="192"/>
  <c r="F1171" i="192"/>
  <c r="D1171" i="192"/>
  <c r="E1171" i="192" s="1"/>
  <c r="B1171" i="192"/>
  <c r="J1170" i="192"/>
  <c r="I1170" i="192"/>
  <c r="H1170" i="192"/>
  <c r="F1170" i="192"/>
  <c r="D1170" i="192"/>
  <c r="E1170" i="192" s="1"/>
  <c r="B1170" i="192"/>
  <c r="J1169" i="192"/>
  <c r="I1169" i="192"/>
  <c r="H1169" i="192"/>
  <c r="F1169" i="192"/>
  <c r="D1169" i="192"/>
  <c r="E1169" i="192" s="1"/>
  <c r="B1169" i="192"/>
  <c r="J1168" i="192"/>
  <c r="I1168" i="192"/>
  <c r="H1168" i="192"/>
  <c r="F1168" i="192"/>
  <c r="D1168" i="192"/>
  <c r="E1168" i="192" s="1"/>
  <c r="B1168" i="192"/>
  <c r="J1167" i="192"/>
  <c r="I1167" i="192"/>
  <c r="H1167" i="192"/>
  <c r="F1167" i="192"/>
  <c r="D1167" i="192"/>
  <c r="E1167" i="192" s="1"/>
  <c r="B1167" i="192"/>
  <c r="J1166" i="192"/>
  <c r="I1166" i="192"/>
  <c r="H1166" i="192"/>
  <c r="F1166" i="192"/>
  <c r="D1166" i="192"/>
  <c r="E1166" i="192" s="1"/>
  <c r="B1166" i="192"/>
  <c r="J1165" i="192"/>
  <c r="I1165" i="192"/>
  <c r="H1165" i="192"/>
  <c r="F1165" i="192"/>
  <c r="D1165" i="192"/>
  <c r="E1165" i="192" s="1"/>
  <c r="B1165" i="192"/>
  <c r="J1164" i="192"/>
  <c r="I1164" i="192"/>
  <c r="H1164" i="192"/>
  <c r="F1164" i="192"/>
  <c r="D1164" i="192"/>
  <c r="E1164" i="192" s="1"/>
  <c r="B1164" i="192"/>
  <c r="J1163" i="192"/>
  <c r="I1163" i="192"/>
  <c r="H1163" i="192"/>
  <c r="F1163" i="192"/>
  <c r="D1163" i="192"/>
  <c r="E1163" i="192" s="1"/>
  <c r="B1163" i="192"/>
  <c r="J1162" i="192"/>
  <c r="I1162" i="192"/>
  <c r="H1162" i="192"/>
  <c r="F1162" i="192"/>
  <c r="D1162" i="192"/>
  <c r="E1162" i="192" s="1"/>
  <c r="B1162" i="192"/>
  <c r="J1161" i="192"/>
  <c r="I1161" i="192"/>
  <c r="H1161" i="192"/>
  <c r="F1161" i="192"/>
  <c r="D1161" i="192"/>
  <c r="E1161" i="192" s="1"/>
  <c r="B1161" i="192"/>
  <c r="J1160" i="192"/>
  <c r="I1160" i="192"/>
  <c r="H1160" i="192"/>
  <c r="F1160" i="192"/>
  <c r="D1160" i="192"/>
  <c r="E1160" i="192" s="1"/>
  <c r="B1160" i="192"/>
  <c r="J1159" i="192"/>
  <c r="I1159" i="192"/>
  <c r="H1159" i="192"/>
  <c r="F1159" i="192"/>
  <c r="D1159" i="192"/>
  <c r="E1159" i="192" s="1"/>
  <c r="B1159" i="192"/>
  <c r="J1158" i="192"/>
  <c r="I1158" i="192"/>
  <c r="H1158" i="192"/>
  <c r="F1158" i="192"/>
  <c r="D1158" i="192"/>
  <c r="E1158" i="192" s="1"/>
  <c r="B1158" i="192"/>
  <c r="J1157" i="192"/>
  <c r="I1157" i="192"/>
  <c r="H1157" i="192"/>
  <c r="F1157" i="192"/>
  <c r="D1157" i="192"/>
  <c r="E1157" i="192" s="1"/>
  <c r="B1157" i="192"/>
  <c r="J1156" i="192"/>
  <c r="I1156" i="192"/>
  <c r="H1156" i="192"/>
  <c r="F1156" i="192"/>
  <c r="D1156" i="192"/>
  <c r="E1156" i="192" s="1"/>
  <c r="B1156" i="192"/>
  <c r="J1155" i="192"/>
  <c r="I1155" i="192"/>
  <c r="H1155" i="192"/>
  <c r="F1155" i="192"/>
  <c r="D1155" i="192"/>
  <c r="E1155" i="192" s="1"/>
  <c r="B1155" i="192"/>
  <c r="J1154" i="192"/>
  <c r="I1154" i="192"/>
  <c r="H1154" i="192"/>
  <c r="F1154" i="192"/>
  <c r="D1154" i="192"/>
  <c r="E1154" i="192" s="1"/>
  <c r="B1154" i="192"/>
  <c r="J1153" i="192"/>
  <c r="I1153" i="192"/>
  <c r="H1153" i="192"/>
  <c r="F1153" i="192"/>
  <c r="D1153" i="192"/>
  <c r="E1153" i="192" s="1"/>
  <c r="B1153" i="192"/>
  <c r="J1152" i="192"/>
  <c r="I1152" i="192"/>
  <c r="H1152" i="192"/>
  <c r="F1152" i="192"/>
  <c r="D1152" i="192"/>
  <c r="E1152" i="192" s="1"/>
  <c r="B1152" i="192"/>
  <c r="J1151" i="192"/>
  <c r="I1151" i="192"/>
  <c r="H1151" i="192"/>
  <c r="F1151" i="192"/>
  <c r="D1151" i="192"/>
  <c r="E1151" i="192" s="1"/>
  <c r="B1151" i="192"/>
  <c r="J1150" i="192"/>
  <c r="I1150" i="192"/>
  <c r="H1150" i="192"/>
  <c r="F1150" i="192"/>
  <c r="D1150" i="192"/>
  <c r="E1150" i="192" s="1"/>
  <c r="B1150" i="192"/>
  <c r="J1149" i="192"/>
  <c r="I1149" i="192"/>
  <c r="H1149" i="192"/>
  <c r="F1149" i="192"/>
  <c r="D1149" i="192"/>
  <c r="E1149" i="192" s="1"/>
  <c r="B1149" i="192"/>
  <c r="J1148" i="192"/>
  <c r="I1148" i="192"/>
  <c r="H1148" i="192"/>
  <c r="F1148" i="192"/>
  <c r="D1148" i="192"/>
  <c r="E1148" i="192" s="1"/>
  <c r="B1148" i="192"/>
  <c r="J1147" i="192"/>
  <c r="I1147" i="192"/>
  <c r="H1147" i="192"/>
  <c r="F1147" i="192"/>
  <c r="D1147" i="192"/>
  <c r="E1147" i="192" s="1"/>
  <c r="B1147" i="192"/>
  <c r="J1146" i="192"/>
  <c r="I1146" i="192"/>
  <c r="H1146" i="192"/>
  <c r="F1146" i="192"/>
  <c r="D1146" i="192"/>
  <c r="E1146" i="192" s="1"/>
  <c r="B1146" i="192"/>
  <c r="J1145" i="192"/>
  <c r="I1145" i="192"/>
  <c r="H1145" i="192"/>
  <c r="F1145" i="192"/>
  <c r="D1145" i="192"/>
  <c r="E1145" i="192" s="1"/>
  <c r="B1145" i="192"/>
  <c r="J1144" i="192"/>
  <c r="I1144" i="192"/>
  <c r="H1144" i="192"/>
  <c r="F1144" i="192"/>
  <c r="D1144" i="192"/>
  <c r="E1144" i="192" s="1"/>
  <c r="B1144" i="192"/>
  <c r="J1143" i="192"/>
  <c r="I1143" i="192"/>
  <c r="H1143" i="192"/>
  <c r="F1143" i="192"/>
  <c r="D1143" i="192"/>
  <c r="E1143" i="192" s="1"/>
  <c r="B1143" i="192"/>
  <c r="J1142" i="192"/>
  <c r="I1142" i="192"/>
  <c r="H1142" i="192"/>
  <c r="F1142" i="192"/>
  <c r="D1142" i="192"/>
  <c r="E1142" i="192" s="1"/>
  <c r="B1142" i="192"/>
  <c r="J1141" i="192"/>
  <c r="I1141" i="192"/>
  <c r="H1141" i="192"/>
  <c r="F1141" i="192"/>
  <c r="D1141" i="192"/>
  <c r="E1141" i="192" s="1"/>
  <c r="B1141" i="192"/>
  <c r="J1140" i="192"/>
  <c r="I1140" i="192"/>
  <c r="H1140" i="192"/>
  <c r="F1140" i="192"/>
  <c r="D1140" i="192"/>
  <c r="E1140" i="192" s="1"/>
  <c r="B1140" i="192"/>
  <c r="J1139" i="192"/>
  <c r="I1139" i="192"/>
  <c r="H1139" i="192"/>
  <c r="F1139" i="192"/>
  <c r="D1139" i="192"/>
  <c r="E1139" i="192" s="1"/>
  <c r="B1139" i="192"/>
  <c r="J1138" i="192"/>
  <c r="I1138" i="192"/>
  <c r="H1138" i="192"/>
  <c r="F1138" i="192"/>
  <c r="D1138" i="192"/>
  <c r="E1138" i="192" s="1"/>
  <c r="B1138" i="192"/>
  <c r="J1137" i="192"/>
  <c r="I1137" i="192"/>
  <c r="H1137" i="192"/>
  <c r="F1137" i="192"/>
  <c r="D1137" i="192"/>
  <c r="E1137" i="192" s="1"/>
  <c r="B1137" i="192"/>
  <c r="J1136" i="192"/>
  <c r="I1136" i="192"/>
  <c r="H1136" i="192"/>
  <c r="F1136" i="192"/>
  <c r="D1136" i="192"/>
  <c r="E1136" i="192" s="1"/>
  <c r="B1136" i="192"/>
  <c r="J1135" i="192"/>
  <c r="I1135" i="192"/>
  <c r="H1135" i="192"/>
  <c r="F1135" i="192"/>
  <c r="D1135" i="192"/>
  <c r="E1135" i="192" s="1"/>
  <c r="B1135" i="192"/>
  <c r="J1134" i="192"/>
  <c r="I1134" i="192"/>
  <c r="H1134" i="192"/>
  <c r="F1134" i="192"/>
  <c r="D1134" i="192"/>
  <c r="E1134" i="192" s="1"/>
  <c r="B1134" i="192"/>
  <c r="J1133" i="192"/>
  <c r="I1133" i="192"/>
  <c r="H1133" i="192"/>
  <c r="F1133" i="192"/>
  <c r="D1133" i="192"/>
  <c r="E1133" i="192" s="1"/>
  <c r="B1133" i="192"/>
  <c r="J1132" i="192"/>
  <c r="I1132" i="192"/>
  <c r="H1132" i="192"/>
  <c r="F1132" i="192"/>
  <c r="D1132" i="192"/>
  <c r="E1132" i="192" s="1"/>
  <c r="B1132" i="192"/>
  <c r="J1131" i="192"/>
  <c r="I1131" i="192"/>
  <c r="H1131" i="192"/>
  <c r="F1131" i="192"/>
  <c r="D1131" i="192"/>
  <c r="E1131" i="192" s="1"/>
  <c r="B1131" i="192"/>
  <c r="J1130" i="192"/>
  <c r="I1130" i="192"/>
  <c r="H1130" i="192"/>
  <c r="F1130" i="192"/>
  <c r="D1130" i="192"/>
  <c r="E1130" i="192" s="1"/>
  <c r="B1130" i="192"/>
  <c r="J1129" i="192"/>
  <c r="I1129" i="192"/>
  <c r="H1129" i="192"/>
  <c r="F1129" i="192"/>
  <c r="D1129" i="192"/>
  <c r="E1129" i="192" s="1"/>
  <c r="B1129" i="192"/>
  <c r="J1128" i="192"/>
  <c r="I1128" i="192"/>
  <c r="H1128" i="192"/>
  <c r="F1128" i="192"/>
  <c r="D1128" i="192"/>
  <c r="E1128" i="192" s="1"/>
  <c r="B1128" i="192"/>
  <c r="J1127" i="192"/>
  <c r="I1127" i="192"/>
  <c r="H1127" i="192"/>
  <c r="F1127" i="192"/>
  <c r="D1127" i="192"/>
  <c r="E1127" i="192" s="1"/>
  <c r="B1127" i="192"/>
  <c r="J1126" i="192"/>
  <c r="I1126" i="192"/>
  <c r="H1126" i="192"/>
  <c r="F1126" i="192"/>
  <c r="D1126" i="192"/>
  <c r="E1126" i="192" s="1"/>
  <c r="B1126" i="192"/>
  <c r="J1125" i="192"/>
  <c r="I1125" i="192"/>
  <c r="H1125" i="192"/>
  <c r="F1125" i="192"/>
  <c r="D1125" i="192"/>
  <c r="E1125" i="192" s="1"/>
  <c r="B1125" i="192"/>
  <c r="J1124" i="192"/>
  <c r="I1124" i="192"/>
  <c r="H1124" i="192"/>
  <c r="F1124" i="192"/>
  <c r="D1124" i="192"/>
  <c r="E1124" i="192" s="1"/>
  <c r="B1124" i="192"/>
  <c r="J1123" i="192"/>
  <c r="I1123" i="192"/>
  <c r="H1123" i="192"/>
  <c r="F1123" i="192"/>
  <c r="D1123" i="192"/>
  <c r="E1123" i="192" s="1"/>
  <c r="B1123" i="192"/>
  <c r="J1122" i="192"/>
  <c r="I1122" i="192"/>
  <c r="H1122" i="192"/>
  <c r="F1122" i="192"/>
  <c r="D1122" i="192"/>
  <c r="E1122" i="192" s="1"/>
  <c r="B1122" i="192"/>
  <c r="J1121" i="192"/>
  <c r="I1121" i="192"/>
  <c r="H1121" i="192"/>
  <c r="F1121" i="192"/>
  <c r="D1121" i="192"/>
  <c r="E1121" i="192" s="1"/>
  <c r="B1121" i="192"/>
  <c r="J1120" i="192"/>
  <c r="I1120" i="192"/>
  <c r="H1120" i="192"/>
  <c r="F1120" i="192"/>
  <c r="D1120" i="192"/>
  <c r="E1120" i="192" s="1"/>
  <c r="B1120" i="192"/>
  <c r="J1119" i="192"/>
  <c r="I1119" i="192"/>
  <c r="H1119" i="192"/>
  <c r="F1119" i="192"/>
  <c r="D1119" i="192"/>
  <c r="E1119" i="192" s="1"/>
  <c r="B1119" i="192"/>
  <c r="J1118" i="192"/>
  <c r="I1118" i="192"/>
  <c r="H1118" i="192"/>
  <c r="F1118" i="192"/>
  <c r="D1118" i="192"/>
  <c r="E1118" i="192" s="1"/>
  <c r="B1118" i="192"/>
  <c r="J1117" i="192"/>
  <c r="I1117" i="192"/>
  <c r="H1117" i="192"/>
  <c r="F1117" i="192"/>
  <c r="D1117" i="192"/>
  <c r="E1117" i="192" s="1"/>
  <c r="B1117" i="192"/>
  <c r="J1116" i="192"/>
  <c r="I1116" i="192"/>
  <c r="H1116" i="192"/>
  <c r="F1116" i="192"/>
  <c r="D1116" i="192"/>
  <c r="E1116" i="192" s="1"/>
  <c r="B1116" i="192"/>
  <c r="J1115" i="192"/>
  <c r="I1115" i="192"/>
  <c r="H1115" i="192"/>
  <c r="F1115" i="192"/>
  <c r="D1115" i="192"/>
  <c r="E1115" i="192" s="1"/>
  <c r="B1115" i="192"/>
  <c r="J1114" i="192"/>
  <c r="I1114" i="192"/>
  <c r="H1114" i="192"/>
  <c r="F1114" i="192"/>
  <c r="D1114" i="192"/>
  <c r="E1114" i="192" s="1"/>
  <c r="B1114" i="192"/>
  <c r="J1113" i="192"/>
  <c r="I1113" i="192"/>
  <c r="H1113" i="192"/>
  <c r="F1113" i="192"/>
  <c r="D1113" i="192"/>
  <c r="E1113" i="192" s="1"/>
  <c r="B1113" i="192"/>
  <c r="J1112" i="192"/>
  <c r="I1112" i="192"/>
  <c r="H1112" i="192"/>
  <c r="F1112" i="192"/>
  <c r="D1112" i="192"/>
  <c r="E1112" i="192" s="1"/>
  <c r="B1112" i="192"/>
  <c r="J1111" i="192"/>
  <c r="I1111" i="192"/>
  <c r="H1111" i="192"/>
  <c r="F1111" i="192"/>
  <c r="D1111" i="192"/>
  <c r="E1111" i="192" s="1"/>
  <c r="B1111" i="192"/>
  <c r="J1110" i="192"/>
  <c r="I1110" i="192"/>
  <c r="H1110" i="192"/>
  <c r="F1110" i="192"/>
  <c r="D1110" i="192"/>
  <c r="E1110" i="192" s="1"/>
  <c r="B1110" i="192"/>
  <c r="J1109" i="192"/>
  <c r="I1109" i="192"/>
  <c r="H1109" i="192"/>
  <c r="F1109" i="192"/>
  <c r="D1109" i="192"/>
  <c r="E1109" i="192" s="1"/>
  <c r="B1109" i="192"/>
  <c r="J1108" i="192"/>
  <c r="I1108" i="192"/>
  <c r="H1108" i="192"/>
  <c r="F1108" i="192"/>
  <c r="D1108" i="192"/>
  <c r="E1108" i="192" s="1"/>
  <c r="B1108" i="192"/>
  <c r="J1107" i="192"/>
  <c r="I1107" i="192"/>
  <c r="H1107" i="192"/>
  <c r="F1107" i="192"/>
  <c r="D1107" i="192"/>
  <c r="E1107" i="192" s="1"/>
  <c r="B1107" i="192"/>
  <c r="J1106" i="192"/>
  <c r="I1106" i="192"/>
  <c r="H1106" i="192"/>
  <c r="F1106" i="192"/>
  <c r="D1106" i="192"/>
  <c r="E1106" i="192" s="1"/>
  <c r="B1106" i="192"/>
  <c r="J1105" i="192"/>
  <c r="I1105" i="192"/>
  <c r="H1105" i="192"/>
  <c r="F1105" i="192"/>
  <c r="D1105" i="192"/>
  <c r="E1105" i="192" s="1"/>
  <c r="B1105" i="192"/>
  <c r="J1104" i="192"/>
  <c r="I1104" i="192"/>
  <c r="H1104" i="192"/>
  <c r="F1104" i="192"/>
  <c r="D1104" i="192"/>
  <c r="E1104" i="192" s="1"/>
  <c r="B1104" i="192"/>
  <c r="J1103" i="192"/>
  <c r="I1103" i="192"/>
  <c r="H1103" i="192"/>
  <c r="F1103" i="192"/>
  <c r="D1103" i="192"/>
  <c r="E1103" i="192" s="1"/>
  <c r="B1103" i="192"/>
  <c r="J1102" i="192"/>
  <c r="I1102" i="192"/>
  <c r="H1102" i="192"/>
  <c r="F1102" i="192"/>
  <c r="D1102" i="192"/>
  <c r="E1102" i="192" s="1"/>
  <c r="B1102" i="192"/>
  <c r="J1101" i="192"/>
  <c r="I1101" i="192"/>
  <c r="H1101" i="192"/>
  <c r="F1101" i="192"/>
  <c r="D1101" i="192"/>
  <c r="E1101" i="192" s="1"/>
  <c r="B1101" i="192"/>
  <c r="J1100" i="192"/>
  <c r="I1100" i="192"/>
  <c r="H1100" i="192"/>
  <c r="F1100" i="192"/>
  <c r="D1100" i="192"/>
  <c r="E1100" i="192" s="1"/>
  <c r="B1100" i="192"/>
  <c r="J1099" i="192"/>
  <c r="I1099" i="192"/>
  <c r="H1099" i="192"/>
  <c r="F1099" i="192"/>
  <c r="D1099" i="192"/>
  <c r="E1099" i="192" s="1"/>
  <c r="B1099" i="192"/>
  <c r="J1098" i="192"/>
  <c r="I1098" i="192"/>
  <c r="H1098" i="192"/>
  <c r="F1098" i="192"/>
  <c r="D1098" i="192"/>
  <c r="E1098" i="192" s="1"/>
  <c r="B1098" i="192"/>
  <c r="J1097" i="192"/>
  <c r="I1097" i="192"/>
  <c r="H1097" i="192"/>
  <c r="F1097" i="192"/>
  <c r="D1097" i="192"/>
  <c r="E1097" i="192" s="1"/>
  <c r="B1097" i="192"/>
  <c r="J1096" i="192"/>
  <c r="I1096" i="192"/>
  <c r="H1096" i="192"/>
  <c r="F1096" i="192"/>
  <c r="D1096" i="192"/>
  <c r="E1096" i="192" s="1"/>
  <c r="B1096" i="192"/>
  <c r="J1095" i="192"/>
  <c r="I1095" i="192"/>
  <c r="H1095" i="192"/>
  <c r="F1095" i="192"/>
  <c r="D1095" i="192"/>
  <c r="E1095" i="192" s="1"/>
  <c r="B1095" i="192"/>
  <c r="J1094" i="192"/>
  <c r="I1094" i="192"/>
  <c r="H1094" i="192"/>
  <c r="F1094" i="192"/>
  <c r="D1094" i="192"/>
  <c r="E1094" i="192" s="1"/>
  <c r="B1094" i="192"/>
  <c r="J1093" i="192"/>
  <c r="I1093" i="192"/>
  <c r="H1093" i="192"/>
  <c r="F1093" i="192"/>
  <c r="D1093" i="192"/>
  <c r="E1093" i="192" s="1"/>
  <c r="B1093" i="192"/>
  <c r="J1092" i="192"/>
  <c r="I1092" i="192"/>
  <c r="H1092" i="192"/>
  <c r="F1092" i="192"/>
  <c r="D1092" i="192"/>
  <c r="E1092" i="192" s="1"/>
  <c r="B1092" i="192"/>
  <c r="J1091" i="192"/>
  <c r="I1091" i="192"/>
  <c r="H1091" i="192"/>
  <c r="F1091" i="192"/>
  <c r="D1091" i="192"/>
  <c r="E1091" i="192" s="1"/>
  <c r="B1091" i="192"/>
  <c r="J1090" i="192"/>
  <c r="I1090" i="192"/>
  <c r="H1090" i="192"/>
  <c r="F1090" i="192"/>
  <c r="D1090" i="192"/>
  <c r="E1090" i="192" s="1"/>
  <c r="B1090" i="192"/>
  <c r="J1089" i="192"/>
  <c r="I1089" i="192"/>
  <c r="H1089" i="192"/>
  <c r="F1089" i="192"/>
  <c r="D1089" i="192"/>
  <c r="E1089" i="192" s="1"/>
  <c r="B1089" i="192"/>
  <c r="J1088" i="192"/>
  <c r="I1088" i="192"/>
  <c r="H1088" i="192"/>
  <c r="F1088" i="192"/>
  <c r="D1088" i="192"/>
  <c r="E1088" i="192" s="1"/>
  <c r="B1088" i="192"/>
  <c r="J1087" i="192"/>
  <c r="I1087" i="192"/>
  <c r="H1087" i="192"/>
  <c r="F1087" i="192"/>
  <c r="D1087" i="192"/>
  <c r="E1087" i="192" s="1"/>
  <c r="B1087" i="192"/>
  <c r="J1086" i="192"/>
  <c r="I1086" i="192"/>
  <c r="H1086" i="192"/>
  <c r="F1086" i="192"/>
  <c r="D1086" i="192"/>
  <c r="E1086" i="192" s="1"/>
  <c r="B1086" i="192"/>
  <c r="J1085" i="192"/>
  <c r="I1085" i="192"/>
  <c r="H1085" i="192"/>
  <c r="F1085" i="192"/>
  <c r="D1085" i="192"/>
  <c r="E1085" i="192" s="1"/>
  <c r="B1085" i="192"/>
  <c r="J1084" i="192"/>
  <c r="I1084" i="192"/>
  <c r="H1084" i="192"/>
  <c r="F1084" i="192"/>
  <c r="D1084" i="192"/>
  <c r="E1084" i="192" s="1"/>
  <c r="B1084" i="192"/>
  <c r="J1083" i="192"/>
  <c r="I1083" i="192"/>
  <c r="H1083" i="192"/>
  <c r="F1083" i="192"/>
  <c r="D1083" i="192"/>
  <c r="E1083" i="192" s="1"/>
  <c r="B1083" i="192"/>
  <c r="J1082" i="192"/>
  <c r="I1082" i="192"/>
  <c r="H1082" i="192"/>
  <c r="F1082" i="192"/>
  <c r="D1082" i="192"/>
  <c r="E1082" i="192" s="1"/>
  <c r="B1082" i="192"/>
  <c r="J1081" i="192"/>
  <c r="I1081" i="192"/>
  <c r="H1081" i="192"/>
  <c r="F1081" i="192"/>
  <c r="D1081" i="192"/>
  <c r="E1081" i="192" s="1"/>
  <c r="B1081" i="192"/>
  <c r="J1080" i="192"/>
  <c r="I1080" i="192"/>
  <c r="H1080" i="192"/>
  <c r="F1080" i="192"/>
  <c r="D1080" i="192"/>
  <c r="E1080" i="192" s="1"/>
  <c r="B1080" i="192"/>
  <c r="J1079" i="192"/>
  <c r="I1079" i="192"/>
  <c r="H1079" i="192"/>
  <c r="F1079" i="192"/>
  <c r="D1079" i="192"/>
  <c r="E1079" i="192" s="1"/>
  <c r="B1079" i="192"/>
  <c r="J1078" i="192"/>
  <c r="I1078" i="192"/>
  <c r="H1078" i="192"/>
  <c r="F1078" i="192"/>
  <c r="D1078" i="192"/>
  <c r="E1078" i="192" s="1"/>
  <c r="B1078" i="192"/>
  <c r="J1077" i="192"/>
  <c r="I1077" i="192"/>
  <c r="H1077" i="192"/>
  <c r="F1077" i="192"/>
  <c r="D1077" i="192"/>
  <c r="E1077" i="192" s="1"/>
  <c r="B1077" i="192"/>
  <c r="J1076" i="192"/>
  <c r="I1076" i="192"/>
  <c r="H1076" i="192"/>
  <c r="F1076" i="192"/>
  <c r="D1076" i="192"/>
  <c r="E1076" i="192" s="1"/>
  <c r="B1076" i="192"/>
  <c r="J1075" i="192"/>
  <c r="I1075" i="192"/>
  <c r="H1075" i="192"/>
  <c r="F1075" i="192"/>
  <c r="D1075" i="192"/>
  <c r="E1075" i="192" s="1"/>
  <c r="B1075" i="192"/>
  <c r="J1074" i="192"/>
  <c r="I1074" i="192"/>
  <c r="H1074" i="192"/>
  <c r="F1074" i="192"/>
  <c r="D1074" i="192"/>
  <c r="E1074" i="192" s="1"/>
  <c r="B1074" i="192"/>
  <c r="J1073" i="192"/>
  <c r="I1073" i="192"/>
  <c r="H1073" i="192"/>
  <c r="F1073" i="192"/>
  <c r="D1073" i="192"/>
  <c r="E1073" i="192" s="1"/>
  <c r="B1073" i="192"/>
  <c r="J1072" i="192"/>
  <c r="I1072" i="192"/>
  <c r="H1072" i="192"/>
  <c r="F1072" i="192"/>
  <c r="D1072" i="192"/>
  <c r="E1072" i="192" s="1"/>
  <c r="B1072" i="192"/>
  <c r="J1071" i="192"/>
  <c r="I1071" i="192"/>
  <c r="H1071" i="192"/>
  <c r="F1071" i="192"/>
  <c r="D1071" i="192"/>
  <c r="E1071" i="192" s="1"/>
  <c r="B1071" i="192"/>
  <c r="J1070" i="192"/>
  <c r="I1070" i="192"/>
  <c r="H1070" i="192"/>
  <c r="F1070" i="192"/>
  <c r="D1070" i="192"/>
  <c r="E1070" i="192" s="1"/>
  <c r="B1070" i="192"/>
  <c r="J1069" i="192"/>
  <c r="I1069" i="192"/>
  <c r="H1069" i="192"/>
  <c r="F1069" i="192"/>
  <c r="D1069" i="192"/>
  <c r="E1069" i="192" s="1"/>
  <c r="B1069" i="192"/>
  <c r="J1068" i="192"/>
  <c r="I1068" i="192"/>
  <c r="H1068" i="192"/>
  <c r="F1068" i="192"/>
  <c r="D1068" i="192"/>
  <c r="E1068" i="192" s="1"/>
  <c r="B1068" i="192"/>
  <c r="J1067" i="192"/>
  <c r="I1067" i="192"/>
  <c r="H1067" i="192"/>
  <c r="F1067" i="192"/>
  <c r="D1067" i="192"/>
  <c r="E1067" i="192" s="1"/>
  <c r="B1067" i="192"/>
  <c r="J1066" i="192"/>
  <c r="I1066" i="192"/>
  <c r="H1066" i="192"/>
  <c r="F1066" i="192"/>
  <c r="D1066" i="192"/>
  <c r="E1066" i="192" s="1"/>
  <c r="B1066" i="192"/>
  <c r="J1065" i="192"/>
  <c r="I1065" i="192"/>
  <c r="H1065" i="192"/>
  <c r="F1065" i="192"/>
  <c r="D1065" i="192"/>
  <c r="E1065" i="192" s="1"/>
  <c r="B1065" i="192"/>
  <c r="J1064" i="192"/>
  <c r="I1064" i="192"/>
  <c r="H1064" i="192"/>
  <c r="F1064" i="192"/>
  <c r="D1064" i="192"/>
  <c r="E1064" i="192" s="1"/>
  <c r="B1064" i="192"/>
  <c r="J1063" i="192"/>
  <c r="I1063" i="192"/>
  <c r="H1063" i="192"/>
  <c r="F1063" i="192"/>
  <c r="D1063" i="192"/>
  <c r="E1063" i="192" s="1"/>
  <c r="B1063" i="192"/>
  <c r="J1062" i="192"/>
  <c r="I1062" i="192"/>
  <c r="H1062" i="192"/>
  <c r="F1062" i="192"/>
  <c r="D1062" i="192"/>
  <c r="E1062" i="192" s="1"/>
  <c r="B1062" i="192"/>
  <c r="J1061" i="192"/>
  <c r="I1061" i="192"/>
  <c r="H1061" i="192"/>
  <c r="F1061" i="192"/>
  <c r="D1061" i="192"/>
  <c r="E1061" i="192" s="1"/>
  <c r="B1061" i="192"/>
  <c r="J1060" i="192"/>
  <c r="I1060" i="192"/>
  <c r="H1060" i="192"/>
  <c r="F1060" i="192"/>
  <c r="D1060" i="192"/>
  <c r="E1060" i="192" s="1"/>
  <c r="B1060" i="192"/>
  <c r="J1059" i="192"/>
  <c r="I1059" i="192"/>
  <c r="H1059" i="192"/>
  <c r="F1059" i="192"/>
  <c r="D1059" i="192"/>
  <c r="E1059" i="192" s="1"/>
  <c r="B1059" i="192"/>
  <c r="J1058" i="192"/>
  <c r="I1058" i="192"/>
  <c r="H1058" i="192"/>
  <c r="F1058" i="192"/>
  <c r="D1058" i="192"/>
  <c r="E1058" i="192" s="1"/>
  <c r="B1058" i="192"/>
  <c r="J1057" i="192"/>
  <c r="I1057" i="192"/>
  <c r="H1057" i="192"/>
  <c r="F1057" i="192"/>
  <c r="D1057" i="192"/>
  <c r="E1057" i="192" s="1"/>
  <c r="B1057" i="192"/>
  <c r="J1056" i="192"/>
  <c r="I1056" i="192"/>
  <c r="H1056" i="192"/>
  <c r="F1056" i="192"/>
  <c r="D1056" i="192"/>
  <c r="E1056" i="192" s="1"/>
  <c r="B1056" i="192"/>
  <c r="J1055" i="192"/>
  <c r="I1055" i="192"/>
  <c r="H1055" i="192"/>
  <c r="F1055" i="192"/>
  <c r="D1055" i="192"/>
  <c r="E1055" i="192" s="1"/>
  <c r="B1055" i="192"/>
  <c r="J1054" i="192"/>
  <c r="I1054" i="192"/>
  <c r="H1054" i="192"/>
  <c r="F1054" i="192"/>
  <c r="D1054" i="192"/>
  <c r="E1054" i="192" s="1"/>
  <c r="B1054" i="192"/>
  <c r="J1053" i="192"/>
  <c r="I1053" i="192"/>
  <c r="H1053" i="192"/>
  <c r="F1053" i="192"/>
  <c r="D1053" i="192"/>
  <c r="E1053" i="192" s="1"/>
  <c r="B1053" i="192"/>
  <c r="J1052" i="192"/>
  <c r="I1052" i="192"/>
  <c r="H1052" i="192"/>
  <c r="F1052" i="192"/>
  <c r="D1052" i="192"/>
  <c r="E1052" i="192" s="1"/>
  <c r="B1052" i="192"/>
  <c r="J1051" i="192"/>
  <c r="I1051" i="192"/>
  <c r="H1051" i="192"/>
  <c r="F1051" i="192"/>
  <c r="D1051" i="192"/>
  <c r="E1051" i="192" s="1"/>
  <c r="B1051" i="192"/>
  <c r="J1050" i="192"/>
  <c r="I1050" i="192"/>
  <c r="H1050" i="192"/>
  <c r="F1050" i="192"/>
  <c r="D1050" i="192"/>
  <c r="E1050" i="192" s="1"/>
  <c r="B1050" i="192"/>
  <c r="J1049" i="192"/>
  <c r="I1049" i="192"/>
  <c r="H1049" i="192"/>
  <c r="F1049" i="192"/>
  <c r="D1049" i="192"/>
  <c r="E1049" i="192" s="1"/>
  <c r="B1049" i="192"/>
  <c r="J1048" i="192"/>
  <c r="I1048" i="192"/>
  <c r="H1048" i="192"/>
  <c r="F1048" i="192"/>
  <c r="D1048" i="192"/>
  <c r="E1048" i="192" s="1"/>
  <c r="B1048" i="192"/>
  <c r="J1047" i="192"/>
  <c r="I1047" i="192"/>
  <c r="H1047" i="192"/>
  <c r="F1047" i="192"/>
  <c r="D1047" i="192"/>
  <c r="E1047" i="192" s="1"/>
  <c r="B1047" i="192"/>
  <c r="J1046" i="192"/>
  <c r="I1046" i="192"/>
  <c r="H1046" i="192"/>
  <c r="F1046" i="192"/>
  <c r="D1046" i="192"/>
  <c r="E1046" i="192" s="1"/>
  <c r="B1046" i="192"/>
  <c r="J1045" i="192"/>
  <c r="I1045" i="192"/>
  <c r="H1045" i="192"/>
  <c r="F1045" i="192"/>
  <c r="D1045" i="192"/>
  <c r="E1045" i="192" s="1"/>
  <c r="B1045" i="192"/>
  <c r="J1044" i="192"/>
  <c r="I1044" i="192"/>
  <c r="H1044" i="192"/>
  <c r="F1044" i="192"/>
  <c r="D1044" i="192"/>
  <c r="E1044" i="192" s="1"/>
  <c r="B1044" i="192"/>
  <c r="J1043" i="192"/>
  <c r="I1043" i="192"/>
  <c r="H1043" i="192"/>
  <c r="F1043" i="192"/>
  <c r="D1043" i="192"/>
  <c r="E1043" i="192" s="1"/>
  <c r="B1043" i="192"/>
  <c r="J1042" i="192"/>
  <c r="I1042" i="192"/>
  <c r="H1042" i="192"/>
  <c r="F1042" i="192"/>
  <c r="D1042" i="192"/>
  <c r="E1042" i="192" s="1"/>
  <c r="B1042" i="192"/>
  <c r="J1041" i="192"/>
  <c r="I1041" i="192"/>
  <c r="H1041" i="192"/>
  <c r="F1041" i="192"/>
  <c r="D1041" i="192"/>
  <c r="E1041" i="192" s="1"/>
  <c r="B1041" i="192"/>
  <c r="J1040" i="192"/>
  <c r="I1040" i="192"/>
  <c r="H1040" i="192"/>
  <c r="F1040" i="192"/>
  <c r="D1040" i="192"/>
  <c r="E1040" i="192" s="1"/>
  <c r="B1040" i="192"/>
  <c r="J1039" i="192"/>
  <c r="I1039" i="192"/>
  <c r="H1039" i="192"/>
  <c r="F1039" i="192"/>
  <c r="D1039" i="192"/>
  <c r="E1039" i="192" s="1"/>
  <c r="B1039" i="192"/>
  <c r="J1038" i="192"/>
  <c r="I1038" i="192"/>
  <c r="H1038" i="192"/>
  <c r="F1038" i="192"/>
  <c r="D1038" i="192"/>
  <c r="E1038" i="192" s="1"/>
  <c r="B1038" i="192"/>
  <c r="J1037" i="192"/>
  <c r="I1037" i="192"/>
  <c r="H1037" i="192"/>
  <c r="F1037" i="192"/>
  <c r="D1037" i="192"/>
  <c r="E1037" i="192" s="1"/>
  <c r="B1037" i="192"/>
  <c r="J1036" i="192"/>
  <c r="I1036" i="192"/>
  <c r="H1036" i="192"/>
  <c r="F1036" i="192"/>
  <c r="D1036" i="192"/>
  <c r="E1036" i="192" s="1"/>
  <c r="B1036" i="192"/>
  <c r="J1035" i="192"/>
  <c r="I1035" i="192"/>
  <c r="H1035" i="192"/>
  <c r="F1035" i="192"/>
  <c r="D1035" i="192"/>
  <c r="E1035" i="192" s="1"/>
  <c r="B1035" i="192"/>
  <c r="J1034" i="192"/>
  <c r="I1034" i="192"/>
  <c r="H1034" i="192"/>
  <c r="F1034" i="192"/>
  <c r="D1034" i="192"/>
  <c r="E1034" i="192" s="1"/>
  <c r="B1034" i="192"/>
  <c r="J1033" i="192"/>
  <c r="I1033" i="192"/>
  <c r="H1033" i="192"/>
  <c r="F1033" i="192"/>
  <c r="D1033" i="192"/>
  <c r="E1033" i="192" s="1"/>
  <c r="B1033" i="192"/>
  <c r="J1032" i="192"/>
  <c r="I1032" i="192"/>
  <c r="H1032" i="192"/>
  <c r="F1032" i="192"/>
  <c r="D1032" i="192"/>
  <c r="E1032" i="192" s="1"/>
  <c r="B1032" i="192"/>
  <c r="J1031" i="192"/>
  <c r="I1031" i="192"/>
  <c r="H1031" i="192"/>
  <c r="F1031" i="192"/>
  <c r="D1031" i="192"/>
  <c r="E1031" i="192" s="1"/>
  <c r="B1031" i="192"/>
  <c r="J1030" i="192"/>
  <c r="I1030" i="192"/>
  <c r="H1030" i="192"/>
  <c r="F1030" i="192"/>
  <c r="D1030" i="192"/>
  <c r="E1030" i="192" s="1"/>
  <c r="B1030" i="192"/>
  <c r="J1029" i="192"/>
  <c r="I1029" i="192"/>
  <c r="H1029" i="192"/>
  <c r="F1029" i="192"/>
  <c r="D1029" i="192"/>
  <c r="E1029" i="192" s="1"/>
  <c r="B1029" i="192"/>
  <c r="J1028" i="192"/>
  <c r="I1028" i="192"/>
  <c r="H1028" i="192"/>
  <c r="F1028" i="192"/>
  <c r="D1028" i="192"/>
  <c r="E1028" i="192" s="1"/>
  <c r="B1028" i="192"/>
  <c r="J1027" i="192"/>
  <c r="I1027" i="192"/>
  <c r="H1027" i="192"/>
  <c r="F1027" i="192"/>
  <c r="D1027" i="192"/>
  <c r="E1027" i="192" s="1"/>
  <c r="B1027" i="192"/>
  <c r="J1026" i="192"/>
  <c r="I1026" i="192"/>
  <c r="H1026" i="192"/>
  <c r="F1026" i="192"/>
  <c r="D1026" i="192"/>
  <c r="E1026" i="192" s="1"/>
  <c r="B1026" i="192"/>
  <c r="J1025" i="192"/>
  <c r="I1025" i="192"/>
  <c r="H1025" i="192"/>
  <c r="F1025" i="192"/>
  <c r="D1025" i="192"/>
  <c r="E1025" i="192" s="1"/>
  <c r="B1025" i="192"/>
  <c r="J1024" i="192"/>
  <c r="I1024" i="192"/>
  <c r="H1024" i="192"/>
  <c r="F1024" i="192"/>
  <c r="D1024" i="192"/>
  <c r="E1024" i="192" s="1"/>
  <c r="B1024" i="192"/>
  <c r="J1023" i="192"/>
  <c r="I1023" i="192"/>
  <c r="H1023" i="192"/>
  <c r="F1023" i="192"/>
  <c r="D1023" i="192"/>
  <c r="E1023" i="192" s="1"/>
  <c r="B1023" i="192"/>
  <c r="J1022" i="192"/>
  <c r="I1022" i="192"/>
  <c r="H1022" i="192"/>
  <c r="F1022" i="192"/>
  <c r="D1022" i="192"/>
  <c r="E1022" i="192" s="1"/>
  <c r="B1022" i="192"/>
  <c r="J1021" i="192"/>
  <c r="I1021" i="192"/>
  <c r="H1021" i="192"/>
  <c r="F1021" i="192"/>
  <c r="D1021" i="192"/>
  <c r="E1021" i="192" s="1"/>
  <c r="B1021" i="192"/>
  <c r="J1020" i="192"/>
  <c r="I1020" i="192"/>
  <c r="H1020" i="192"/>
  <c r="F1020" i="192"/>
  <c r="D1020" i="192"/>
  <c r="E1020" i="192" s="1"/>
  <c r="B1020" i="192"/>
  <c r="J1019" i="192"/>
  <c r="I1019" i="192"/>
  <c r="H1019" i="192"/>
  <c r="F1019" i="192"/>
  <c r="D1019" i="192"/>
  <c r="E1019" i="192" s="1"/>
  <c r="B1019" i="192"/>
  <c r="J1018" i="192"/>
  <c r="I1018" i="192"/>
  <c r="H1018" i="192"/>
  <c r="F1018" i="192"/>
  <c r="D1018" i="192"/>
  <c r="E1018" i="192" s="1"/>
  <c r="B1018" i="192"/>
  <c r="J1017" i="192"/>
  <c r="I1017" i="192"/>
  <c r="H1017" i="192"/>
  <c r="F1017" i="192"/>
  <c r="D1017" i="192"/>
  <c r="E1017" i="192" s="1"/>
  <c r="B1017" i="192"/>
  <c r="J1016" i="192"/>
  <c r="I1016" i="192"/>
  <c r="H1016" i="192"/>
  <c r="F1016" i="192"/>
  <c r="D1016" i="192"/>
  <c r="E1016" i="192" s="1"/>
  <c r="B1016" i="192"/>
  <c r="J1015" i="192"/>
  <c r="I1015" i="192"/>
  <c r="H1015" i="192"/>
  <c r="F1015" i="192"/>
  <c r="D1015" i="192"/>
  <c r="E1015" i="192" s="1"/>
  <c r="B1015" i="192"/>
  <c r="J1014" i="192"/>
  <c r="I1014" i="192"/>
  <c r="H1014" i="192"/>
  <c r="F1014" i="192"/>
  <c r="D1014" i="192"/>
  <c r="E1014" i="192" s="1"/>
  <c r="B1014" i="192"/>
  <c r="J1013" i="192"/>
  <c r="I1013" i="192"/>
  <c r="H1013" i="192"/>
  <c r="F1013" i="192"/>
  <c r="D1013" i="192"/>
  <c r="E1013" i="192" s="1"/>
  <c r="B1013" i="192"/>
  <c r="J1012" i="192"/>
  <c r="I1012" i="192"/>
  <c r="H1012" i="192"/>
  <c r="F1012" i="192"/>
  <c r="D1012" i="192"/>
  <c r="E1012" i="192" s="1"/>
  <c r="B1012" i="192"/>
  <c r="J1011" i="192"/>
  <c r="I1011" i="192"/>
  <c r="H1011" i="192"/>
  <c r="F1011" i="192"/>
  <c r="D1011" i="192"/>
  <c r="E1011" i="192" s="1"/>
  <c r="B1011" i="192"/>
  <c r="J1010" i="192"/>
  <c r="I1010" i="192"/>
  <c r="H1010" i="192"/>
  <c r="F1010" i="192"/>
  <c r="D1010" i="192"/>
  <c r="E1010" i="192" s="1"/>
  <c r="B1010" i="192"/>
  <c r="J1009" i="192"/>
  <c r="I1009" i="192"/>
  <c r="H1009" i="192"/>
  <c r="F1009" i="192"/>
  <c r="D1009" i="192"/>
  <c r="E1009" i="192" s="1"/>
  <c r="B1009" i="192"/>
  <c r="J1008" i="192"/>
  <c r="I1008" i="192"/>
  <c r="H1008" i="192"/>
  <c r="F1008" i="192"/>
  <c r="D1008" i="192"/>
  <c r="E1008" i="192" s="1"/>
  <c r="B1008" i="192"/>
  <c r="J1007" i="192"/>
  <c r="I1007" i="192"/>
  <c r="H1007" i="192"/>
  <c r="F1007" i="192"/>
  <c r="D1007" i="192"/>
  <c r="E1007" i="192" s="1"/>
  <c r="B1007" i="192"/>
  <c r="J1006" i="192"/>
  <c r="I1006" i="192"/>
  <c r="H1006" i="192"/>
  <c r="F1006" i="192"/>
  <c r="D1006" i="192"/>
  <c r="E1006" i="192" s="1"/>
  <c r="B1006" i="192"/>
  <c r="J1005" i="192"/>
  <c r="I1005" i="192"/>
  <c r="H1005" i="192"/>
  <c r="F1005" i="192"/>
  <c r="D1005" i="192"/>
  <c r="E1005" i="192" s="1"/>
  <c r="B1005" i="192"/>
  <c r="J1004" i="192"/>
  <c r="I1004" i="192"/>
  <c r="H1004" i="192"/>
  <c r="F1004" i="192"/>
  <c r="D1004" i="192"/>
  <c r="E1004" i="192" s="1"/>
  <c r="B1004" i="192"/>
  <c r="J1003" i="192"/>
  <c r="I1003" i="192"/>
  <c r="H1003" i="192"/>
  <c r="F1003" i="192"/>
  <c r="D1003" i="192"/>
  <c r="E1003" i="192" s="1"/>
  <c r="B1003" i="192"/>
  <c r="J1002" i="192"/>
  <c r="I1002" i="192"/>
  <c r="H1002" i="192"/>
  <c r="F1002" i="192"/>
  <c r="D1002" i="192"/>
  <c r="E1002" i="192" s="1"/>
  <c r="B1002" i="192"/>
  <c r="J1001" i="192"/>
  <c r="I1001" i="192"/>
  <c r="H1001" i="192"/>
  <c r="F1001" i="192"/>
  <c r="D1001" i="192"/>
  <c r="E1001" i="192" s="1"/>
  <c r="B1001" i="192"/>
  <c r="J1000" i="192"/>
  <c r="I1000" i="192"/>
  <c r="H1000" i="192"/>
  <c r="F1000" i="192"/>
  <c r="D1000" i="192"/>
  <c r="E1000" i="192" s="1"/>
  <c r="B1000" i="192"/>
  <c r="J999" i="192"/>
  <c r="I999" i="192"/>
  <c r="H999" i="192"/>
  <c r="F999" i="192"/>
  <c r="D999" i="192"/>
  <c r="E999" i="192" s="1"/>
  <c r="B999" i="192"/>
  <c r="J998" i="192"/>
  <c r="I998" i="192"/>
  <c r="H998" i="192"/>
  <c r="F998" i="192"/>
  <c r="D998" i="192"/>
  <c r="E998" i="192" s="1"/>
  <c r="B998" i="192"/>
  <c r="J997" i="192"/>
  <c r="I997" i="192"/>
  <c r="H997" i="192"/>
  <c r="F997" i="192"/>
  <c r="D997" i="192"/>
  <c r="E997" i="192" s="1"/>
  <c r="B997" i="192"/>
  <c r="J996" i="192"/>
  <c r="I996" i="192"/>
  <c r="H996" i="192"/>
  <c r="F996" i="192"/>
  <c r="D996" i="192"/>
  <c r="E996" i="192" s="1"/>
  <c r="B996" i="192"/>
  <c r="J995" i="192"/>
  <c r="I995" i="192"/>
  <c r="H995" i="192"/>
  <c r="F995" i="192"/>
  <c r="D995" i="192"/>
  <c r="E995" i="192" s="1"/>
  <c r="B995" i="192"/>
  <c r="J994" i="192"/>
  <c r="I994" i="192"/>
  <c r="H994" i="192"/>
  <c r="F994" i="192"/>
  <c r="D994" i="192"/>
  <c r="E994" i="192" s="1"/>
  <c r="B994" i="192"/>
  <c r="J993" i="192"/>
  <c r="I993" i="192"/>
  <c r="H993" i="192"/>
  <c r="F993" i="192"/>
  <c r="D993" i="192"/>
  <c r="E993" i="192" s="1"/>
  <c r="B993" i="192"/>
  <c r="J992" i="192"/>
  <c r="I992" i="192"/>
  <c r="H992" i="192"/>
  <c r="F992" i="192"/>
  <c r="D992" i="192"/>
  <c r="E992" i="192" s="1"/>
  <c r="B992" i="192"/>
  <c r="J991" i="192"/>
  <c r="I991" i="192"/>
  <c r="H991" i="192"/>
  <c r="F991" i="192"/>
  <c r="D991" i="192"/>
  <c r="E991" i="192" s="1"/>
  <c r="B991" i="192"/>
  <c r="J990" i="192"/>
  <c r="I990" i="192"/>
  <c r="H990" i="192"/>
  <c r="F990" i="192"/>
  <c r="D990" i="192"/>
  <c r="E990" i="192" s="1"/>
  <c r="B990" i="192"/>
  <c r="J989" i="192"/>
  <c r="I989" i="192"/>
  <c r="H989" i="192"/>
  <c r="F989" i="192"/>
  <c r="D989" i="192"/>
  <c r="E989" i="192" s="1"/>
  <c r="B989" i="192"/>
  <c r="J988" i="192"/>
  <c r="I988" i="192"/>
  <c r="H988" i="192"/>
  <c r="F988" i="192"/>
  <c r="D988" i="192"/>
  <c r="E988" i="192" s="1"/>
  <c r="B988" i="192"/>
  <c r="J987" i="192"/>
  <c r="I987" i="192"/>
  <c r="H987" i="192"/>
  <c r="F987" i="192"/>
  <c r="D987" i="192"/>
  <c r="E987" i="192" s="1"/>
  <c r="B987" i="192"/>
  <c r="J986" i="192"/>
  <c r="I986" i="192"/>
  <c r="H986" i="192"/>
  <c r="F986" i="192"/>
  <c r="D986" i="192"/>
  <c r="E986" i="192" s="1"/>
  <c r="B986" i="192"/>
  <c r="J985" i="192"/>
  <c r="I985" i="192"/>
  <c r="H985" i="192"/>
  <c r="F985" i="192"/>
  <c r="D985" i="192"/>
  <c r="E985" i="192" s="1"/>
  <c r="B985" i="192"/>
  <c r="J984" i="192"/>
  <c r="I984" i="192"/>
  <c r="H984" i="192"/>
  <c r="F984" i="192"/>
  <c r="D984" i="192"/>
  <c r="E984" i="192" s="1"/>
  <c r="B984" i="192"/>
  <c r="J983" i="192"/>
  <c r="I983" i="192"/>
  <c r="H983" i="192"/>
  <c r="F983" i="192"/>
  <c r="D983" i="192"/>
  <c r="E983" i="192" s="1"/>
  <c r="B983" i="192"/>
  <c r="J982" i="192"/>
  <c r="I982" i="192"/>
  <c r="H982" i="192"/>
  <c r="F982" i="192"/>
  <c r="D982" i="192"/>
  <c r="E982" i="192" s="1"/>
  <c r="B982" i="192"/>
  <c r="J981" i="192"/>
  <c r="I981" i="192"/>
  <c r="H981" i="192"/>
  <c r="F981" i="192"/>
  <c r="D981" i="192"/>
  <c r="E981" i="192" s="1"/>
  <c r="B981" i="192"/>
  <c r="J980" i="192"/>
  <c r="I980" i="192"/>
  <c r="H980" i="192"/>
  <c r="F980" i="192"/>
  <c r="D980" i="192"/>
  <c r="E980" i="192" s="1"/>
  <c r="B980" i="192"/>
  <c r="J979" i="192"/>
  <c r="I979" i="192"/>
  <c r="H979" i="192"/>
  <c r="F979" i="192"/>
  <c r="D979" i="192"/>
  <c r="E979" i="192" s="1"/>
  <c r="B979" i="192"/>
  <c r="J978" i="192"/>
  <c r="I978" i="192"/>
  <c r="H978" i="192"/>
  <c r="F978" i="192"/>
  <c r="D978" i="192"/>
  <c r="E978" i="192" s="1"/>
  <c r="B978" i="192"/>
  <c r="J977" i="192"/>
  <c r="I977" i="192"/>
  <c r="H977" i="192"/>
  <c r="F977" i="192"/>
  <c r="D977" i="192"/>
  <c r="E977" i="192" s="1"/>
  <c r="B977" i="192"/>
  <c r="J976" i="192"/>
  <c r="I976" i="192"/>
  <c r="H976" i="192"/>
  <c r="F976" i="192"/>
  <c r="D976" i="192"/>
  <c r="E976" i="192" s="1"/>
  <c r="B976" i="192"/>
  <c r="J975" i="192"/>
  <c r="I975" i="192"/>
  <c r="H975" i="192"/>
  <c r="F975" i="192"/>
  <c r="D975" i="192"/>
  <c r="E975" i="192" s="1"/>
  <c r="B975" i="192"/>
  <c r="J974" i="192"/>
  <c r="I974" i="192"/>
  <c r="H974" i="192"/>
  <c r="F974" i="192"/>
  <c r="D974" i="192"/>
  <c r="E974" i="192" s="1"/>
  <c r="B974" i="192"/>
  <c r="J973" i="192"/>
  <c r="I973" i="192"/>
  <c r="H973" i="192"/>
  <c r="F973" i="192"/>
  <c r="D973" i="192"/>
  <c r="E973" i="192" s="1"/>
  <c r="B973" i="192"/>
  <c r="J972" i="192"/>
  <c r="I972" i="192"/>
  <c r="H972" i="192"/>
  <c r="F972" i="192"/>
  <c r="D972" i="192"/>
  <c r="E972" i="192" s="1"/>
  <c r="B972" i="192"/>
  <c r="J971" i="192"/>
  <c r="I971" i="192"/>
  <c r="H971" i="192"/>
  <c r="F971" i="192"/>
  <c r="D971" i="192"/>
  <c r="E971" i="192" s="1"/>
  <c r="B971" i="192"/>
  <c r="J970" i="192"/>
  <c r="I970" i="192"/>
  <c r="H970" i="192"/>
  <c r="F970" i="192"/>
  <c r="D970" i="192"/>
  <c r="E970" i="192" s="1"/>
  <c r="B970" i="192"/>
  <c r="J969" i="192"/>
  <c r="I969" i="192"/>
  <c r="H969" i="192"/>
  <c r="F969" i="192"/>
  <c r="D969" i="192"/>
  <c r="E969" i="192" s="1"/>
  <c r="B969" i="192"/>
  <c r="J968" i="192"/>
  <c r="I968" i="192"/>
  <c r="H968" i="192"/>
  <c r="F968" i="192"/>
  <c r="D968" i="192"/>
  <c r="E968" i="192" s="1"/>
  <c r="B968" i="192"/>
  <c r="J967" i="192"/>
  <c r="I967" i="192"/>
  <c r="H967" i="192"/>
  <c r="F967" i="192"/>
  <c r="D967" i="192"/>
  <c r="E967" i="192" s="1"/>
  <c r="B967" i="192"/>
  <c r="J966" i="192"/>
  <c r="I966" i="192"/>
  <c r="H966" i="192"/>
  <c r="F966" i="192"/>
  <c r="D966" i="192"/>
  <c r="E966" i="192" s="1"/>
  <c r="B966" i="192"/>
  <c r="J965" i="192"/>
  <c r="I965" i="192"/>
  <c r="H965" i="192"/>
  <c r="F965" i="192"/>
  <c r="D965" i="192"/>
  <c r="E965" i="192" s="1"/>
  <c r="B965" i="192"/>
  <c r="J964" i="192"/>
  <c r="I964" i="192"/>
  <c r="H964" i="192"/>
  <c r="F964" i="192"/>
  <c r="D964" i="192"/>
  <c r="E964" i="192" s="1"/>
  <c r="B964" i="192"/>
  <c r="J963" i="192"/>
  <c r="I963" i="192"/>
  <c r="H963" i="192"/>
  <c r="F963" i="192"/>
  <c r="D963" i="192"/>
  <c r="E963" i="192" s="1"/>
  <c r="B963" i="192"/>
  <c r="J962" i="192"/>
  <c r="I962" i="192"/>
  <c r="H962" i="192"/>
  <c r="F962" i="192"/>
  <c r="D962" i="192"/>
  <c r="E962" i="192" s="1"/>
  <c r="B962" i="192"/>
  <c r="J961" i="192"/>
  <c r="I961" i="192"/>
  <c r="H961" i="192"/>
  <c r="F961" i="192"/>
  <c r="D961" i="192"/>
  <c r="E961" i="192" s="1"/>
  <c r="B961" i="192"/>
  <c r="J960" i="192"/>
  <c r="I960" i="192"/>
  <c r="H960" i="192"/>
  <c r="F960" i="192"/>
  <c r="D960" i="192"/>
  <c r="E960" i="192" s="1"/>
  <c r="B960" i="192"/>
  <c r="J959" i="192"/>
  <c r="I959" i="192"/>
  <c r="H959" i="192"/>
  <c r="F959" i="192"/>
  <c r="D959" i="192"/>
  <c r="E959" i="192" s="1"/>
  <c r="B959" i="192"/>
  <c r="J958" i="192"/>
  <c r="I958" i="192"/>
  <c r="H958" i="192"/>
  <c r="F958" i="192"/>
  <c r="D958" i="192"/>
  <c r="E958" i="192" s="1"/>
  <c r="B958" i="192"/>
  <c r="J957" i="192"/>
  <c r="I957" i="192"/>
  <c r="H957" i="192"/>
  <c r="F957" i="192"/>
  <c r="D957" i="192"/>
  <c r="E957" i="192" s="1"/>
  <c r="B957" i="192"/>
  <c r="J956" i="192"/>
  <c r="I956" i="192"/>
  <c r="H956" i="192"/>
  <c r="F956" i="192"/>
  <c r="D956" i="192"/>
  <c r="E956" i="192" s="1"/>
  <c r="B956" i="192"/>
  <c r="J955" i="192"/>
  <c r="I955" i="192"/>
  <c r="H955" i="192"/>
  <c r="F955" i="192"/>
  <c r="D955" i="192"/>
  <c r="E955" i="192" s="1"/>
  <c r="B955" i="192"/>
  <c r="J954" i="192"/>
  <c r="I954" i="192"/>
  <c r="H954" i="192"/>
  <c r="F954" i="192"/>
  <c r="D954" i="192"/>
  <c r="E954" i="192" s="1"/>
  <c r="B954" i="192"/>
  <c r="J953" i="192"/>
  <c r="I953" i="192"/>
  <c r="H953" i="192"/>
  <c r="F953" i="192"/>
  <c r="D953" i="192"/>
  <c r="E953" i="192" s="1"/>
  <c r="B953" i="192"/>
  <c r="J952" i="192"/>
  <c r="I952" i="192"/>
  <c r="H952" i="192"/>
  <c r="F952" i="192"/>
  <c r="D952" i="192"/>
  <c r="E952" i="192" s="1"/>
  <c r="B952" i="192"/>
  <c r="J951" i="192"/>
  <c r="I951" i="192"/>
  <c r="H951" i="192"/>
  <c r="F951" i="192"/>
  <c r="D951" i="192"/>
  <c r="E951" i="192" s="1"/>
  <c r="B951" i="192"/>
  <c r="J950" i="192"/>
  <c r="I950" i="192"/>
  <c r="H950" i="192"/>
  <c r="F950" i="192"/>
  <c r="D950" i="192"/>
  <c r="E950" i="192" s="1"/>
  <c r="B950" i="192"/>
  <c r="J949" i="192"/>
  <c r="I949" i="192"/>
  <c r="H949" i="192"/>
  <c r="F949" i="192"/>
  <c r="D949" i="192"/>
  <c r="E949" i="192" s="1"/>
  <c r="B949" i="192"/>
  <c r="J948" i="192"/>
  <c r="I948" i="192"/>
  <c r="H948" i="192"/>
  <c r="F948" i="192"/>
  <c r="D948" i="192"/>
  <c r="E948" i="192" s="1"/>
  <c r="B948" i="192"/>
  <c r="J947" i="192"/>
  <c r="I947" i="192"/>
  <c r="H947" i="192"/>
  <c r="F947" i="192"/>
  <c r="D947" i="192"/>
  <c r="E947" i="192" s="1"/>
  <c r="B947" i="192"/>
  <c r="J946" i="192"/>
  <c r="I946" i="192"/>
  <c r="H946" i="192"/>
  <c r="F946" i="192"/>
  <c r="D946" i="192"/>
  <c r="E946" i="192" s="1"/>
  <c r="B946" i="192"/>
  <c r="J945" i="192"/>
  <c r="I945" i="192"/>
  <c r="H945" i="192"/>
  <c r="F945" i="192"/>
  <c r="D945" i="192"/>
  <c r="E945" i="192" s="1"/>
  <c r="B945" i="192"/>
  <c r="J944" i="192"/>
  <c r="I944" i="192"/>
  <c r="H944" i="192"/>
  <c r="F944" i="192"/>
  <c r="D944" i="192"/>
  <c r="E944" i="192" s="1"/>
  <c r="B944" i="192"/>
  <c r="J943" i="192"/>
  <c r="I943" i="192"/>
  <c r="H943" i="192"/>
  <c r="F943" i="192"/>
  <c r="D943" i="192"/>
  <c r="E943" i="192" s="1"/>
  <c r="B943" i="192"/>
  <c r="J942" i="192"/>
  <c r="I942" i="192"/>
  <c r="H942" i="192"/>
  <c r="F942" i="192"/>
  <c r="D942" i="192"/>
  <c r="E942" i="192" s="1"/>
  <c r="B942" i="192"/>
  <c r="J941" i="192"/>
  <c r="I941" i="192"/>
  <c r="H941" i="192"/>
  <c r="F941" i="192"/>
  <c r="D941" i="192"/>
  <c r="E941" i="192" s="1"/>
  <c r="B941" i="192"/>
  <c r="J940" i="192"/>
  <c r="I940" i="192"/>
  <c r="H940" i="192"/>
  <c r="F940" i="192"/>
  <c r="D940" i="192"/>
  <c r="E940" i="192" s="1"/>
  <c r="B940" i="192"/>
  <c r="J939" i="192"/>
  <c r="I939" i="192"/>
  <c r="H939" i="192"/>
  <c r="F939" i="192"/>
  <c r="D939" i="192"/>
  <c r="E939" i="192" s="1"/>
  <c r="B939" i="192"/>
  <c r="J938" i="192"/>
  <c r="I938" i="192"/>
  <c r="H938" i="192"/>
  <c r="F938" i="192"/>
  <c r="D938" i="192"/>
  <c r="E938" i="192" s="1"/>
  <c r="B938" i="192"/>
  <c r="J937" i="192"/>
  <c r="I937" i="192"/>
  <c r="H937" i="192"/>
  <c r="F937" i="192"/>
  <c r="D937" i="192"/>
  <c r="E937" i="192" s="1"/>
  <c r="B937" i="192"/>
  <c r="J936" i="192"/>
  <c r="I936" i="192"/>
  <c r="H936" i="192"/>
  <c r="F936" i="192"/>
  <c r="D936" i="192"/>
  <c r="E936" i="192" s="1"/>
  <c r="B936" i="192"/>
  <c r="J935" i="192"/>
  <c r="I935" i="192"/>
  <c r="H935" i="192"/>
  <c r="F935" i="192"/>
  <c r="D935" i="192"/>
  <c r="E935" i="192" s="1"/>
  <c r="B935" i="192"/>
  <c r="J934" i="192"/>
  <c r="I934" i="192"/>
  <c r="H934" i="192"/>
  <c r="F934" i="192"/>
  <c r="D934" i="192"/>
  <c r="E934" i="192" s="1"/>
  <c r="B934" i="192"/>
  <c r="J933" i="192"/>
  <c r="I933" i="192"/>
  <c r="H933" i="192"/>
  <c r="F933" i="192"/>
  <c r="D933" i="192"/>
  <c r="E933" i="192" s="1"/>
  <c r="B933" i="192"/>
  <c r="J932" i="192"/>
  <c r="I932" i="192"/>
  <c r="H932" i="192"/>
  <c r="F932" i="192"/>
  <c r="D932" i="192"/>
  <c r="E932" i="192" s="1"/>
  <c r="B932" i="192"/>
  <c r="J931" i="192"/>
  <c r="I931" i="192"/>
  <c r="H931" i="192"/>
  <c r="F931" i="192"/>
  <c r="D931" i="192"/>
  <c r="E931" i="192" s="1"/>
  <c r="B931" i="192"/>
  <c r="J930" i="192"/>
  <c r="I930" i="192"/>
  <c r="H930" i="192"/>
  <c r="F930" i="192"/>
  <c r="D930" i="192"/>
  <c r="E930" i="192" s="1"/>
  <c r="B930" i="192"/>
  <c r="J929" i="192"/>
  <c r="I929" i="192"/>
  <c r="H929" i="192"/>
  <c r="F929" i="192"/>
  <c r="D929" i="192"/>
  <c r="E929" i="192" s="1"/>
  <c r="B929" i="192"/>
  <c r="J928" i="192"/>
  <c r="I928" i="192"/>
  <c r="H928" i="192"/>
  <c r="F928" i="192"/>
  <c r="D928" i="192"/>
  <c r="E928" i="192" s="1"/>
  <c r="B928" i="192"/>
  <c r="J927" i="192"/>
  <c r="I927" i="192"/>
  <c r="H927" i="192"/>
  <c r="F927" i="192"/>
  <c r="D927" i="192"/>
  <c r="E927" i="192" s="1"/>
  <c r="B927" i="192"/>
  <c r="J926" i="192"/>
  <c r="I926" i="192"/>
  <c r="H926" i="192"/>
  <c r="F926" i="192"/>
  <c r="D926" i="192"/>
  <c r="E926" i="192" s="1"/>
  <c r="B926" i="192"/>
  <c r="J925" i="192"/>
  <c r="I925" i="192"/>
  <c r="H925" i="192"/>
  <c r="F925" i="192"/>
  <c r="D925" i="192"/>
  <c r="E925" i="192" s="1"/>
  <c r="B925" i="192"/>
  <c r="J924" i="192"/>
  <c r="I924" i="192"/>
  <c r="H924" i="192"/>
  <c r="F924" i="192"/>
  <c r="D924" i="192"/>
  <c r="E924" i="192" s="1"/>
  <c r="B924" i="192"/>
  <c r="J923" i="192"/>
  <c r="I923" i="192"/>
  <c r="H923" i="192"/>
  <c r="F923" i="192"/>
  <c r="D923" i="192"/>
  <c r="E923" i="192" s="1"/>
  <c r="B923" i="192"/>
  <c r="J922" i="192"/>
  <c r="I922" i="192"/>
  <c r="H922" i="192"/>
  <c r="F922" i="192"/>
  <c r="D922" i="192"/>
  <c r="E922" i="192" s="1"/>
  <c r="B922" i="192"/>
  <c r="J921" i="192"/>
  <c r="I921" i="192"/>
  <c r="H921" i="192"/>
  <c r="F921" i="192"/>
  <c r="D921" i="192"/>
  <c r="E921" i="192" s="1"/>
  <c r="B921" i="192"/>
  <c r="J920" i="192"/>
  <c r="I920" i="192"/>
  <c r="H920" i="192"/>
  <c r="F920" i="192"/>
  <c r="D920" i="192"/>
  <c r="E920" i="192" s="1"/>
  <c r="B920" i="192"/>
  <c r="J919" i="192"/>
  <c r="I919" i="192"/>
  <c r="H919" i="192"/>
  <c r="F919" i="192"/>
  <c r="D919" i="192"/>
  <c r="E919" i="192" s="1"/>
  <c r="B919" i="192"/>
  <c r="J918" i="192"/>
  <c r="I918" i="192"/>
  <c r="H918" i="192"/>
  <c r="F918" i="192"/>
  <c r="D918" i="192"/>
  <c r="E918" i="192" s="1"/>
  <c r="B918" i="192"/>
  <c r="J917" i="192"/>
  <c r="I917" i="192"/>
  <c r="H917" i="192"/>
  <c r="F917" i="192"/>
  <c r="D917" i="192"/>
  <c r="E917" i="192" s="1"/>
  <c r="B917" i="192"/>
  <c r="J916" i="192"/>
  <c r="I916" i="192"/>
  <c r="H916" i="192"/>
  <c r="F916" i="192"/>
  <c r="D916" i="192"/>
  <c r="E916" i="192" s="1"/>
  <c r="B916" i="192"/>
  <c r="J915" i="192"/>
  <c r="I915" i="192"/>
  <c r="H915" i="192"/>
  <c r="F915" i="192"/>
  <c r="D915" i="192"/>
  <c r="E915" i="192" s="1"/>
  <c r="B915" i="192"/>
  <c r="J914" i="192"/>
  <c r="I914" i="192"/>
  <c r="H914" i="192"/>
  <c r="F914" i="192"/>
  <c r="D914" i="192"/>
  <c r="E914" i="192" s="1"/>
  <c r="B914" i="192"/>
  <c r="J913" i="192"/>
  <c r="I913" i="192"/>
  <c r="H913" i="192"/>
  <c r="F913" i="192"/>
  <c r="D913" i="192"/>
  <c r="E913" i="192" s="1"/>
  <c r="B913" i="192"/>
  <c r="J912" i="192"/>
  <c r="I912" i="192"/>
  <c r="H912" i="192"/>
  <c r="F912" i="192"/>
  <c r="D912" i="192"/>
  <c r="E912" i="192" s="1"/>
  <c r="B912" i="192"/>
  <c r="J911" i="192"/>
  <c r="I911" i="192"/>
  <c r="H911" i="192"/>
  <c r="F911" i="192"/>
  <c r="D911" i="192"/>
  <c r="E911" i="192" s="1"/>
  <c r="B911" i="192"/>
  <c r="J910" i="192"/>
  <c r="I910" i="192"/>
  <c r="H910" i="192"/>
  <c r="F910" i="192"/>
  <c r="D910" i="192"/>
  <c r="E910" i="192" s="1"/>
  <c r="B910" i="192"/>
  <c r="J909" i="192"/>
  <c r="I909" i="192"/>
  <c r="H909" i="192"/>
  <c r="F909" i="192"/>
  <c r="D909" i="192"/>
  <c r="E909" i="192" s="1"/>
  <c r="B909" i="192"/>
  <c r="J908" i="192"/>
  <c r="I908" i="192"/>
  <c r="H908" i="192"/>
  <c r="F908" i="192"/>
  <c r="D908" i="192"/>
  <c r="E908" i="192" s="1"/>
  <c r="B908" i="192"/>
  <c r="J907" i="192"/>
  <c r="I907" i="192"/>
  <c r="H907" i="192"/>
  <c r="F907" i="192"/>
  <c r="D907" i="192"/>
  <c r="E907" i="192" s="1"/>
  <c r="B907" i="192"/>
  <c r="J906" i="192"/>
  <c r="I906" i="192"/>
  <c r="H906" i="192"/>
  <c r="F906" i="192"/>
  <c r="D906" i="192"/>
  <c r="E906" i="192" s="1"/>
  <c r="B906" i="192"/>
  <c r="J905" i="192"/>
  <c r="I905" i="192"/>
  <c r="H905" i="192"/>
  <c r="F905" i="192"/>
  <c r="D905" i="192"/>
  <c r="E905" i="192" s="1"/>
  <c r="B905" i="192"/>
  <c r="J904" i="192"/>
  <c r="I904" i="192"/>
  <c r="H904" i="192"/>
  <c r="F904" i="192"/>
  <c r="D904" i="192"/>
  <c r="E904" i="192" s="1"/>
  <c r="B904" i="192"/>
  <c r="J903" i="192"/>
  <c r="I903" i="192"/>
  <c r="H903" i="192"/>
  <c r="F903" i="192"/>
  <c r="D903" i="192"/>
  <c r="E903" i="192" s="1"/>
  <c r="B903" i="192"/>
  <c r="J902" i="192"/>
  <c r="I902" i="192"/>
  <c r="H902" i="192"/>
  <c r="F902" i="192"/>
  <c r="D902" i="192"/>
  <c r="E902" i="192" s="1"/>
  <c r="B902" i="192"/>
  <c r="J901" i="192"/>
  <c r="I901" i="192"/>
  <c r="H901" i="192"/>
  <c r="F901" i="192"/>
  <c r="D901" i="192"/>
  <c r="E901" i="192" s="1"/>
  <c r="B901" i="192"/>
  <c r="J900" i="192"/>
  <c r="I900" i="192"/>
  <c r="H900" i="192"/>
  <c r="F900" i="192"/>
  <c r="D900" i="192"/>
  <c r="E900" i="192" s="1"/>
  <c r="B900" i="192"/>
  <c r="J899" i="192"/>
  <c r="I899" i="192"/>
  <c r="H899" i="192"/>
  <c r="F899" i="192"/>
  <c r="D899" i="192"/>
  <c r="E899" i="192" s="1"/>
  <c r="B899" i="192"/>
  <c r="J898" i="192"/>
  <c r="I898" i="192"/>
  <c r="H898" i="192"/>
  <c r="F898" i="192"/>
  <c r="D898" i="192"/>
  <c r="E898" i="192" s="1"/>
  <c r="B898" i="192"/>
  <c r="J897" i="192"/>
  <c r="I897" i="192"/>
  <c r="H897" i="192"/>
  <c r="F897" i="192"/>
  <c r="D897" i="192"/>
  <c r="E897" i="192" s="1"/>
  <c r="B897" i="192"/>
  <c r="J896" i="192"/>
  <c r="I896" i="192"/>
  <c r="H896" i="192"/>
  <c r="F896" i="192"/>
  <c r="D896" i="192"/>
  <c r="E896" i="192" s="1"/>
  <c r="B896" i="192"/>
  <c r="J895" i="192"/>
  <c r="I895" i="192"/>
  <c r="H895" i="192"/>
  <c r="F895" i="192"/>
  <c r="D895" i="192"/>
  <c r="E895" i="192" s="1"/>
  <c r="B895" i="192"/>
  <c r="J894" i="192"/>
  <c r="I894" i="192"/>
  <c r="H894" i="192"/>
  <c r="F894" i="192"/>
  <c r="D894" i="192"/>
  <c r="E894" i="192" s="1"/>
  <c r="B894" i="192"/>
  <c r="J893" i="192"/>
  <c r="I893" i="192"/>
  <c r="H893" i="192"/>
  <c r="F893" i="192"/>
  <c r="D893" i="192"/>
  <c r="E893" i="192" s="1"/>
  <c r="B893" i="192"/>
  <c r="J892" i="192"/>
  <c r="I892" i="192"/>
  <c r="H892" i="192"/>
  <c r="F892" i="192"/>
  <c r="D892" i="192"/>
  <c r="E892" i="192" s="1"/>
  <c r="B892" i="192"/>
  <c r="J891" i="192"/>
  <c r="I891" i="192"/>
  <c r="H891" i="192"/>
  <c r="F891" i="192"/>
  <c r="D891" i="192"/>
  <c r="E891" i="192" s="1"/>
  <c r="B891" i="192"/>
  <c r="J890" i="192"/>
  <c r="I890" i="192"/>
  <c r="H890" i="192"/>
  <c r="F890" i="192"/>
  <c r="D890" i="192"/>
  <c r="E890" i="192" s="1"/>
  <c r="B890" i="192"/>
  <c r="J889" i="192"/>
  <c r="I889" i="192"/>
  <c r="H889" i="192"/>
  <c r="F889" i="192"/>
  <c r="D889" i="192"/>
  <c r="E889" i="192" s="1"/>
  <c r="B889" i="192"/>
  <c r="J888" i="192"/>
  <c r="I888" i="192"/>
  <c r="H888" i="192"/>
  <c r="F888" i="192"/>
  <c r="D888" i="192"/>
  <c r="E888" i="192" s="1"/>
  <c r="B888" i="192"/>
  <c r="J887" i="192"/>
  <c r="I887" i="192"/>
  <c r="H887" i="192"/>
  <c r="F887" i="192"/>
  <c r="D887" i="192"/>
  <c r="E887" i="192" s="1"/>
  <c r="B887" i="192"/>
  <c r="J886" i="192"/>
  <c r="I886" i="192"/>
  <c r="H886" i="192"/>
  <c r="F886" i="192"/>
  <c r="D886" i="192"/>
  <c r="E886" i="192" s="1"/>
  <c r="B886" i="192"/>
  <c r="J885" i="192"/>
  <c r="I885" i="192"/>
  <c r="H885" i="192"/>
  <c r="F885" i="192"/>
  <c r="D885" i="192"/>
  <c r="E885" i="192" s="1"/>
  <c r="B885" i="192"/>
  <c r="J884" i="192"/>
  <c r="I884" i="192"/>
  <c r="H884" i="192"/>
  <c r="F884" i="192"/>
  <c r="D884" i="192"/>
  <c r="E884" i="192" s="1"/>
  <c r="B884" i="192"/>
  <c r="J883" i="192"/>
  <c r="I883" i="192"/>
  <c r="H883" i="192"/>
  <c r="F883" i="192"/>
  <c r="D883" i="192"/>
  <c r="E883" i="192" s="1"/>
  <c r="B883" i="192"/>
  <c r="J882" i="192"/>
  <c r="I882" i="192"/>
  <c r="H882" i="192"/>
  <c r="F882" i="192"/>
  <c r="D882" i="192"/>
  <c r="E882" i="192" s="1"/>
  <c r="B882" i="192"/>
  <c r="J881" i="192"/>
  <c r="I881" i="192"/>
  <c r="H881" i="192"/>
  <c r="F881" i="192"/>
  <c r="D881" i="192"/>
  <c r="E881" i="192" s="1"/>
  <c r="B881" i="192"/>
  <c r="J880" i="192"/>
  <c r="I880" i="192"/>
  <c r="H880" i="192"/>
  <c r="F880" i="192"/>
  <c r="D880" i="192"/>
  <c r="E880" i="192" s="1"/>
  <c r="B880" i="192"/>
  <c r="J879" i="192"/>
  <c r="I879" i="192"/>
  <c r="H879" i="192"/>
  <c r="F879" i="192"/>
  <c r="D879" i="192"/>
  <c r="E879" i="192" s="1"/>
  <c r="B879" i="192"/>
  <c r="J878" i="192"/>
  <c r="I878" i="192"/>
  <c r="H878" i="192"/>
  <c r="F878" i="192"/>
  <c r="D878" i="192"/>
  <c r="E878" i="192" s="1"/>
  <c r="B878" i="192"/>
  <c r="J877" i="192"/>
  <c r="I877" i="192"/>
  <c r="H877" i="192"/>
  <c r="F877" i="192"/>
  <c r="D877" i="192"/>
  <c r="E877" i="192" s="1"/>
  <c r="B877" i="192"/>
  <c r="J876" i="192"/>
  <c r="I876" i="192"/>
  <c r="H876" i="192"/>
  <c r="F876" i="192"/>
  <c r="D876" i="192"/>
  <c r="E876" i="192" s="1"/>
  <c r="B876" i="192"/>
  <c r="J875" i="192"/>
  <c r="I875" i="192"/>
  <c r="H875" i="192"/>
  <c r="F875" i="192"/>
  <c r="D875" i="192"/>
  <c r="E875" i="192" s="1"/>
  <c r="B875" i="192"/>
  <c r="J874" i="192"/>
  <c r="I874" i="192"/>
  <c r="H874" i="192"/>
  <c r="F874" i="192"/>
  <c r="D874" i="192"/>
  <c r="E874" i="192" s="1"/>
  <c r="B874" i="192"/>
  <c r="J873" i="192"/>
  <c r="I873" i="192"/>
  <c r="H873" i="192"/>
  <c r="F873" i="192"/>
  <c r="D873" i="192"/>
  <c r="E873" i="192" s="1"/>
  <c r="B873" i="192"/>
  <c r="J872" i="192"/>
  <c r="I872" i="192"/>
  <c r="H872" i="192"/>
  <c r="F872" i="192"/>
  <c r="D872" i="192"/>
  <c r="E872" i="192" s="1"/>
  <c r="B872" i="192"/>
  <c r="J871" i="192"/>
  <c r="I871" i="192"/>
  <c r="H871" i="192"/>
  <c r="F871" i="192"/>
  <c r="D871" i="192"/>
  <c r="E871" i="192" s="1"/>
  <c r="B871" i="192"/>
  <c r="J870" i="192"/>
  <c r="I870" i="192"/>
  <c r="H870" i="192"/>
  <c r="F870" i="192"/>
  <c r="D870" i="192"/>
  <c r="E870" i="192" s="1"/>
  <c r="B870" i="192"/>
  <c r="J869" i="192"/>
  <c r="I869" i="192"/>
  <c r="H869" i="192"/>
  <c r="F869" i="192"/>
  <c r="D869" i="192"/>
  <c r="E869" i="192" s="1"/>
  <c r="B869" i="192"/>
  <c r="J868" i="192"/>
  <c r="I868" i="192"/>
  <c r="H868" i="192"/>
  <c r="F868" i="192"/>
  <c r="D868" i="192"/>
  <c r="E868" i="192" s="1"/>
  <c r="B868" i="192"/>
  <c r="J867" i="192"/>
  <c r="I867" i="192"/>
  <c r="H867" i="192"/>
  <c r="F867" i="192"/>
  <c r="D867" i="192"/>
  <c r="E867" i="192" s="1"/>
  <c r="B867" i="192"/>
  <c r="J866" i="192"/>
  <c r="I866" i="192"/>
  <c r="H866" i="192"/>
  <c r="F866" i="192"/>
  <c r="D866" i="192"/>
  <c r="E866" i="192" s="1"/>
  <c r="B866" i="192"/>
  <c r="J865" i="192"/>
  <c r="I865" i="192"/>
  <c r="H865" i="192"/>
  <c r="F865" i="192"/>
  <c r="D865" i="192"/>
  <c r="E865" i="192" s="1"/>
  <c r="B865" i="192"/>
  <c r="J864" i="192"/>
  <c r="I864" i="192"/>
  <c r="H864" i="192"/>
  <c r="F864" i="192"/>
  <c r="D864" i="192"/>
  <c r="E864" i="192" s="1"/>
  <c r="B864" i="192"/>
  <c r="J863" i="192"/>
  <c r="I863" i="192"/>
  <c r="H863" i="192"/>
  <c r="F863" i="192"/>
  <c r="D863" i="192"/>
  <c r="E863" i="192" s="1"/>
  <c r="B863" i="192"/>
  <c r="J862" i="192"/>
  <c r="I862" i="192"/>
  <c r="H862" i="192"/>
  <c r="F862" i="192"/>
  <c r="D862" i="192"/>
  <c r="E862" i="192" s="1"/>
  <c r="B862" i="192"/>
  <c r="J861" i="192"/>
  <c r="I861" i="192"/>
  <c r="H861" i="192"/>
  <c r="F861" i="192"/>
  <c r="D861" i="192"/>
  <c r="E861" i="192" s="1"/>
  <c r="B861" i="192"/>
  <c r="J860" i="192"/>
  <c r="I860" i="192"/>
  <c r="H860" i="192"/>
  <c r="F860" i="192"/>
  <c r="D860" i="192"/>
  <c r="E860" i="192" s="1"/>
  <c r="B860" i="192"/>
  <c r="J859" i="192"/>
  <c r="I859" i="192"/>
  <c r="H859" i="192"/>
  <c r="F859" i="192"/>
  <c r="D859" i="192"/>
  <c r="E859" i="192" s="1"/>
  <c r="B859" i="192"/>
  <c r="J858" i="192"/>
  <c r="I858" i="192"/>
  <c r="H858" i="192"/>
  <c r="F858" i="192"/>
  <c r="D858" i="192"/>
  <c r="E858" i="192" s="1"/>
  <c r="B858" i="192"/>
  <c r="J857" i="192"/>
  <c r="I857" i="192"/>
  <c r="H857" i="192"/>
  <c r="F857" i="192"/>
  <c r="D857" i="192"/>
  <c r="E857" i="192" s="1"/>
  <c r="B857" i="192"/>
  <c r="J856" i="192"/>
  <c r="I856" i="192"/>
  <c r="H856" i="192"/>
  <c r="F856" i="192"/>
  <c r="D856" i="192"/>
  <c r="E856" i="192" s="1"/>
  <c r="B856" i="192"/>
  <c r="J855" i="192"/>
  <c r="I855" i="192"/>
  <c r="H855" i="192"/>
  <c r="F855" i="192"/>
  <c r="D855" i="192"/>
  <c r="E855" i="192" s="1"/>
  <c r="B855" i="192"/>
  <c r="J854" i="192"/>
  <c r="I854" i="192"/>
  <c r="H854" i="192"/>
  <c r="F854" i="192"/>
  <c r="D854" i="192"/>
  <c r="E854" i="192" s="1"/>
  <c r="B854" i="192"/>
  <c r="J853" i="192"/>
  <c r="I853" i="192"/>
  <c r="H853" i="192"/>
  <c r="F853" i="192"/>
  <c r="D853" i="192"/>
  <c r="E853" i="192" s="1"/>
  <c r="B853" i="192"/>
  <c r="J852" i="192"/>
  <c r="I852" i="192"/>
  <c r="H852" i="192"/>
  <c r="F852" i="192"/>
  <c r="D852" i="192"/>
  <c r="E852" i="192" s="1"/>
  <c r="B852" i="192"/>
  <c r="J851" i="192"/>
  <c r="I851" i="192"/>
  <c r="H851" i="192"/>
  <c r="F851" i="192"/>
  <c r="D851" i="192"/>
  <c r="E851" i="192" s="1"/>
  <c r="B851" i="192"/>
  <c r="J850" i="192"/>
  <c r="I850" i="192"/>
  <c r="H850" i="192"/>
  <c r="F850" i="192"/>
  <c r="D850" i="192"/>
  <c r="E850" i="192" s="1"/>
  <c r="B850" i="192"/>
  <c r="J849" i="192"/>
  <c r="I849" i="192"/>
  <c r="H849" i="192"/>
  <c r="F849" i="192"/>
  <c r="D849" i="192"/>
  <c r="E849" i="192" s="1"/>
  <c r="B849" i="192"/>
  <c r="J848" i="192"/>
  <c r="I848" i="192"/>
  <c r="H848" i="192"/>
  <c r="F848" i="192"/>
  <c r="D848" i="192"/>
  <c r="E848" i="192" s="1"/>
  <c r="B848" i="192"/>
  <c r="J847" i="192"/>
  <c r="I847" i="192"/>
  <c r="H847" i="192"/>
  <c r="F847" i="192"/>
  <c r="D847" i="192"/>
  <c r="E847" i="192" s="1"/>
  <c r="B847" i="192"/>
  <c r="J846" i="192"/>
  <c r="I846" i="192"/>
  <c r="H846" i="192"/>
  <c r="F846" i="192"/>
  <c r="D846" i="192"/>
  <c r="E846" i="192" s="1"/>
  <c r="B846" i="192"/>
  <c r="J845" i="192"/>
  <c r="I845" i="192"/>
  <c r="H845" i="192"/>
  <c r="F845" i="192"/>
  <c r="D845" i="192"/>
  <c r="E845" i="192" s="1"/>
  <c r="B845" i="192"/>
  <c r="J844" i="192"/>
  <c r="I844" i="192"/>
  <c r="H844" i="192"/>
  <c r="F844" i="192"/>
  <c r="D844" i="192"/>
  <c r="E844" i="192" s="1"/>
  <c r="B844" i="192"/>
  <c r="J843" i="192"/>
  <c r="I843" i="192"/>
  <c r="H843" i="192"/>
  <c r="F843" i="192"/>
  <c r="D843" i="192"/>
  <c r="E843" i="192" s="1"/>
  <c r="B843" i="192"/>
  <c r="J842" i="192"/>
  <c r="I842" i="192"/>
  <c r="H842" i="192"/>
  <c r="F842" i="192"/>
  <c r="D842" i="192"/>
  <c r="E842" i="192" s="1"/>
  <c r="B842" i="192"/>
  <c r="J841" i="192"/>
  <c r="I841" i="192"/>
  <c r="H841" i="192"/>
  <c r="F841" i="192"/>
  <c r="D841" i="192"/>
  <c r="E841" i="192" s="1"/>
  <c r="B841" i="192"/>
  <c r="J840" i="192"/>
  <c r="I840" i="192"/>
  <c r="H840" i="192"/>
  <c r="F840" i="192"/>
  <c r="D840" i="192"/>
  <c r="E840" i="192" s="1"/>
  <c r="B840" i="192"/>
  <c r="J839" i="192"/>
  <c r="I839" i="192"/>
  <c r="H839" i="192"/>
  <c r="F839" i="192"/>
  <c r="D839" i="192"/>
  <c r="E839" i="192" s="1"/>
  <c r="B839" i="192"/>
  <c r="J838" i="192"/>
  <c r="I838" i="192"/>
  <c r="H838" i="192"/>
  <c r="F838" i="192"/>
  <c r="D838" i="192"/>
  <c r="E838" i="192" s="1"/>
  <c r="B838" i="192"/>
  <c r="J837" i="192"/>
  <c r="I837" i="192"/>
  <c r="H837" i="192"/>
  <c r="F837" i="192"/>
  <c r="D837" i="192"/>
  <c r="E837" i="192" s="1"/>
  <c r="B837" i="192"/>
  <c r="J836" i="192"/>
  <c r="I836" i="192"/>
  <c r="H836" i="192"/>
  <c r="F836" i="192"/>
  <c r="D836" i="192"/>
  <c r="E836" i="192" s="1"/>
  <c r="B836" i="192"/>
  <c r="J835" i="192"/>
  <c r="I835" i="192"/>
  <c r="H835" i="192"/>
  <c r="F835" i="192"/>
  <c r="D835" i="192"/>
  <c r="E835" i="192" s="1"/>
  <c r="B835" i="192"/>
  <c r="J834" i="192"/>
  <c r="I834" i="192"/>
  <c r="H834" i="192"/>
  <c r="F834" i="192"/>
  <c r="D834" i="192"/>
  <c r="E834" i="192" s="1"/>
  <c r="B834" i="192"/>
  <c r="J833" i="192"/>
  <c r="I833" i="192"/>
  <c r="H833" i="192"/>
  <c r="F833" i="192"/>
  <c r="D833" i="192"/>
  <c r="E833" i="192" s="1"/>
  <c r="B833" i="192"/>
  <c r="J832" i="192"/>
  <c r="I832" i="192"/>
  <c r="H832" i="192"/>
  <c r="F832" i="192"/>
  <c r="D832" i="192"/>
  <c r="E832" i="192" s="1"/>
  <c r="B832" i="192"/>
  <c r="J831" i="192"/>
  <c r="I831" i="192"/>
  <c r="H831" i="192"/>
  <c r="F831" i="192"/>
  <c r="D831" i="192"/>
  <c r="E831" i="192" s="1"/>
  <c r="B831" i="192"/>
  <c r="J830" i="192"/>
  <c r="I830" i="192"/>
  <c r="H830" i="192"/>
  <c r="F830" i="192"/>
  <c r="D830" i="192"/>
  <c r="E830" i="192" s="1"/>
  <c r="B830" i="192"/>
  <c r="J829" i="192"/>
  <c r="I829" i="192"/>
  <c r="H829" i="192"/>
  <c r="F829" i="192"/>
  <c r="D829" i="192"/>
  <c r="E829" i="192" s="1"/>
  <c r="B829" i="192"/>
  <c r="J828" i="192"/>
  <c r="I828" i="192"/>
  <c r="H828" i="192"/>
  <c r="F828" i="192"/>
  <c r="D828" i="192"/>
  <c r="E828" i="192" s="1"/>
  <c r="B828" i="192"/>
  <c r="J827" i="192"/>
  <c r="I827" i="192"/>
  <c r="H827" i="192"/>
  <c r="F827" i="192"/>
  <c r="D827" i="192"/>
  <c r="E827" i="192" s="1"/>
  <c r="B827" i="192"/>
  <c r="J826" i="192"/>
  <c r="I826" i="192"/>
  <c r="H826" i="192"/>
  <c r="F826" i="192"/>
  <c r="D826" i="192"/>
  <c r="E826" i="192" s="1"/>
  <c r="B826" i="192"/>
  <c r="J825" i="192"/>
  <c r="I825" i="192"/>
  <c r="H825" i="192"/>
  <c r="F825" i="192"/>
  <c r="D825" i="192"/>
  <c r="E825" i="192" s="1"/>
  <c r="B825" i="192"/>
  <c r="J824" i="192"/>
  <c r="I824" i="192"/>
  <c r="H824" i="192"/>
  <c r="F824" i="192"/>
  <c r="D824" i="192"/>
  <c r="E824" i="192" s="1"/>
  <c r="B824" i="192"/>
  <c r="J823" i="192"/>
  <c r="I823" i="192"/>
  <c r="H823" i="192"/>
  <c r="F823" i="192"/>
  <c r="D823" i="192"/>
  <c r="E823" i="192" s="1"/>
  <c r="B823" i="192"/>
  <c r="J822" i="192"/>
  <c r="I822" i="192"/>
  <c r="H822" i="192"/>
  <c r="F822" i="192"/>
  <c r="D822" i="192"/>
  <c r="E822" i="192" s="1"/>
  <c r="B822" i="192"/>
  <c r="J821" i="192"/>
  <c r="I821" i="192"/>
  <c r="H821" i="192"/>
  <c r="F821" i="192"/>
  <c r="D821" i="192"/>
  <c r="E821" i="192" s="1"/>
  <c r="B821" i="192"/>
  <c r="J820" i="192"/>
  <c r="I820" i="192"/>
  <c r="H820" i="192"/>
  <c r="F820" i="192"/>
  <c r="D820" i="192"/>
  <c r="E820" i="192" s="1"/>
  <c r="B820" i="192"/>
  <c r="J819" i="192"/>
  <c r="I819" i="192"/>
  <c r="H819" i="192"/>
  <c r="F819" i="192"/>
  <c r="D819" i="192"/>
  <c r="E819" i="192" s="1"/>
  <c r="B819" i="192"/>
  <c r="J818" i="192"/>
  <c r="I818" i="192"/>
  <c r="H818" i="192"/>
  <c r="F818" i="192"/>
  <c r="D818" i="192"/>
  <c r="E818" i="192" s="1"/>
  <c r="B818" i="192"/>
  <c r="J817" i="192"/>
  <c r="I817" i="192"/>
  <c r="H817" i="192"/>
  <c r="F817" i="192"/>
  <c r="D817" i="192"/>
  <c r="E817" i="192" s="1"/>
  <c r="B817" i="192"/>
  <c r="J816" i="192"/>
  <c r="I816" i="192"/>
  <c r="H816" i="192"/>
  <c r="F816" i="192"/>
  <c r="D816" i="192"/>
  <c r="E816" i="192" s="1"/>
  <c r="B816" i="192"/>
  <c r="J815" i="192"/>
  <c r="I815" i="192"/>
  <c r="H815" i="192"/>
  <c r="F815" i="192"/>
  <c r="D815" i="192"/>
  <c r="E815" i="192" s="1"/>
  <c r="B815" i="192"/>
  <c r="J814" i="192"/>
  <c r="I814" i="192"/>
  <c r="H814" i="192"/>
  <c r="F814" i="192"/>
  <c r="D814" i="192"/>
  <c r="E814" i="192" s="1"/>
  <c r="B814" i="192"/>
  <c r="J813" i="192"/>
  <c r="I813" i="192"/>
  <c r="H813" i="192"/>
  <c r="F813" i="192"/>
  <c r="D813" i="192"/>
  <c r="E813" i="192" s="1"/>
  <c r="B813" i="192"/>
  <c r="J812" i="192"/>
  <c r="I812" i="192"/>
  <c r="H812" i="192"/>
  <c r="F812" i="192"/>
  <c r="D812" i="192"/>
  <c r="E812" i="192" s="1"/>
  <c r="B812" i="192"/>
  <c r="J811" i="192"/>
  <c r="I811" i="192"/>
  <c r="H811" i="192"/>
  <c r="F811" i="192"/>
  <c r="D811" i="192"/>
  <c r="E811" i="192" s="1"/>
  <c r="B811" i="192"/>
  <c r="J810" i="192"/>
  <c r="I810" i="192"/>
  <c r="H810" i="192"/>
  <c r="F810" i="192"/>
  <c r="D810" i="192"/>
  <c r="E810" i="192" s="1"/>
  <c r="B810" i="192"/>
  <c r="J809" i="192"/>
  <c r="I809" i="192"/>
  <c r="H809" i="192"/>
  <c r="F809" i="192"/>
  <c r="D809" i="192"/>
  <c r="E809" i="192" s="1"/>
  <c r="B809" i="192"/>
  <c r="J808" i="192"/>
  <c r="I808" i="192"/>
  <c r="H808" i="192"/>
  <c r="F808" i="192"/>
  <c r="D808" i="192"/>
  <c r="E808" i="192" s="1"/>
  <c r="B808" i="192"/>
  <c r="J807" i="192"/>
  <c r="I807" i="192"/>
  <c r="H807" i="192"/>
  <c r="F807" i="192"/>
  <c r="D807" i="192"/>
  <c r="E807" i="192" s="1"/>
  <c r="B807" i="192"/>
  <c r="J806" i="192"/>
  <c r="I806" i="192"/>
  <c r="H806" i="192"/>
  <c r="F806" i="192"/>
  <c r="D806" i="192"/>
  <c r="E806" i="192" s="1"/>
  <c r="B806" i="192"/>
  <c r="J805" i="192"/>
  <c r="I805" i="192"/>
  <c r="H805" i="192"/>
  <c r="F805" i="192"/>
  <c r="D805" i="192"/>
  <c r="E805" i="192" s="1"/>
  <c r="B805" i="192"/>
  <c r="J804" i="192"/>
  <c r="I804" i="192"/>
  <c r="H804" i="192"/>
  <c r="F804" i="192"/>
  <c r="D804" i="192"/>
  <c r="E804" i="192" s="1"/>
  <c r="B804" i="192"/>
  <c r="J803" i="192"/>
  <c r="I803" i="192"/>
  <c r="H803" i="192"/>
  <c r="F803" i="192"/>
  <c r="D803" i="192"/>
  <c r="E803" i="192" s="1"/>
  <c r="B803" i="192"/>
  <c r="J802" i="192"/>
  <c r="I802" i="192"/>
  <c r="H802" i="192"/>
  <c r="F802" i="192"/>
  <c r="D802" i="192"/>
  <c r="E802" i="192" s="1"/>
  <c r="B802" i="192"/>
  <c r="J801" i="192"/>
  <c r="I801" i="192"/>
  <c r="H801" i="192"/>
  <c r="F801" i="192"/>
  <c r="D801" i="192"/>
  <c r="E801" i="192" s="1"/>
  <c r="B801" i="192"/>
  <c r="J800" i="192"/>
  <c r="I800" i="192"/>
  <c r="H800" i="192"/>
  <c r="F800" i="192"/>
  <c r="D800" i="192"/>
  <c r="E800" i="192" s="1"/>
  <c r="B800" i="192"/>
  <c r="J799" i="192"/>
  <c r="I799" i="192"/>
  <c r="H799" i="192"/>
  <c r="F799" i="192"/>
  <c r="D799" i="192"/>
  <c r="E799" i="192" s="1"/>
  <c r="B799" i="192"/>
  <c r="J798" i="192"/>
  <c r="I798" i="192"/>
  <c r="H798" i="192"/>
  <c r="F798" i="192"/>
  <c r="D798" i="192"/>
  <c r="E798" i="192" s="1"/>
  <c r="B798" i="192"/>
  <c r="J797" i="192"/>
  <c r="I797" i="192"/>
  <c r="H797" i="192"/>
  <c r="F797" i="192"/>
  <c r="D797" i="192"/>
  <c r="E797" i="192" s="1"/>
  <c r="B797" i="192"/>
  <c r="J796" i="192"/>
  <c r="I796" i="192"/>
  <c r="H796" i="192"/>
  <c r="F796" i="192"/>
  <c r="D796" i="192"/>
  <c r="E796" i="192" s="1"/>
  <c r="B796" i="192"/>
  <c r="J795" i="192"/>
  <c r="I795" i="192"/>
  <c r="H795" i="192"/>
  <c r="F795" i="192"/>
  <c r="D795" i="192"/>
  <c r="E795" i="192" s="1"/>
  <c r="B795" i="192"/>
  <c r="J794" i="192"/>
  <c r="I794" i="192"/>
  <c r="H794" i="192"/>
  <c r="F794" i="192"/>
  <c r="D794" i="192"/>
  <c r="E794" i="192" s="1"/>
  <c r="B794" i="192"/>
  <c r="J793" i="192"/>
  <c r="I793" i="192"/>
  <c r="H793" i="192"/>
  <c r="F793" i="192"/>
  <c r="D793" i="192"/>
  <c r="E793" i="192" s="1"/>
  <c r="B793" i="192"/>
  <c r="J792" i="192"/>
  <c r="I792" i="192"/>
  <c r="H792" i="192"/>
  <c r="F792" i="192"/>
  <c r="D792" i="192"/>
  <c r="E792" i="192" s="1"/>
  <c r="B792" i="192"/>
  <c r="J791" i="192"/>
  <c r="I791" i="192"/>
  <c r="H791" i="192"/>
  <c r="F791" i="192"/>
  <c r="D791" i="192"/>
  <c r="E791" i="192" s="1"/>
  <c r="B791" i="192"/>
  <c r="J790" i="192"/>
  <c r="I790" i="192"/>
  <c r="H790" i="192"/>
  <c r="F790" i="192"/>
  <c r="D790" i="192"/>
  <c r="E790" i="192" s="1"/>
  <c r="B790" i="192"/>
  <c r="J789" i="192"/>
  <c r="I789" i="192"/>
  <c r="H789" i="192"/>
  <c r="F789" i="192"/>
  <c r="D789" i="192"/>
  <c r="E789" i="192" s="1"/>
  <c r="B789" i="192"/>
  <c r="J788" i="192"/>
  <c r="I788" i="192"/>
  <c r="H788" i="192"/>
  <c r="F788" i="192"/>
  <c r="D788" i="192"/>
  <c r="E788" i="192" s="1"/>
  <c r="B788" i="192"/>
  <c r="J787" i="192"/>
  <c r="I787" i="192"/>
  <c r="H787" i="192"/>
  <c r="F787" i="192"/>
  <c r="D787" i="192"/>
  <c r="E787" i="192" s="1"/>
  <c r="B787" i="192"/>
  <c r="J786" i="192"/>
  <c r="I786" i="192"/>
  <c r="H786" i="192"/>
  <c r="F786" i="192"/>
  <c r="D786" i="192"/>
  <c r="E786" i="192" s="1"/>
  <c r="B786" i="192"/>
  <c r="J785" i="192"/>
  <c r="I785" i="192"/>
  <c r="H785" i="192"/>
  <c r="F785" i="192"/>
  <c r="D785" i="192"/>
  <c r="E785" i="192" s="1"/>
  <c r="B785" i="192"/>
  <c r="J784" i="192"/>
  <c r="I784" i="192"/>
  <c r="H784" i="192"/>
  <c r="F784" i="192"/>
  <c r="D784" i="192"/>
  <c r="E784" i="192" s="1"/>
  <c r="B784" i="192"/>
  <c r="J783" i="192"/>
  <c r="I783" i="192"/>
  <c r="H783" i="192"/>
  <c r="F783" i="192"/>
  <c r="D783" i="192"/>
  <c r="E783" i="192" s="1"/>
  <c r="B783" i="192"/>
  <c r="J782" i="192"/>
  <c r="I782" i="192"/>
  <c r="H782" i="192"/>
  <c r="F782" i="192"/>
  <c r="D782" i="192"/>
  <c r="E782" i="192" s="1"/>
  <c r="B782" i="192"/>
  <c r="J781" i="192"/>
  <c r="I781" i="192"/>
  <c r="H781" i="192"/>
  <c r="F781" i="192"/>
  <c r="D781" i="192"/>
  <c r="E781" i="192" s="1"/>
  <c r="B781" i="192"/>
  <c r="J780" i="192"/>
  <c r="I780" i="192"/>
  <c r="H780" i="192"/>
  <c r="F780" i="192"/>
  <c r="D780" i="192"/>
  <c r="E780" i="192" s="1"/>
  <c r="B780" i="192"/>
  <c r="J779" i="192"/>
  <c r="I779" i="192"/>
  <c r="H779" i="192"/>
  <c r="F779" i="192"/>
  <c r="D779" i="192"/>
  <c r="E779" i="192" s="1"/>
  <c r="B779" i="192"/>
  <c r="J778" i="192"/>
  <c r="I778" i="192"/>
  <c r="H778" i="192"/>
  <c r="F778" i="192"/>
  <c r="D778" i="192"/>
  <c r="E778" i="192" s="1"/>
  <c r="B778" i="192"/>
  <c r="J777" i="192"/>
  <c r="I777" i="192"/>
  <c r="H777" i="192"/>
  <c r="F777" i="192"/>
  <c r="D777" i="192"/>
  <c r="E777" i="192" s="1"/>
  <c r="B777" i="192"/>
  <c r="J776" i="192"/>
  <c r="I776" i="192"/>
  <c r="H776" i="192"/>
  <c r="F776" i="192"/>
  <c r="D776" i="192"/>
  <c r="E776" i="192" s="1"/>
  <c r="B776" i="192"/>
  <c r="J775" i="192"/>
  <c r="I775" i="192"/>
  <c r="H775" i="192"/>
  <c r="F775" i="192"/>
  <c r="D775" i="192"/>
  <c r="E775" i="192" s="1"/>
  <c r="B775" i="192"/>
  <c r="J774" i="192"/>
  <c r="I774" i="192"/>
  <c r="H774" i="192"/>
  <c r="F774" i="192"/>
  <c r="D774" i="192"/>
  <c r="E774" i="192" s="1"/>
  <c r="B774" i="192"/>
  <c r="J773" i="192"/>
  <c r="I773" i="192"/>
  <c r="H773" i="192"/>
  <c r="F773" i="192"/>
  <c r="D773" i="192"/>
  <c r="E773" i="192" s="1"/>
  <c r="B773" i="192"/>
  <c r="J772" i="192"/>
  <c r="I772" i="192"/>
  <c r="H772" i="192"/>
  <c r="F772" i="192"/>
  <c r="D772" i="192"/>
  <c r="E772" i="192" s="1"/>
  <c r="B772" i="192"/>
  <c r="J771" i="192"/>
  <c r="I771" i="192"/>
  <c r="H771" i="192"/>
  <c r="F771" i="192"/>
  <c r="D771" i="192"/>
  <c r="E771" i="192" s="1"/>
  <c r="B771" i="192"/>
  <c r="J770" i="192"/>
  <c r="I770" i="192"/>
  <c r="H770" i="192"/>
  <c r="F770" i="192"/>
  <c r="D770" i="192"/>
  <c r="E770" i="192" s="1"/>
  <c r="B770" i="192"/>
  <c r="J769" i="192"/>
  <c r="I769" i="192"/>
  <c r="H769" i="192"/>
  <c r="F769" i="192"/>
  <c r="D769" i="192"/>
  <c r="E769" i="192" s="1"/>
  <c r="B769" i="192"/>
  <c r="J768" i="192"/>
  <c r="I768" i="192"/>
  <c r="H768" i="192"/>
  <c r="F768" i="192"/>
  <c r="D768" i="192"/>
  <c r="E768" i="192" s="1"/>
  <c r="B768" i="192"/>
  <c r="J767" i="192"/>
  <c r="I767" i="192"/>
  <c r="H767" i="192"/>
  <c r="F767" i="192"/>
  <c r="D767" i="192"/>
  <c r="E767" i="192" s="1"/>
  <c r="B767" i="192"/>
  <c r="J766" i="192"/>
  <c r="I766" i="192"/>
  <c r="H766" i="192"/>
  <c r="F766" i="192"/>
  <c r="D766" i="192"/>
  <c r="E766" i="192" s="1"/>
  <c r="B766" i="192"/>
  <c r="J765" i="192"/>
  <c r="I765" i="192"/>
  <c r="H765" i="192"/>
  <c r="F765" i="192"/>
  <c r="D765" i="192"/>
  <c r="E765" i="192" s="1"/>
  <c r="B765" i="192"/>
  <c r="J764" i="192"/>
  <c r="I764" i="192"/>
  <c r="H764" i="192"/>
  <c r="F764" i="192"/>
  <c r="D764" i="192"/>
  <c r="E764" i="192" s="1"/>
  <c r="B764" i="192"/>
  <c r="J763" i="192"/>
  <c r="I763" i="192"/>
  <c r="H763" i="192"/>
  <c r="F763" i="192"/>
  <c r="D763" i="192"/>
  <c r="E763" i="192" s="1"/>
  <c r="B763" i="192"/>
  <c r="J762" i="192"/>
  <c r="I762" i="192"/>
  <c r="H762" i="192"/>
  <c r="F762" i="192"/>
  <c r="D762" i="192"/>
  <c r="E762" i="192" s="1"/>
  <c r="B762" i="192"/>
  <c r="J761" i="192"/>
  <c r="I761" i="192"/>
  <c r="H761" i="192"/>
  <c r="F761" i="192"/>
  <c r="D761" i="192"/>
  <c r="E761" i="192" s="1"/>
  <c r="B761" i="192"/>
  <c r="J760" i="192"/>
  <c r="I760" i="192"/>
  <c r="H760" i="192"/>
  <c r="F760" i="192"/>
  <c r="D760" i="192"/>
  <c r="E760" i="192" s="1"/>
  <c r="B760" i="192"/>
  <c r="J759" i="192"/>
  <c r="I759" i="192"/>
  <c r="H759" i="192"/>
  <c r="F759" i="192"/>
  <c r="D759" i="192"/>
  <c r="E759" i="192" s="1"/>
  <c r="B759" i="192"/>
  <c r="J758" i="192"/>
  <c r="I758" i="192"/>
  <c r="H758" i="192"/>
  <c r="F758" i="192"/>
  <c r="D758" i="192"/>
  <c r="E758" i="192" s="1"/>
  <c r="B758" i="192"/>
  <c r="J757" i="192"/>
  <c r="I757" i="192"/>
  <c r="H757" i="192"/>
  <c r="F757" i="192"/>
  <c r="D757" i="192"/>
  <c r="E757" i="192" s="1"/>
  <c r="B757" i="192"/>
  <c r="J756" i="192"/>
  <c r="I756" i="192"/>
  <c r="H756" i="192"/>
  <c r="F756" i="192"/>
  <c r="D756" i="192"/>
  <c r="E756" i="192" s="1"/>
  <c r="B756" i="192"/>
  <c r="J755" i="192"/>
  <c r="I755" i="192"/>
  <c r="H755" i="192"/>
  <c r="F755" i="192"/>
  <c r="D755" i="192"/>
  <c r="E755" i="192" s="1"/>
  <c r="B755" i="192"/>
  <c r="J754" i="192"/>
  <c r="I754" i="192"/>
  <c r="H754" i="192"/>
  <c r="F754" i="192"/>
  <c r="D754" i="192"/>
  <c r="E754" i="192" s="1"/>
  <c r="B754" i="192"/>
  <c r="J753" i="192"/>
  <c r="I753" i="192"/>
  <c r="H753" i="192"/>
  <c r="F753" i="192"/>
  <c r="D753" i="192"/>
  <c r="E753" i="192" s="1"/>
  <c r="B753" i="192"/>
  <c r="J752" i="192"/>
  <c r="I752" i="192"/>
  <c r="H752" i="192"/>
  <c r="F752" i="192"/>
  <c r="D752" i="192"/>
  <c r="E752" i="192" s="1"/>
  <c r="B752" i="192"/>
  <c r="J751" i="192"/>
  <c r="I751" i="192"/>
  <c r="H751" i="192"/>
  <c r="F751" i="192"/>
  <c r="D751" i="192"/>
  <c r="E751" i="192" s="1"/>
  <c r="B751" i="192"/>
  <c r="J750" i="192"/>
  <c r="I750" i="192"/>
  <c r="H750" i="192"/>
  <c r="F750" i="192"/>
  <c r="D750" i="192"/>
  <c r="E750" i="192" s="1"/>
  <c r="B750" i="192"/>
  <c r="J749" i="192"/>
  <c r="I749" i="192"/>
  <c r="H749" i="192"/>
  <c r="F749" i="192"/>
  <c r="D749" i="192"/>
  <c r="E749" i="192" s="1"/>
  <c r="B749" i="192"/>
  <c r="J748" i="192"/>
  <c r="I748" i="192"/>
  <c r="H748" i="192"/>
  <c r="F748" i="192"/>
  <c r="D748" i="192"/>
  <c r="E748" i="192" s="1"/>
  <c r="B748" i="192"/>
  <c r="J747" i="192"/>
  <c r="I747" i="192"/>
  <c r="H747" i="192"/>
  <c r="F747" i="192"/>
  <c r="D747" i="192"/>
  <c r="E747" i="192" s="1"/>
  <c r="B747" i="192"/>
  <c r="J746" i="192"/>
  <c r="I746" i="192"/>
  <c r="H746" i="192"/>
  <c r="F746" i="192"/>
  <c r="D746" i="192"/>
  <c r="E746" i="192" s="1"/>
  <c r="B746" i="192"/>
  <c r="J745" i="192"/>
  <c r="I745" i="192"/>
  <c r="H745" i="192"/>
  <c r="F745" i="192"/>
  <c r="D745" i="192"/>
  <c r="E745" i="192" s="1"/>
  <c r="B745" i="192"/>
  <c r="J744" i="192"/>
  <c r="I744" i="192"/>
  <c r="H744" i="192"/>
  <c r="F744" i="192"/>
  <c r="D744" i="192"/>
  <c r="E744" i="192" s="1"/>
  <c r="B744" i="192"/>
  <c r="J743" i="192"/>
  <c r="I743" i="192"/>
  <c r="H743" i="192"/>
  <c r="F743" i="192"/>
  <c r="D743" i="192"/>
  <c r="E743" i="192" s="1"/>
  <c r="B743" i="192"/>
  <c r="J742" i="192"/>
  <c r="I742" i="192"/>
  <c r="H742" i="192"/>
  <c r="F742" i="192"/>
  <c r="D742" i="192"/>
  <c r="E742" i="192" s="1"/>
  <c r="B742" i="192"/>
  <c r="J741" i="192"/>
  <c r="I741" i="192"/>
  <c r="H741" i="192"/>
  <c r="F741" i="192"/>
  <c r="D741" i="192"/>
  <c r="E741" i="192" s="1"/>
  <c r="B741" i="192"/>
  <c r="J740" i="192"/>
  <c r="I740" i="192"/>
  <c r="H740" i="192"/>
  <c r="F740" i="192"/>
  <c r="D740" i="192"/>
  <c r="E740" i="192" s="1"/>
  <c r="B740" i="192"/>
  <c r="J739" i="192"/>
  <c r="I739" i="192"/>
  <c r="H739" i="192"/>
  <c r="F739" i="192"/>
  <c r="D739" i="192"/>
  <c r="E739" i="192" s="1"/>
  <c r="B739" i="192"/>
  <c r="J738" i="192"/>
  <c r="I738" i="192"/>
  <c r="H738" i="192"/>
  <c r="F738" i="192"/>
  <c r="D738" i="192"/>
  <c r="E738" i="192" s="1"/>
  <c r="B738" i="192"/>
  <c r="J737" i="192"/>
  <c r="I737" i="192"/>
  <c r="H737" i="192"/>
  <c r="F737" i="192"/>
  <c r="D737" i="192"/>
  <c r="E737" i="192" s="1"/>
  <c r="B737" i="192"/>
  <c r="J736" i="192"/>
  <c r="I736" i="192"/>
  <c r="H736" i="192"/>
  <c r="F736" i="192"/>
  <c r="D736" i="192"/>
  <c r="E736" i="192" s="1"/>
  <c r="B736" i="192"/>
  <c r="J735" i="192"/>
  <c r="I735" i="192"/>
  <c r="H735" i="192"/>
  <c r="F735" i="192"/>
  <c r="D735" i="192"/>
  <c r="E735" i="192" s="1"/>
  <c r="B735" i="192"/>
  <c r="J734" i="192"/>
  <c r="I734" i="192"/>
  <c r="H734" i="192"/>
  <c r="F734" i="192"/>
  <c r="D734" i="192"/>
  <c r="E734" i="192" s="1"/>
  <c r="B734" i="192"/>
  <c r="J733" i="192"/>
  <c r="I733" i="192"/>
  <c r="H733" i="192"/>
  <c r="F733" i="192"/>
  <c r="D733" i="192"/>
  <c r="E733" i="192" s="1"/>
  <c r="B733" i="192"/>
  <c r="J732" i="192"/>
  <c r="I732" i="192"/>
  <c r="H732" i="192"/>
  <c r="F732" i="192"/>
  <c r="D732" i="192"/>
  <c r="E732" i="192" s="1"/>
  <c r="B732" i="192"/>
  <c r="J731" i="192"/>
  <c r="I731" i="192"/>
  <c r="H731" i="192"/>
  <c r="F731" i="192"/>
  <c r="D731" i="192"/>
  <c r="E731" i="192" s="1"/>
  <c r="B731" i="192"/>
  <c r="J730" i="192"/>
  <c r="I730" i="192"/>
  <c r="H730" i="192"/>
  <c r="F730" i="192"/>
  <c r="D730" i="192"/>
  <c r="E730" i="192" s="1"/>
  <c r="B730" i="192"/>
  <c r="J729" i="192"/>
  <c r="I729" i="192"/>
  <c r="H729" i="192"/>
  <c r="F729" i="192"/>
  <c r="D729" i="192"/>
  <c r="E729" i="192" s="1"/>
  <c r="B729" i="192"/>
  <c r="J728" i="192"/>
  <c r="I728" i="192"/>
  <c r="H728" i="192"/>
  <c r="F728" i="192"/>
  <c r="D728" i="192"/>
  <c r="E728" i="192" s="1"/>
  <c r="B728" i="192"/>
  <c r="J727" i="192"/>
  <c r="I727" i="192"/>
  <c r="H727" i="192"/>
  <c r="F727" i="192"/>
  <c r="D727" i="192"/>
  <c r="E727" i="192" s="1"/>
  <c r="B727" i="192"/>
  <c r="J726" i="192"/>
  <c r="I726" i="192"/>
  <c r="H726" i="192"/>
  <c r="F726" i="192"/>
  <c r="D726" i="192"/>
  <c r="E726" i="192" s="1"/>
  <c r="B726" i="192"/>
  <c r="J725" i="192"/>
  <c r="I725" i="192"/>
  <c r="H725" i="192"/>
  <c r="F725" i="192"/>
  <c r="D725" i="192"/>
  <c r="E725" i="192" s="1"/>
  <c r="B725" i="192"/>
  <c r="J724" i="192"/>
  <c r="I724" i="192"/>
  <c r="H724" i="192"/>
  <c r="F724" i="192"/>
  <c r="D724" i="192"/>
  <c r="E724" i="192" s="1"/>
  <c r="B724" i="192"/>
  <c r="J723" i="192"/>
  <c r="I723" i="192"/>
  <c r="H723" i="192"/>
  <c r="F723" i="192"/>
  <c r="D723" i="192"/>
  <c r="E723" i="192" s="1"/>
  <c r="B723" i="192"/>
  <c r="J722" i="192"/>
  <c r="I722" i="192"/>
  <c r="H722" i="192"/>
  <c r="F722" i="192"/>
  <c r="D722" i="192"/>
  <c r="E722" i="192" s="1"/>
  <c r="B722" i="192"/>
  <c r="J721" i="192"/>
  <c r="I721" i="192"/>
  <c r="H721" i="192"/>
  <c r="F721" i="192"/>
  <c r="D721" i="192"/>
  <c r="E721" i="192" s="1"/>
  <c r="B721" i="192"/>
  <c r="J720" i="192"/>
  <c r="I720" i="192"/>
  <c r="H720" i="192"/>
  <c r="F720" i="192"/>
  <c r="D720" i="192"/>
  <c r="E720" i="192" s="1"/>
  <c r="B720" i="192"/>
  <c r="J719" i="192"/>
  <c r="I719" i="192"/>
  <c r="H719" i="192"/>
  <c r="F719" i="192"/>
  <c r="D719" i="192"/>
  <c r="E719" i="192" s="1"/>
  <c r="B719" i="192"/>
  <c r="J718" i="192"/>
  <c r="I718" i="192"/>
  <c r="H718" i="192"/>
  <c r="F718" i="192"/>
  <c r="D718" i="192"/>
  <c r="E718" i="192" s="1"/>
  <c r="B718" i="192"/>
  <c r="J717" i="192"/>
  <c r="I717" i="192"/>
  <c r="H717" i="192"/>
  <c r="F717" i="192"/>
  <c r="D717" i="192"/>
  <c r="E717" i="192" s="1"/>
  <c r="B717" i="192"/>
  <c r="J716" i="192"/>
  <c r="I716" i="192"/>
  <c r="H716" i="192"/>
  <c r="F716" i="192"/>
  <c r="D716" i="192"/>
  <c r="E716" i="192" s="1"/>
  <c r="B716" i="192"/>
  <c r="J715" i="192"/>
  <c r="I715" i="192"/>
  <c r="H715" i="192"/>
  <c r="F715" i="192"/>
  <c r="D715" i="192"/>
  <c r="E715" i="192" s="1"/>
  <c r="B715" i="192"/>
  <c r="J714" i="192"/>
  <c r="I714" i="192"/>
  <c r="H714" i="192"/>
  <c r="F714" i="192"/>
  <c r="D714" i="192"/>
  <c r="E714" i="192" s="1"/>
  <c r="B714" i="192"/>
  <c r="J713" i="192"/>
  <c r="I713" i="192"/>
  <c r="H713" i="192"/>
  <c r="F713" i="192"/>
  <c r="D713" i="192"/>
  <c r="E713" i="192" s="1"/>
  <c r="B713" i="192"/>
  <c r="J712" i="192"/>
  <c r="I712" i="192"/>
  <c r="H712" i="192"/>
  <c r="F712" i="192"/>
  <c r="D712" i="192"/>
  <c r="E712" i="192" s="1"/>
  <c r="B712" i="192"/>
  <c r="J711" i="192"/>
  <c r="I711" i="192"/>
  <c r="H711" i="192"/>
  <c r="F711" i="192"/>
  <c r="D711" i="192"/>
  <c r="E711" i="192" s="1"/>
  <c r="B711" i="192"/>
  <c r="J710" i="192"/>
  <c r="I710" i="192"/>
  <c r="H710" i="192"/>
  <c r="F710" i="192"/>
  <c r="D710" i="192"/>
  <c r="E710" i="192" s="1"/>
  <c r="B710" i="192"/>
  <c r="J709" i="192"/>
  <c r="I709" i="192"/>
  <c r="H709" i="192"/>
  <c r="F709" i="192"/>
  <c r="D709" i="192"/>
  <c r="E709" i="192" s="1"/>
  <c r="B709" i="192"/>
  <c r="J708" i="192"/>
  <c r="I708" i="192"/>
  <c r="H708" i="192"/>
  <c r="F708" i="192"/>
  <c r="D708" i="192"/>
  <c r="E708" i="192" s="1"/>
  <c r="B708" i="192"/>
  <c r="J707" i="192"/>
  <c r="I707" i="192"/>
  <c r="H707" i="192"/>
  <c r="F707" i="192"/>
  <c r="D707" i="192"/>
  <c r="E707" i="192" s="1"/>
  <c r="B707" i="192"/>
  <c r="J706" i="192"/>
  <c r="I706" i="192"/>
  <c r="H706" i="192"/>
  <c r="F706" i="192"/>
  <c r="D706" i="192"/>
  <c r="E706" i="192" s="1"/>
  <c r="B706" i="192"/>
  <c r="J705" i="192"/>
  <c r="I705" i="192"/>
  <c r="H705" i="192"/>
  <c r="F705" i="192"/>
  <c r="D705" i="192"/>
  <c r="E705" i="192" s="1"/>
  <c r="B705" i="192"/>
  <c r="J704" i="192"/>
  <c r="I704" i="192"/>
  <c r="H704" i="192"/>
  <c r="F704" i="192"/>
  <c r="D704" i="192"/>
  <c r="E704" i="192" s="1"/>
  <c r="B704" i="192"/>
  <c r="J703" i="192"/>
  <c r="I703" i="192"/>
  <c r="H703" i="192"/>
  <c r="F703" i="192"/>
  <c r="D703" i="192"/>
  <c r="E703" i="192" s="1"/>
  <c r="B703" i="192"/>
  <c r="J702" i="192"/>
  <c r="I702" i="192"/>
  <c r="H702" i="192"/>
  <c r="F702" i="192"/>
  <c r="D702" i="192"/>
  <c r="E702" i="192" s="1"/>
  <c r="B702" i="192"/>
  <c r="J701" i="192"/>
  <c r="I701" i="192"/>
  <c r="H701" i="192"/>
  <c r="F701" i="192"/>
  <c r="D701" i="192"/>
  <c r="E701" i="192" s="1"/>
  <c r="B701" i="192"/>
  <c r="J700" i="192"/>
  <c r="I700" i="192"/>
  <c r="H700" i="192"/>
  <c r="F700" i="192"/>
  <c r="D700" i="192"/>
  <c r="E700" i="192" s="1"/>
  <c r="B700" i="192"/>
  <c r="J699" i="192"/>
  <c r="I699" i="192"/>
  <c r="H699" i="192"/>
  <c r="F699" i="192"/>
  <c r="D699" i="192"/>
  <c r="E699" i="192" s="1"/>
  <c r="B699" i="192"/>
  <c r="J698" i="192"/>
  <c r="I698" i="192"/>
  <c r="H698" i="192"/>
  <c r="F698" i="192"/>
  <c r="D698" i="192"/>
  <c r="E698" i="192" s="1"/>
  <c r="B698" i="192"/>
  <c r="J697" i="192"/>
  <c r="I697" i="192"/>
  <c r="H697" i="192"/>
  <c r="F697" i="192"/>
  <c r="D697" i="192"/>
  <c r="E697" i="192" s="1"/>
  <c r="B697" i="192"/>
  <c r="J696" i="192"/>
  <c r="I696" i="192"/>
  <c r="H696" i="192"/>
  <c r="F696" i="192"/>
  <c r="D696" i="192"/>
  <c r="E696" i="192" s="1"/>
  <c r="B696" i="192"/>
  <c r="J695" i="192"/>
  <c r="I695" i="192"/>
  <c r="H695" i="192"/>
  <c r="F695" i="192"/>
  <c r="D695" i="192"/>
  <c r="E695" i="192" s="1"/>
  <c r="B695" i="192"/>
  <c r="J694" i="192"/>
  <c r="I694" i="192"/>
  <c r="H694" i="192"/>
  <c r="F694" i="192"/>
  <c r="D694" i="192"/>
  <c r="E694" i="192" s="1"/>
  <c r="B694" i="192"/>
  <c r="J693" i="192"/>
  <c r="I693" i="192"/>
  <c r="H693" i="192"/>
  <c r="F693" i="192"/>
  <c r="D693" i="192"/>
  <c r="E693" i="192" s="1"/>
  <c r="B693" i="192"/>
  <c r="J692" i="192"/>
  <c r="I692" i="192"/>
  <c r="H692" i="192"/>
  <c r="F692" i="192"/>
  <c r="D692" i="192"/>
  <c r="E692" i="192" s="1"/>
  <c r="B692" i="192"/>
  <c r="J691" i="192"/>
  <c r="I691" i="192"/>
  <c r="H691" i="192"/>
  <c r="F691" i="192"/>
  <c r="D691" i="192"/>
  <c r="E691" i="192" s="1"/>
  <c r="B691" i="192"/>
  <c r="J690" i="192"/>
  <c r="I690" i="192"/>
  <c r="H690" i="192"/>
  <c r="F690" i="192"/>
  <c r="D690" i="192"/>
  <c r="E690" i="192" s="1"/>
  <c r="B690" i="192"/>
  <c r="J689" i="192"/>
  <c r="I689" i="192"/>
  <c r="H689" i="192"/>
  <c r="F689" i="192"/>
  <c r="D689" i="192"/>
  <c r="E689" i="192" s="1"/>
  <c r="B689" i="192"/>
  <c r="J688" i="192"/>
  <c r="I688" i="192"/>
  <c r="H688" i="192"/>
  <c r="F688" i="192"/>
  <c r="D688" i="192"/>
  <c r="E688" i="192" s="1"/>
  <c r="B688" i="192"/>
  <c r="J687" i="192"/>
  <c r="I687" i="192"/>
  <c r="H687" i="192"/>
  <c r="F687" i="192"/>
  <c r="D687" i="192"/>
  <c r="E687" i="192" s="1"/>
  <c r="B687" i="192"/>
  <c r="J686" i="192"/>
  <c r="I686" i="192"/>
  <c r="H686" i="192"/>
  <c r="F686" i="192"/>
  <c r="D686" i="192"/>
  <c r="E686" i="192" s="1"/>
  <c r="B686" i="192"/>
  <c r="J685" i="192"/>
  <c r="I685" i="192"/>
  <c r="H685" i="192"/>
  <c r="F685" i="192"/>
  <c r="D685" i="192"/>
  <c r="E685" i="192" s="1"/>
  <c r="B685" i="192"/>
  <c r="J684" i="192"/>
  <c r="I684" i="192"/>
  <c r="H684" i="192"/>
  <c r="F684" i="192"/>
  <c r="D684" i="192"/>
  <c r="E684" i="192" s="1"/>
  <c r="B684" i="192"/>
  <c r="J683" i="192"/>
  <c r="I683" i="192"/>
  <c r="H683" i="192"/>
  <c r="F683" i="192"/>
  <c r="D683" i="192"/>
  <c r="E683" i="192" s="1"/>
  <c r="B683" i="192"/>
  <c r="J682" i="192"/>
  <c r="I682" i="192"/>
  <c r="H682" i="192"/>
  <c r="F682" i="192"/>
  <c r="D682" i="192"/>
  <c r="E682" i="192" s="1"/>
  <c r="B682" i="192"/>
  <c r="J681" i="192"/>
  <c r="I681" i="192"/>
  <c r="H681" i="192"/>
  <c r="F681" i="192"/>
  <c r="D681" i="192"/>
  <c r="E681" i="192" s="1"/>
  <c r="B681" i="192"/>
  <c r="J680" i="192"/>
  <c r="I680" i="192"/>
  <c r="H680" i="192"/>
  <c r="F680" i="192"/>
  <c r="D680" i="192"/>
  <c r="E680" i="192" s="1"/>
  <c r="B680" i="192"/>
  <c r="J679" i="192"/>
  <c r="I679" i="192"/>
  <c r="H679" i="192"/>
  <c r="F679" i="192"/>
  <c r="D679" i="192"/>
  <c r="E679" i="192" s="1"/>
  <c r="B679" i="192"/>
  <c r="J678" i="192"/>
  <c r="I678" i="192"/>
  <c r="H678" i="192"/>
  <c r="F678" i="192"/>
  <c r="D678" i="192"/>
  <c r="E678" i="192" s="1"/>
  <c r="B678" i="192"/>
  <c r="J677" i="192"/>
  <c r="I677" i="192"/>
  <c r="H677" i="192"/>
  <c r="F677" i="192"/>
  <c r="D677" i="192"/>
  <c r="E677" i="192" s="1"/>
  <c r="B677" i="192"/>
  <c r="J676" i="192"/>
  <c r="I676" i="192"/>
  <c r="H676" i="192"/>
  <c r="F676" i="192"/>
  <c r="D676" i="192"/>
  <c r="E676" i="192" s="1"/>
  <c r="B676" i="192"/>
  <c r="J675" i="192"/>
  <c r="I675" i="192"/>
  <c r="H675" i="192"/>
  <c r="F675" i="192"/>
  <c r="D675" i="192"/>
  <c r="E675" i="192" s="1"/>
  <c r="B675" i="192"/>
  <c r="J674" i="192"/>
  <c r="I674" i="192"/>
  <c r="H674" i="192"/>
  <c r="F674" i="192"/>
  <c r="D674" i="192"/>
  <c r="E674" i="192" s="1"/>
  <c r="B674" i="192"/>
  <c r="J673" i="192"/>
  <c r="I673" i="192"/>
  <c r="H673" i="192"/>
  <c r="F673" i="192"/>
  <c r="D673" i="192"/>
  <c r="E673" i="192" s="1"/>
  <c r="B673" i="192"/>
  <c r="J672" i="192"/>
  <c r="I672" i="192"/>
  <c r="H672" i="192"/>
  <c r="F672" i="192"/>
  <c r="D672" i="192"/>
  <c r="E672" i="192" s="1"/>
  <c r="B672" i="192"/>
  <c r="J671" i="192"/>
  <c r="I671" i="192"/>
  <c r="H671" i="192"/>
  <c r="F671" i="192"/>
  <c r="D671" i="192"/>
  <c r="E671" i="192" s="1"/>
  <c r="B671" i="192"/>
  <c r="J670" i="192"/>
  <c r="I670" i="192"/>
  <c r="H670" i="192"/>
  <c r="F670" i="192"/>
  <c r="D670" i="192"/>
  <c r="E670" i="192" s="1"/>
  <c r="B670" i="192"/>
  <c r="J669" i="192"/>
  <c r="I669" i="192"/>
  <c r="H669" i="192"/>
  <c r="F669" i="192"/>
  <c r="D669" i="192"/>
  <c r="E669" i="192" s="1"/>
  <c r="B669" i="192"/>
  <c r="J668" i="192"/>
  <c r="I668" i="192"/>
  <c r="H668" i="192"/>
  <c r="F668" i="192"/>
  <c r="D668" i="192"/>
  <c r="E668" i="192" s="1"/>
  <c r="B668" i="192"/>
  <c r="J667" i="192"/>
  <c r="I667" i="192"/>
  <c r="H667" i="192"/>
  <c r="F667" i="192"/>
  <c r="D667" i="192"/>
  <c r="E667" i="192" s="1"/>
  <c r="B667" i="192"/>
  <c r="J666" i="192"/>
  <c r="I666" i="192"/>
  <c r="H666" i="192"/>
  <c r="F666" i="192"/>
  <c r="D666" i="192"/>
  <c r="E666" i="192" s="1"/>
  <c r="B666" i="192"/>
  <c r="J665" i="192"/>
  <c r="I665" i="192"/>
  <c r="H665" i="192"/>
  <c r="F665" i="192"/>
  <c r="D665" i="192"/>
  <c r="E665" i="192" s="1"/>
  <c r="B665" i="192"/>
  <c r="J664" i="192"/>
  <c r="I664" i="192"/>
  <c r="H664" i="192"/>
  <c r="F664" i="192"/>
  <c r="D664" i="192"/>
  <c r="E664" i="192" s="1"/>
  <c r="B664" i="192"/>
  <c r="J663" i="192"/>
  <c r="I663" i="192"/>
  <c r="H663" i="192"/>
  <c r="F663" i="192"/>
  <c r="D663" i="192"/>
  <c r="E663" i="192" s="1"/>
  <c r="B663" i="192"/>
  <c r="J662" i="192"/>
  <c r="I662" i="192"/>
  <c r="H662" i="192"/>
  <c r="F662" i="192"/>
  <c r="D662" i="192"/>
  <c r="E662" i="192" s="1"/>
  <c r="B662" i="192"/>
  <c r="J661" i="192"/>
  <c r="I661" i="192"/>
  <c r="H661" i="192"/>
  <c r="F661" i="192"/>
  <c r="D661" i="192"/>
  <c r="E661" i="192" s="1"/>
  <c r="B661" i="192"/>
  <c r="J660" i="192"/>
  <c r="I660" i="192"/>
  <c r="H660" i="192"/>
  <c r="F660" i="192"/>
  <c r="D660" i="192"/>
  <c r="E660" i="192" s="1"/>
  <c r="B660" i="192"/>
  <c r="J659" i="192"/>
  <c r="I659" i="192"/>
  <c r="H659" i="192"/>
  <c r="F659" i="192"/>
  <c r="D659" i="192"/>
  <c r="E659" i="192" s="1"/>
  <c r="B659" i="192"/>
  <c r="J658" i="192"/>
  <c r="I658" i="192"/>
  <c r="H658" i="192"/>
  <c r="F658" i="192"/>
  <c r="D658" i="192"/>
  <c r="E658" i="192" s="1"/>
  <c r="B658" i="192"/>
  <c r="J657" i="192"/>
  <c r="I657" i="192"/>
  <c r="H657" i="192"/>
  <c r="F657" i="192"/>
  <c r="D657" i="192"/>
  <c r="E657" i="192" s="1"/>
  <c r="B657" i="192"/>
  <c r="J656" i="192"/>
  <c r="I656" i="192"/>
  <c r="H656" i="192"/>
  <c r="F656" i="192"/>
  <c r="D656" i="192"/>
  <c r="E656" i="192" s="1"/>
  <c r="B656" i="192"/>
  <c r="J655" i="192"/>
  <c r="I655" i="192"/>
  <c r="H655" i="192"/>
  <c r="F655" i="192"/>
  <c r="D655" i="192"/>
  <c r="E655" i="192" s="1"/>
  <c r="B655" i="192"/>
  <c r="J654" i="192"/>
  <c r="I654" i="192"/>
  <c r="H654" i="192"/>
  <c r="F654" i="192"/>
  <c r="D654" i="192"/>
  <c r="E654" i="192" s="1"/>
  <c r="B654" i="192"/>
  <c r="J653" i="192"/>
  <c r="I653" i="192"/>
  <c r="H653" i="192"/>
  <c r="F653" i="192"/>
  <c r="D653" i="192"/>
  <c r="E653" i="192" s="1"/>
  <c r="B653" i="192"/>
  <c r="J652" i="192"/>
  <c r="I652" i="192"/>
  <c r="H652" i="192"/>
  <c r="F652" i="192"/>
  <c r="D652" i="192"/>
  <c r="E652" i="192" s="1"/>
  <c r="B652" i="192"/>
  <c r="J651" i="192"/>
  <c r="I651" i="192"/>
  <c r="H651" i="192"/>
  <c r="F651" i="192"/>
  <c r="D651" i="192"/>
  <c r="E651" i="192" s="1"/>
  <c r="B651" i="192"/>
  <c r="J650" i="192"/>
  <c r="I650" i="192"/>
  <c r="H650" i="192"/>
  <c r="F650" i="192"/>
  <c r="D650" i="192"/>
  <c r="E650" i="192" s="1"/>
  <c r="B650" i="192"/>
  <c r="J649" i="192"/>
  <c r="I649" i="192"/>
  <c r="H649" i="192"/>
  <c r="F649" i="192"/>
  <c r="D649" i="192"/>
  <c r="E649" i="192" s="1"/>
  <c r="B649" i="192"/>
  <c r="J648" i="192"/>
  <c r="I648" i="192"/>
  <c r="H648" i="192"/>
  <c r="F648" i="192"/>
  <c r="D648" i="192"/>
  <c r="E648" i="192" s="1"/>
  <c r="B648" i="192"/>
  <c r="J647" i="192"/>
  <c r="I647" i="192"/>
  <c r="H647" i="192"/>
  <c r="F647" i="192"/>
  <c r="D647" i="192"/>
  <c r="E647" i="192" s="1"/>
  <c r="B647" i="192"/>
  <c r="J646" i="192"/>
  <c r="I646" i="192"/>
  <c r="H646" i="192"/>
  <c r="F646" i="192"/>
  <c r="D646" i="192"/>
  <c r="E646" i="192" s="1"/>
  <c r="B646" i="192"/>
  <c r="J645" i="192"/>
  <c r="I645" i="192"/>
  <c r="H645" i="192"/>
  <c r="F645" i="192"/>
  <c r="D645" i="192"/>
  <c r="E645" i="192" s="1"/>
  <c r="B645" i="192"/>
  <c r="J644" i="192"/>
  <c r="I644" i="192"/>
  <c r="H644" i="192"/>
  <c r="F644" i="192"/>
  <c r="D644" i="192"/>
  <c r="E644" i="192" s="1"/>
  <c r="B644" i="192"/>
  <c r="J643" i="192"/>
  <c r="I643" i="192"/>
  <c r="H643" i="192"/>
  <c r="F643" i="192"/>
  <c r="D643" i="192"/>
  <c r="E643" i="192" s="1"/>
  <c r="B643" i="192"/>
  <c r="J642" i="192"/>
  <c r="I642" i="192"/>
  <c r="H642" i="192"/>
  <c r="F642" i="192"/>
  <c r="D642" i="192"/>
  <c r="E642" i="192" s="1"/>
  <c r="B642" i="192"/>
  <c r="J641" i="192"/>
  <c r="I641" i="192"/>
  <c r="H641" i="192"/>
  <c r="F641" i="192"/>
  <c r="D641" i="192"/>
  <c r="E641" i="192" s="1"/>
  <c r="B641" i="192"/>
  <c r="J640" i="192"/>
  <c r="I640" i="192"/>
  <c r="H640" i="192"/>
  <c r="F640" i="192"/>
  <c r="D640" i="192"/>
  <c r="E640" i="192" s="1"/>
  <c r="B640" i="192"/>
  <c r="J639" i="192"/>
  <c r="I639" i="192"/>
  <c r="H639" i="192"/>
  <c r="F639" i="192"/>
  <c r="D639" i="192"/>
  <c r="E639" i="192" s="1"/>
  <c r="B639" i="192"/>
  <c r="J638" i="192"/>
  <c r="I638" i="192"/>
  <c r="H638" i="192"/>
  <c r="F638" i="192"/>
  <c r="D638" i="192"/>
  <c r="E638" i="192" s="1"/>
  <c r="B638" i="192"/>
  <c r="J637" i="192"/>
  <c r="I637" i="192"/>
  <c r="H637" i="192"/>
  <c r="F637" i="192"/>
  <c r="D637" i="192"/>
  <c r="E637" i="192" s="1"/>
  <c r="B637" i="192"/>
  <c r="J636" i="192"/>
  <c r="I636" i="192"/>
  <c r="H636" i="192"/>
  <c r="F636" i="192"/>
  <c r="D636" i="192"/>
  <c r="E636" i="192" s="1"/>
  <c r="B636" i="192"/>
  <c r="J635" i="192"/>
  <c r="I635" i="192"/>
  <c r="H635" i="192"/>
  <c r="F635" i="192"/>
  <c r="D635" i="192"/>
  <c r="E635" i="192" s="1"/>
  <c r="B635" i="192"/>
  <c r="J634" i="192"/>
  <c r="I634" i="192"/>
  <c r="H634" i="192"/>
  <c r="F634" i="192"/>
  <c r="D634" i="192"/>
  <c r="E634" i="192" s="1"/>
  <c r="B634" i="192"/>
  <c r="J633" i="192"/>
  <c r="I633" i="192"/>
  <c r="H633" i="192"/>
  <c r="F633" i="192"/>
  <c r="D633" i="192"/>
  <c r="E633" i="192" s="1"/>
  <c r="B633" i="192"/>
  <c r="J632" i="192"/>
  <c r="I632" i="192"/>
  <c r="H632" i="192"/>
  <c r="F632" i="192"/>
  <c r="D632" i="192"/>
  <c r="E632" i="192" s="1"/>
  <c r="B632" i="192"/>
  <c r="J631" i="192"/>
  <c r="I631" i="192"/>
  <c r="H631" i="192"/>
  <c r="F631" i="192"/>
  <c r="D631" i="192"/>
  <c r="E631" i="192" s="1"/>
  <c r="B631" i="192"/>
  <c r="J630" i="192"/>
  <c r="I630" i="192"/>
  <c r="H630" i="192"/>
  <c r="F630" i="192"/>
  <c r="D630" i="192"/>
  <c r="E630" i="192" s="1"/>
  <c r="B630" i="192"/>
  <c r="J629" i="192"/>
  <c r="I629" i="192"/>
  <c r="H629" i="192"/>
  <c r="F629" i="192"/>
  <c r="D629" i="192"/>
  <c r="E629" i="192" s="1"/>
  <c r="B629" i="192"/>
  <c r="J628" i="192"/>
  <c r="I628" i="192"/>
  <c r="H628" i="192"/>
  <c r="F628" i="192"/>
  <c r="D628" i="192"/>
  <c r="E628" i="192" s="1"/>
  <c r="B628" i="192"/>
  <c r="J627" i="192"/>
  <c r="I627" i="192"/>
  <c r="H627" i="192"/>
  <c r="F627" i="192"/>
  <c r="D627" i="192"/>
  <c r="E627" i="192" s="1"/>
  <c r="B627" i="192"/>
  <c r="J626" i="192"/>
  <c r="I626" i="192"/>
  <c r="H626" i="192"/>
  <c r="F626" i="192"/>
  <c r="D626" i="192"/>
  <c r="E626" i="192" s="1"/>
  <c r="B626" i="192"/>
  <c r="J625" i="192"/>
  <c r="I625" i="192"/>
  <c r="H625" i="192"/>
  <c r="F625" i="192"/>
  <c r="D625" i="192"/>
  <c r="E625" i="192" s="1"/>
  <c r="B625" i="192"/>
  <c r="J624" i="192"/>
  <c r="I624" i="192"/>
  <c r="H624" i="192"/>
  <c r="F624" i="192"/>
  <c r="D624" i="192"/>
  <c r="E624" i="192" s="1"/>
  <c r="B624" i="192"/>
  <c r="J623" i="192"/>
  <c r="I623" i="192"/>
  <c r="H623" i="192"/>
  <c r="F623" i="192"/>
  <c r="D623" i="192"/>
  <c r="E623" i="192" s="1"/>
  <c r="B623" i="192"/>
  <c r="J622" i="192"/>
  <c r="I622" i="192"/>
  <c r="H622" i="192"/>
  <c r="F622" i="192"/>
  <c r="D622" i="192"/>
  <c r="E622" i="192" s="1"/>
  <c r="B622" i="192"/>
  <c r="J621" i="192"/>
  <c r="I621" i="192"/>
  <c r="H621" i="192"/>
  <c r="F621" i="192"/>
  <c r="D621" i="192"/>
  <c r="E621" i="192" s="1"/>
  <c r="B621" i="192"/>
  <c r="J620" i="192"/>
  <c r="I620" i="192"/>
  <c r="H620" i="192"/>
  <c r="F620" i="192"/>
  <c r="D620" i="192"/>
  <c r="E620" i="192" s="1"/>
  <c r="B620" i="192"/>
  <c r="J619" i="192"/>
  <c r="I619" i="192"/>
  <c r="H619" i="192"/>
  <c r="F619" i="192"/>
  <c r="D619" i="192"/>
  <c r="E619" i="192" s="1"/>
  <c r="B619" i="192"/>
  <c r="J618" i="192"/>
  <c r="I618" i="192"/>
  <c r="H618" i="192"/>
  <c r="F618" i="192"/>
  <c r="D618" i="192"/>
  <c r="E618" i="192" s="1"/>
  <c r="B618" i="192"/>
  <c r="J617" i="192"/>
  <c r="I617" i="192"/>
  <c r="H617" i="192"/>
  <c r="F617" i="192"/>
  <c r="D617" i="192"/>
  <c r="E617" i="192" s="1"/>
  <c r="B617" i="192"/>
  <c r="J616" i="192"/>
  <c r="I616" i="192"/>
  <c r="H616" i="192"/>
  <c r="F616" i="192"/>
  <c r="D616" i="192"/>
  <c r="E616" i="192" s="1"/>
  <c r="B616" i="192"/>
  <c r="J615" i="192"/>
  <c r="I615" i="192"/>
  <c r="H615" i="192"/>
  <c r="F615" i="192"/>
  <c r="D615" i="192"/>
  <c r="E615" i="192" s="1"/>
  <c r="B615" i="192"/>
  <c r="J614" i="192"/>
  <c r="I614" i="192"/>
  <c r="H614" i="192"/>
  <c r="F614" i="192"/>
  <c r="D614" i="192"/>
  <c r="E614" i="192" s="1"/>
  <c r="B614" i="192"/>
  <c r="J613" i="192"/>
  <c r="I613" i="192"/>
  <c r="H613" i="192"/>
  <c r="F613" i="192"/>
  <c r="D613" i="192"/>
  <c r="E613" i="192" s="1"/>
  <c r="B613" i="192"/>
  <c r="J612" i="192"/>
  <c r="I612" i="192"/>
  <c r="H612" i="192"/>
  <c r="F612" i="192"/>
  <c r="D612" i="192"/>
  <c r="E612" i="192" s="1"/>
  <c r="B612" i="192"/>
  <c r="J611" i="192"/>
  <c r="I611" i="192"/>
  <c r="H611" i="192"/>
  <c r="F611" i="192"/>
  <c r="D611" i="192"/>
  <c r="E611" i="192" s="1"/>
  <c r="B611" i="192"/>
  <c r="J610" i="192"/>
  <c r="I610" i="192"/>
  <c r="H610" i="192"/>
  <c r="F610" i="192"/>
  <c r="D610" i="192"/>
  <c r="E610" i="192" s="1"/>
  <c r="B610" i="192"/>
  <c r="J609" i="192"/>
  <c r="I609" i="192"/>
  <c r="H609" i="192"/>
  <c r="F609" i="192"/>
  <c r="D609" i="192"/>
  <c r="E609" i="192" s="1"/>
  <c r="B609" i="192"/>
  <c r="J608" i="192"/>
  <c r="I608" i="192"/>
  <c r="H608" i="192"/>
  <c r="F608" i="192"/>
  <c r="D608" i="192"/>
  <c r="E608" i="192" s="1"/>
  <c r="B608" i="192"/>
  <c r="J607" i="192"/>
  <c r="I607" i="192"/>
  <c r="H607" i="192"/>
  <c r="F607" i="192"/>
  <c r="D607" i="192"/>
  <c r="E607" i="192" s="1"/>
  <c r="B607" i="192"/>
  <c r="J606" i="192"/>
  <c r="I606" i="192"/>
  <c r="H606" i="192"/>
  <c r="F606" i="192"/>
  <c r="D606" i="192"/>
  <c r="E606" i="192" s="1"/>
  <c r="B606" i="192"/>
  <c r="J605" i="192"/>
  <c r="I605" i="192"/>
  <c r="H605" i="192"/>
  <c r="F605" i="192"/>
  <c r="D605" i="192"/>
  <c r="E605" i="192" s="1"/>
  <c r="B605" i="192"/>
  <c r="J604" i="192"/>
  <c r="I604" i="192"/>
  <c r="H604" i="192"/>
  <c r="F604" i="192"/>
  <c r="D604" i="192"/>
  <c r="E604" i="192" s="1"/>
  <c r="B604" i="192"/>
  <c r="J603" i="192"/>
  <c r="I603" i="192"/>
  <c r="H603" i="192"/>
  <c r="F603" i="192"/>
  <c r="D603" i="192"/>
  <c r="E603" i="192" s="1"/>
  <c r="B603" i="192"/>
  <c r="J602" i="192"/>
  <c r="I602" i="192"/>
  <c r="H602" i="192"/>
  <c r="F602" i="192"/>
  <c r="D602" i="192"/>
  <c r="E602" i="192" s="1"/>
  <c r="B602" i="192"/>
  <c r="J601" i="192"/>
  <c r="I601" i="192"/>
  <c r="H601" i="192"/>
  <c r="F601" i="192"/>
  <c r="D601" i="192"/>
  <c r="E601" i="192" s="1"/>
  <c r="B601" i="192"/>
  <c r="J600" i="192"/>
  <c r="I600" i="192"/>
  <c r="H600" i="192"/>
  <c r="F600" i="192"/>
  <c r="D600" i="192"/>
  <c r="E600" i="192" s="1"/>
  <c r="B600" i="192"/>
  <c r="J599" i="192"/>
  <c r="I599" i="192"/>
  <c r="H599" i="192"/>
  <c r="F599" i="192"/>
  <c r="D599" i="192"/>
  <c r="E599" i="192" s="1"/>
  <c r="B599" i="192"/>
  <c r="J598" i="192"/>
  <c r="I598" i="192"/>
  <c r="H598" i="192"/>
  <c r="F598" i="192"/>
  <c r="D598" i="192"/>
  <c r="E598" i="192" s="1"/>
  <c r="B598" i="192"/>
  <c r="J597" i="192"/>
  <c r="I597" i="192"/>
  <c r="H597" i="192"/>
  <c r="F597" i="192"/>
  <c r="D597" i="192"/>
  <c r="E597" i="192" s="1"/>
  <c r="B597" i="192"/>
  <c r="J596" i="192"/>
  <c r="I596" i="192"/>
  <c r="H596" i="192"/>
  <c r="F596" i="192"/>
  <c r="D596" i="192"/>
  <c r="E596" i="192" s="1"/>
  <c r="B596" i="192"/>
  <c r="J595" i="192"/>
  <c r="I595" i="192"/>
  <c r="H595" i="192"/>
  <c r="F595" i="192"/>
  <c r="D595" i="192"/>
  <c r="E595" i="192" s="1"/>
  <c r="B595" i="192"/>
  <c r="J594" i="192"/>
  <c r="I594" i="192"/>
  <c r="H594" i="192"/>
  <c r="F594" i="192"/>
  <c r="D594" i="192"/>
  <c r="E594" i="192" s="1"/>
  <c r="B594" i="192"/>
  <c r="J593" i="192"/>
  <c r="I593" i="192"/>
  <c r="H593" i="192"/>
  <c r="F593" i="192"/>
  <c r="D593" i="192"/>
  <c r="E593" i="192" s="1"/>
  <c r="B593" i="192"/>
  <c r="J592" i="192"/>
  <c r="I592" i="192"/>
  <c r="H592" i="192"/>
  <c r="F592" i="192"/>
  <c r="D592" i="192"/>
  <c r="E592" i="192" s="1"/>
  <c r="B592" i="192"/>
  <c r="J591" i="192"/>
  <c r="I591" i="192"/>
  <c r="H591" i="192"/>
  <c r="F591" i="192"/>
  <c r="D591" i="192"/>
  <c r="E591" i="192" s="1"/>
  <c r="B591" i="192"/>
  <c r="J590" i="192"/>
  <c r="I590" i="192"/>
  <c r="H590" i="192"/>
  <c r="F590" i="192"/>
  <c r="D590" i="192"/>
  <c r="E590" i="192" s="1"/>
  <c r="B590" i="192"/>
  <c r="J589" i="192"/>
  <c r="I589" i="192"/>
  <c r="H589" i="192"/>
  <c r="F589" i="192"/>
  <c r="D589" i="192"/>
  <c r="E589" i="192" s="1"/>
  <c r="B589" i="192"/>
  <c r="J588" i="192"/>
  <c r="I588" i="192"/>
  <c r="H588" i="192"/>
  <c r="F588" i="192"/>
  <c r="D588" i="192"/>
  <c r="E588" i="192" s="1"/>
  <c r="B588" i="192"/>
  <c r="J587" i="192"/>
  <c r="I587" i="192"/>
  <c r="H587" i="192"/>
  <c r="F587" i="192"/>
  <c r="D587" i="192"/>
  <c r="E587" i="192" s="1"/>
  <c r="B587" i="192"/>
  <c r="J586" i="192"/>
  <c r="I586" i="192"/>
  <c r="H586" i="192"/>
  <c r="F586" i="192"/>
  <c r="D586" i="192"/>
  <c r="E586" i="192" s="1"/>
  <c r="B586" i="192"/>
  <c r="J585" i="192"/>
  <c r="I585" i="192"/>
  <c r="H585" i="192"/>
  <c r="F585" i="192"/>
  <c r="D585" i="192"/>
  <c r="E585" i="192" s="1"/>
  <c r="B585" i="192"/>
  <c r="J584" i="192"/>
  <c r="I584" i="192"/>
  <c r="H584" i="192"/>
  <c r="F584" i="192"/>
  <c r="D584" i="192"/>
  <c r="E584" i="192" s="1"/>
  <c r="B584" i="192"/>
  <c r="J583" i="192"/>
  <c r="I583" i="192"/>
  <c r="H583" i="192"/>
  <c r="F583" i="192"/>
  <c r="D583" i="192"/>
  <c r="E583" i="192" s="1"/>
  <c r="B583" i="192"/>
  <c r="J582" i="192"/>
  <c r="I582" i="192"/>
  <c r="H582" i="192"/>
  <c r="F582" i="192"/>
  <c r="D582" i="192"/>
  <c r="E582" i="192" s="1"/>
  <c r="B582" i="192"/>
  <c r="J581" i="192"/>
  <c r="I581" i="192"/>
  <c r="H581" i="192"/>
  <c r="F581" i="192"/>
  <c r="D581" i="192"/>
  <c r="E581" i="192" s="1"/>
  <c r="B581" i="192"/>
  <c r="J580" i="192"/>
  <c r="I580" i="192"/>
  <c r="H580" i="192"/>
  <c r="F580" i="192"/>
  <c r="D580" i="192"/>
  <c r="E580" i="192" s="1"/>
  <c r="B580" i="192"/>
  <c r="J579" i="192"/>
  <c r="I579" i="192"/>
  <c r="H579" i="192"/>
  <c r="F579" i="192"/>
  <c r="D579" i="192"/>
  <c r="E579" i="192" s="1"/>
  <c r="B579" i="192"/>
  <c r="J578" i="192"/>
  <c r="I578" i="192"/>
  <c r="H578" i="192"/>
  <c r="F578" i="192"/>
  <c r="D578" i="192"/>
  <c r="E578" i="192" s="1"/>
  <c r="B578" i="192"/>
  <c r="J577" i="192"/>
  <c r="I577" i="192"/>
  <c r="H577" i="192"/>
  <c r="F577" i="192"/>
  <c r="D577" i="192"/>
  <c r="E577" i="192" s="1"/>
  <c r="B577" i="192"/>
  <c r="J576" i="192"/>
  <c r="I576" i="192"/>
  <c r="H576" i="192"/>
  <c r="F576" i="192"/>
  <c r="D576" i="192"/>
  <c r="E576" i="192" s="1"/>
  <c r="B576" i="192"/>
  <c r="J575" i="192"/>
  <c r="I575" i="192"/>
  <c r="H575" i="192"/>
  <c r="F575" i="192"/>
  <c r="D575" i="192"/>
  <c r="E575" i="192" s="1"/>
  <c r="B575" i="192"/>
  <c r="J574" i="192"/>
  <c r="I574" i="192"/>
  <c r="H574" i="192"/>
  <c r="F574" i="192"/>
  <c r="D574" i="192"/>
  <c r="E574" i="192" s="1"/>
  <c r="B574" i="192"/>
  <c r="J573" i="192"/>
  <c r="I573" i="192"/>
  <c r="H573" i="192"/>
  <c r="F573" i="192"/>
  <c r="D573" i="192"/>
  <c r="E573" i="192" s="1"/>
  <c r="B573" i="192"/>
  <c r="J572" i="192"/>
  <c r="I572" i="192"/>
  <c r="H572" i="192"/>
  <c r="F572" i="192"/>
  <c r="D572" i="192"/>
  <c r="E572" i="192" s="1"/>
  <c r="B572" i="192"/>
  <c r="J571" i="192"/>
  <c r="I571" i="192"/>
  <c r="H571" i="192"/>
  <c r="F571" i="192"/>
  <c r="D571" i="192"/>
  <c r="E571" i="192" s="1"/>
  <c r="B571" i="192"/>
  <c r="J570" i="192"/>
  <c r="I570" i="192"/>
  <c r="H570" i="192"/>
  <c r="F570" i="192"/>
  <c r="D570" i="192"/>
  <c r="E570" i="192" s="1"/>
  <c r="B570" i="192"/>
  <c r="J569" i="192"/>
  <c r="I569" i="192"/>
  <c r="H569" i="192"/>
  <c r="F569" i="192"/>
  <c r="D569" i="192"/>
  <c r="E569" i="192" s="1"/>
  <c r="B569" i="192"/>
  <c r="J568" i="192"/>
  <c r="I568" i="192"/>
  <c r="H568" i="192"/>
  <c r="F568" i="192"/>
  <c r="D568" i="192"/>
  <c r="E568" i="192" s="1"/>
  <c r="B568" i="192"/>
  <c r="J567" i="192"/>
  <c r="I567" i="192"/>
  <c r="H567" i="192"/>
  <c r="F567" i="192"/>
  <c r="D567" i="192"/>
  <c r="E567" i="192" s="1"/>
  <c r="B567" i="192"/>
  <c r="J566" i="192"/>
  <c r="I566" i="192"/>
  <c r="H566" i="192"/>
  <c r="F566" i="192"/>
  <c r="D566" i="192"/>
  <c r="E566" i="192" s="1"/>
  <c r="B566" i="192"/>
  <c r="J565" i="192"/>
  <c r="I565" i="192"/>
  <c r="H565" i="192"/>
  <c r="F565" i="192"/>
  <c r="D565" i="192"/>
  <c r="E565" i="192" s="1"/>
  <c r="B565" i="192"/>
  <c r="J564" i="192"/>
  <c r="I564" i="192"/>
  <c r="H564" i="192"/>
  <c r="F564" i="192"/>
  <c r="D564" i="192"/>
  <c r="E564" i="192" s="1"/>
  <c r="B564" i="192"/>
  <c r="J563" i="192"/>
  <c r="I563" i="192"/>
  <c r="H563" i="192"/>
  <c r="F563" i="192"/>
  <c r="D563" i="192"/>
  <c r="E563" i="192" s="1"/>
  <c r="B563" i="192"/>
  <c r="J562" i="192"/>
  <c r="I562" i="192"/>
  <c r="H562" i="192"/>
  <c r="F562" i="192"/>
  <c r="D562" i="192"/>
  <c r="E562" i="192" s="1"/>
  <c r="B562" i="192"/>
  <c r="J561" i="192"/>
  <c r="I561" i="192"/>
  <c r="H561" i="192"/>
  <c r="F561" i="192"/>
  <c r="D561" i="192"/>
  <c r="E561" i="192" s="1"/>
  <c r="B561" i="192"/>
  <c r="J560" i="192"/>
  <c r="I560" i="192"/>
  <c r="H560" i="192"/>
  <c r="F560" i="192"/>
  <c r="D560" i="192"/>
  <c r="E560" i="192" s="1"/>
  <c r="B560" i="192"/>
  <c r="J559" i="192"/>
  <c r="I559" i="192"/>
  <c r="H559" i="192"/>
  <c r="F559" i="192"/>
  <c r="D559" i="192"/>
  <c r="E559" i="192" s="1"/>
  <c r="B559" i="192"/>
  <c r="J558" i="192"/>
  <c r="I558" i="192"/>
  <c r="H558" i="192"/>
  <c r="F558" i="192"/>
  <c r="D558" i="192"/>
  <c r="E558" i="192" s="1"/>
  <c r="B558" i="192"/>
  <c r="J557" i="192"/>
  <c r="I557" i="192"/>
  <c r="H557" i="192"/>
  <c r="F557" i="192"/>
  <c r="D557" i="192"/>
  <c r="E557" i="192" s="1"/>
  <c r="B557" i="192"/>
  <c r="J556" i="192"/>
  <c r="I556" i="192"/>
  <c r="H556" i="192"/>
  <c r="F556" i="192"/>
  <c r="D556" i="192"/>
  <c r="E556" i="192" s="1"/>
  <c r="B556" i="192"/>
  <c r="J555" i="192"/>
  <c r="I555" i="192"/>
  <c r="H555" i="192"/>
  <c r="F555" i="192"/>
  <c r="D555" i="192"/>
  <c r="E555" i="192" s="1"/>
  <c r="B555" i="192"/>
  <c r="J554" i="192"/>
  <c r="I554" i="192"/>
  <c r="H554" i="192"/>
  <c r="F554" i="192"/>
  <c r="D554" i="192"/>
  <c r="E554" i="192" s="1"/>
  <c r="B554" i="192"/>
  <c r="J553" i="192"/>
  <c r="I553" i="192"/>
  <c r="H553" i="192"/>
  <c r="F553" i="192"/>
  <c r="D553" i="192"/>
  <c r="E553" i="192" s="1"/>
  <c r="B553" i="192"/>
  <c r="J552" i="192"/>
  <c r="I552" i="192"/>
  <c r="H552" i="192"/>
  <c r="F552" i="192"/>
  <c r="D552" i="192"/>
  <c r="E552" i="192" s="1"/>
  <c r="B552" i="192"/>
  <c r="J551" i="192"/>
  <c r="I551" i="192"/>
  <c r="H551" i="192"/>
  <c r="F551" i="192"/>
  <c r="D551" i="192"/>
  <c r="E551" i="192" s="1"/>
  <c r="B551" i="192"/>
  <c r="J550" i="192"/>
  <c r="I550" i="192"/>
  <c r="H550" i="192"/>
  <c r="F550" i="192"/>
  <c r="D550" i="192"/>
  <c r="E550" i="192" s="1"/>
  <c r="B550" i="192"/>
  <c r="J549" i="192"/>
  <c r="I549" i="192"/>
  <c r="H549" i="192"/>
  <c r="F549" i="192"/>
  <c r="D549" i="192"/>
  <c r="E549" i="192" s="1"/>
  <c r="B549" i="192"/>
  <c r="J548" i="192"/>
  <c r="I548" i="192"/>
  <c r="H548" i="192"/>
  <c r="F548" i="192"/>
  <c r="D548" i="192"/>
  <c r="E548" i="192" s="1"/>
  <c r="B548" i="192"/>
  <c r="J547" i="192"/>
  <c r="I547" i="192"/>
  <c r="H547" i="192"/>
  <c r="F547" i="192"/>
  <c r="D547" i="192"/>
  <c r="E547" i="192" s="1"/>
  <c r="B547" i="192"/>
  <c r="J546" i="192"/>
  <c r="I546" i="192"/>
  <c r="H546" i="192"/>
  <c r="F546" i="192"/>
  <c r="D546" i="192"/>
  <c r="E546" i="192" s="1"/>
  <c r="B546" i="192"/>
  <c r="J545" i="192"/>
  <c r="I545" i="192"/>
  <c r="H545" i="192"/>
  <c r="F545" i="192"/>
  <c r="D545" i="192"/>
  <c r="E545" i="192" s="1"/>
  <c r="B545" i="192"/>
  <c r="J544" i="192"/>
  <c r="I544" i="192"/>
  <c r="H544" i="192"/>
  <c r="F544" i="192"/>
  <c r="D544" i="192"/>
  <c r="E544" i="192" s="1"/>
  <c r="B544" i="192"/>
  <c r="J543" i="192"/>
  <c r="I543" i="192"/>
  <c r="H543" i="192"/>
  <c r="F543" i="192"/>
  <c r="D543" i="192"/>
  <c r="E543" i="192" s="1"/>
  <c r="B543" i="192"/>
  <c r="J542" i="192"/>
  <c r="I542" i="192"/>
  <c r="H542" i="192"/>
  <c r="F542" i="192"/>
  <c r="D542" i="192"/>
  <c r="E542" i="192" s="1"/>
  <c r="B542" i="192"/>
  <c r="J541" i="192"/>
  <c r="I541" i="192"/>
  <c r="H541" i="192"/>
  <c r="F541" i="192"/>
  <c r="D541" i="192"/>
  <c r="E541" i="192" s="1"/>
  <c r="B541" i="192"/>
  <c r="J540" i="192"/>
  <c r="I540" i="192"/>
  <c r="H540" i="192"/>
  <c r="F540" i="192"/>
  <c r="D540" i="192"/>
  <c r="E540" i="192" s="1"/>
  <c r="B540" i="192"/>
  <c r="J539" i="192"/>
  <c r="I539" i="192"/>
  <c r="H539" i="192"/>
  <c r="F539" i="192"/>
  <c r="D539" i="192"/>
  <c r="E539" i="192" s="1"/>
  <c r="B539" i="192"/>
  <c r="J538" i="192"/>
  <c r="I538" i="192"/>
  <c r="H538" i="192"/>
  <c r="F538" i="192"/>
  <c r="D538" i="192"/>
  <c r="E538" i="192" s="1"/>
  <c r="B538" i="192"/>
  <c r="J537" i="192"/>
  <c r="I537" i="192"/>
  <c r="H537" i="192"/>
  <c r="F537" i="192"/>
  <c r="D537" i="192"/>
  <c r="E537" i="192" s="1"/>
  <c r="B537" i="192"/>
  <c r="J536" i="192"/>
  <c r="I536" i="192"/>
  <c r="H536" i="192"/>
  <c r="F536" i="192"/>
  <c r="D536" i="192"/>
  <c r="E536" i="192" s="1"/>
  <c r="B536" i="192"/>
  <c r="J535" i="192"/>
  <c r="I535" i="192"/>
  <c r="H535" i="192"/>
  <c r="F535" i="192"/>
  <c r="D535" i="192"/>
  <c r="E535" i="192" s="1"/>
  <c r="B535" i="192"/>
  <c r="J534" i="192"/>
  <c r="I534" i="192"/>
  <c r="H534" i="192"/>
  <c r="F534" i="192"/>
  <c r="D534" i="192"/>
  <c r="E534" i="192" s="1"/>
  <c r="B534" i="192"/>
  <c r="J533" i="192"/>
  <c r="I533" i="192"/>
  <c r="H533" i="192"/>
  <c r="F533" i="192"/>
  <c r="D533" i="192"/>
  <c r="E533" i="192" s="1"/>
  <c r="B533" i="192"/>
  <c r="J532" i="192"/>
  <c r="I532" i="192"/>
  <c r="H532" i="192"/>
  <c r="F532" i="192"/>
  <c r="D532" i="192"/>
  <c r="E532" i="192" s="1"/>
  <c r="B532" i="192"/>
  <c r="J531" i="192"/>
  <c r="I531" i="192"/>
  <c r="H531" i="192"/>
  <c r="F531" i="192"/>
  <c r="D531" i="192"/>
  <c r="E531" i="192" s="1"/>
  <c r="B531" i="192"/>
  <c r="J530" i="192"/>
  <c r="I530" i="192"/>
  <c r="H530" i="192"/>
  <c r="F530" i="192"/>
  <c r="D530" i="192"/>
  <c r="E530" i="192" s="1"/>
  <c r="B530" i="192"/>
  <c r="J529" i="192"/>
  <c r="I529" i="192"/>
  <c r="H529" i="192"/>
  <c r="F529" i="192"/>
  <c r="D529" i="192"/>
  <c r="E529" i="192" s="1"/>
  <c r="B529" i="192"/>
  <c r="J528" i="192"/>
  <c r="I528" i="192"/>
  <c r="H528" i="192"/>
  <c r="F528" i="192"/>
  <c r="D528" i="192"/>
  <c r="E528" i="192" s="1"/>
  <c r="B528" i="192"/>
  <c r="J527" i="192"/>
  <c r="I527" i="192"/>
  <c r="H527" i="192"/>
  <c r="F527" i="192"/>
  <c r="D527" i="192"/>
  <c r="E527" i="192" s="1"/>
  <c r="B527" i="192"/>
  <c r="J526" i="192"/>
  <c r="I526" i="192"/>
  <c r="H526" i="192"/>
  <c r="F526" i="192"/>
  <c r="D526" i="192"/>
  <c r="E526" i="192" s="1"/>
  <c r="B526" i="192"/>
  <c r="J525" i="192"/>
  <c r="I525" i="192"/>
  <c r="H525" i="192"/>
  <c r="F525" i="192"/>
  <c r="D525" i="192"/>
  <c r="E525" i="192" s="1"/>
  <c r="B525" i="192"/>
  <c r="J524" i="192"/>
  <c r="I524" i="192"/>
  <c r="H524" i="192"/>
  <c r="F524" i="192"/>
  <c r="D524" i="192"/>
  <c r="E524" i="192" s="1"/>
  <c r="B524" i="192"/>
  <c r="J523" i="192"/>
  <c r="I523" i="192"/>
  <c r="H523" i="192"/>
  <c r="F523" i="192"/>
  <c r="D523" i="192"/>
  <c r="E523" i="192" s="1"/>
  <c r="B523" i="192"/>
  <c r="J522" i="192"/>
  <c r="I522" i="192"/>
  <c r="H522" i="192"/>
  <c r="F522" i="192"/>
  <c r="D522" i="192"/>
  <c r="E522" i="192" s="1"/>
  <c r="B522" i="192"/>
  <c r="J521" i="192"/>
  <c r="I521" i="192"/>
  <c r="H521" i="192"/>
  <c r="F521" i="192"/>
  <c r="D521" i="192"/>
  <c r="E521" i="192" s="1"/>
  <c r="B521" i="192"/>
  <c r="J520" i="192"/>
  <c r="I520" i="192"/>
  <c r="H520" i="192"/>
  <c r="F520" i="192"/>
  <c r="D520" i="192"/>
  <c r="E520" i="192" s="1"/>
  <c r="B520" i="192"/>
  <c r="J519" i="192"/>
  <c r="I519" i="192"/>
  <c r="H519" i="192"/>
  <c r="F519" i="192"/>
  <c r="D519" i="192"/>
  <c r="E519" i="192" s="1"/>
  <c r="B519" i="192"/>
  <c r="J518" i="192"/>
  <c r="I518" i="192"/>
  <c r="H518" i="192"/>
  <c r="F518" i="192"/>
  <c r="D518" i="192"/>
  <c r="E518" i="192" s="1"/>
  <c r="B518" i="192"/>
  <c r="J517" i="192"/>
  <c r="I517" i="192"/>
  <c r="H517" i="192"/>
  <c r="F517" i="192"/>
  <c r="D517" i="192"/>
  <c r="E517" i="192" s="1"/>
  <c r="B517" i="192"/>
  <c r="J516" i="192"/>
  <c r="I516" i="192"/>
  <c r="H516" i="192"/>
  <c r="F516" i="192"/>
  <c r="D516" i="192"/>
  <c r="E516" i="192" s="1"/>
  <c r="B516" i="192"/>
  <c r="J515" i="192"/>
  <c r="I515" i="192"/>
  <c r="H515" i="192"/>
  <c r="F515" i="192"/>
  <c r="D515" i="192"/>
  <c r="E515" i="192" s="1"/>
  <c r="B515" i="192"/>
  <c r="J514" i="192"/>
  <c r="I514" i="192"/>
  <c r="H514" i="192"/>
  <c r="F514" i="192"/>
  <c r="D514" i="192"/>
  <c r="E514" i="192" s="1"/>
  <c r="B514" i="192"/>
  <c r="J513" i="192"/>
  <c r="I513" i="192"/>
  <c r="H513" i="192"/>
  <c r="F513" i="192"/>
  <c r="D513" i="192"/>
  <c r="E513" i="192" s="1"/>
  <c r="B513" i="192"/>
  <c r="J512" i="192"/>
  <c r="I512" i="192"/>
  <c r="H512" i="192"/>
  <c r="F512" i="192"/>
  <c r="D512" i="192"/>
  <c r="E512" i="192" s="1"/>
  <c r="B512" i="192"/>
  <c r="J511" i="192"/>
  <c r="I511" i="192"/>
  <c r="H511" i="192"/>
  <c r="F511" i="192"/>
  <c r="D511" i="192"/>
  <c r="E511" i="192" s="1"/>
  <c r="B511" i="192"/>
  <c r="J510" i="192"/>
  <c r="I510" i="192"/>
  <c r="H510" i="192"/>
  <c r="F510" i="192"/>
  <c r="D510" i="192"/>
  <c r="E510" i="192" s="1"/>
  <c r="B510" i="192"/>
  <c r="J509" i="192"/>
  <c r="I509" i="192"/>
  <c r="H509" i="192"/>
  <c r="F509" i="192"/>
  <c r="D509" i="192"/>
  <c r="E509" i="192" s="1"/>
  <c r="B509" i="192"/>
  <c r="J508" i="192"/>
  <c r="I508" i="192"/>
  <c r="H508" i="192"/>
  <c r="F508" i="192"/>
  <c r="D508" i="192"/>
  <c r="E508" i="192" s="1"/>
  <c r="B508" i="192"/>
  <c r="J507" i="192"/>
  <c r="I507" i="192"/>
  <c r="H507" i="192"/>
  <c r="F507" i="192"/>
  <c r="D507" i="192"/>
  <c r="E507" i="192" s="1"/>
  <c r="B507" i="192"/>
  <c r="J506" i="192"/>
  <c r="I506" i="192"/>
  <c r="H506" i="192"/>
  <c r="F506" i="192"/>
  <c r="D506" i="192"/>
  <c r="E506" i="192" s="1"/>
  <c r="B506" i="192"/>
  <c r="J505" i="192"/>
  <c r="I505" i="192"/>
  <c r="H505" i="192"/>
  <c r="F505" i="192"/>
  <c r="D505" i="192"/>
  <c r="E505" i="192" s="1"/>
  <c r="B505" i="192"/>
  <c r="J504" i="192"/>
  <c r="I504" i="192"/>
  <c r="H504" i="192"/>
  <c r="F504" i="192"/>
  <c r="D504" i="192"/>
  <c r="E504" i="192" s="1"/>
  <c r="B504" i="192"/>
  <c r="J503" i="192"/>
  <c r="I503" i="192"/>
  <c r="H503" i="192"/>
  <c r="F503" i="192"/>
  <c r="D503" i="192"/>
  <c r="E503" i="192" s="1"/>
  <c r="B503" i="192"/>
  <c r="J502" i="192"/>
  <c r="I502" i="192"/>
  <c r="H502" i="192"/>
  <c r="F502" i="192"/>
  <c r="D502" i="192"/>
  <c r="E502" i="192" s="1"/>
  <c r="B502" i="192"/>
  <c r="J501" i="192"/>
  <c r="I501" i="192"/>
  <c r="H501" i="192"/>
  <c r="F501" i="192"/>
  <c r="D501" i="192"/>
  <c r="E501" i="192" s="1"/>
  <c r="B501" i="192"/>
  <c r="J500" i="192"/>
  <c r="I500" i="192"/>
  <c r="H500" i="192"/>
  <c r="F500" i="192"/>
  <c r="D500" i="192"/>
  <c r="E500" i="192" s="1"/>
  <c r="B500" i="192"/>
  <c r="J499" i="192"/>
  <c r="I499" i="192"/>
  <c r="H499" i="192"/>
  <c r="F499" i="192"/>
  <c r="D499" i="192"/>
  <c r="E499" i="192" s="1"/>
  <c r="B499" i="192"/>
  <c r="J498" i="192"/>
  <c r="I498" i="192"/>
  <c r="H498" i="192"/>
  <c r="F498" i="192"/>
  <c r="D498" i="192"/>
  <c r="E498" i="192" s="1"/>
  <c r="B498" i="192"/>
  <c r="J497" i="192"/>
  <c r="I497" i="192"/>
  <c r="H497" i="192"/>
  <c r="F497" i="192"/>
  <c r="D497" i="192"/>
  <c r="E497" i="192" s="1"/>
  <c r="B497" i="192"/>
  <c r="J496" i="192"/>
  <c r="I496" i="192"/>
  <c r="H496" i="192"/>
  <c r="F496" i="192"/>
  <c r="D496" i="192"/>
  <c r="E496" i="192" s="1"/>
  <c r="B496" i="192"/>
  <c r="J495" i="192"/>
  <c r="I495" i="192"/>
  <c r="H495" i="192"/>
  <c r="F495" i="192"/>
  <c r="D495" i="192"/>
  <c r="E495" i="192" s="1"/>
  <c r="B495" i="192"/>
  <c r="J494" i="192"/>
  <c r="I494" i="192"/>
  <c r="H494" i="192"/>
  <c r="F494" i="192"/>
  <c r="D494" i="192"/>
  <c r="E494" i="192" s="1"/>
  <c r="B494" i="192"/>
  <c r="J493" i="192"/>
  <c r="I493" i="192"/>
  <c r="H493" i="192"/>
  <c r="F493" i="192"/>
  <c r="D493" i="192"/>
  <c r="E493" i="192" s="1"/>
  <c r="B493" i="192"/>
  <c r="J492" i="192"/>
  <c r="I492" i="192"/>
  <c r="H492" i="192"/>
  <c r="F492" i="192"/>
  <c r="D492" i="192"/>
  <c r="E492" i="192" s="1"/>
  <c r="B492" i="192"/>
  <c r="J491" i="192"/>
  <c r="I491" i="192"/>
  <c r="H491" i="192"/>
  <c r="F491" i="192"/>
  <c r="D491" i="192"/>
  <c r="E491" i="192" s="1"/>
  <c r="B491" i="192"/>
  <c r="J490" i="192"/>
  <c r="I490" i="192"/>
  <c r="H490" i="192"/>
  <c r="F490" i="192"/>
  <c r="D490" i="192"/>
  <c r="E490" i="192" s="1"/>
  <c r="B490" i="192"/>
  <c r="J489" i="192"/>
  <c r="I489" i="192"/>
  <c r="H489" i="192"/>
  <c r="F489" i="192"/>
  <c r="D489" i="192"/>
  <c r="E489" i="192" s="1"/>
  <c r="B489" i="192"/>
  <c r="J488" i="192"/>
  <c r="I488" i="192"/>
  <c r="H488" i="192"/>
  <c r="F488" i="192"/>
  <c r="D488" i="192"/>
  <c r="E488" i="192" s="1"/>
  <c r="B488" i="192"/>
  <c r="J487" i="192"/>
  <c r="I487" i="192"/>
  <c r="H487" i="192"/>
  <c r="F487" i="192"/>
  <c r="D487" i="192"/>
  <c r="E487" i="192" s="1"/>
  <c r="B487" i="192"/>
  <c r="J486" i="192"/>
  <c r="I486" i="192"/>
  <c r="H486" i="192"/>
  <c r="F486" i="192"/>
  <c r="D486" i="192"/>
  <c r="E486" i="192" s="1"/>
  <c r="B486" i="192"/>
  <c r="J485" i="192"/>
  <c r="I485" i="192"/>
  <c r="H485" i="192"/>
  <c r="F485" i="192"/>
  <c r="D485" i="192"/>
  <c r="E485" i="192" s="1"/>
  <c r="B485" i="192"/>
  <c r="J484" i="192"/>
  <c r="I484" i="192"/>
  <c r="H484" i="192"/>
  <c r="F484" i="192"/>
  <c r="D484" i="192"/>
  <c r="E484" i="192" s="1"/>
  <c r="B484" i="192"/>
  <c r="J483" i="192"/>
  <c r="I483" i="192"/>
  <c r="H483" i="192"/>
  <c r="F483" i="192"/>
  <c r="D483" i="192"/>
  <c r="E483" i="192" s="1"/>
  <c r="B483" i="192"/>
  <c r="J482" i="192"/>
  <c r="I482" i="192"/>
  <c r="H482" i="192"/>
  <c r="F482" i="192"/>
  <c r="D482" i="192"/>
  <c r="E482" i="192" s="1"/>
  <c r="B482" i="192"/>
  <c r="J481" i="192"/>
  <c r="I481" i="192"/>
  <c r="H481" i="192"/>
  <c r="F481" i="192"/>
  <c r="D481" i="192"/>
  <c r="E481" i="192" s="1"/>
  <c r="B481" i="192"/>
  <c r="J480" i="192"/>
  <c r="I480" i="192"/>
  <c r="H480" i="192"/>
  <c r="F480" i="192"/>
  <c r="D480" i="192"/>
  <c r="E480" i="192" s="1"/>
  <c r="B480" i="192"/>
  <c r="J479" i="192"/>
  <c r="I479" i="192"/>
  <c r="H479" i="192"/>
  <c r="F479" i="192"/>
  <c r="D479" i="192"/>
  <c r="E479" i="192" s="1"/>
  <c r="B479" i="192"/>
  <c r="J478" i="192"/>
  <c r="I478" i="192"/>
  <c r="H478" i="192"/>
  <c r="F478" i="192"/>
  <c r="D478" i="192"/>
  <c r="E478" i="192" s="1"/>
  <c r="B478" i="192"/>
  <c r="J477" i="192"/>
  <c r="I477" i="192"/>
  <c r="H477" i="192"/>
  <c r="F477" i="192"/>
  <c r="D477" i="192"/>
  <c r="E477" i="192" s="1"/>
  <c r="B477" i="192"/>
  <c r="J476" i="192"/>
  <c r="I476" i="192"/>
  <c r="H476" i="192"/>
  <c r="F476" i="192"/>
  <c r="D476" i="192"/>
  <c r="E476" i="192" s="1"/>
  <c r="B476" i="192"/>
  <c r="J475" i="192"/>
  <c r="I475" i="192"/>
  <c r="H475" i="192"/>
  <c r="F475" i="192"/>
  <c r="D475" i="192"/>
  <c r="E475" i="192" s="1"/>
  <c r="B475" i="192"/>
  <c r="J474" i="192"/>
  <c r="I474" i="192"/>
  <c r="H474" i="192"/>
  <c r="F474" i="192"/>
  <c r="D474" i="192"/>
  <c r="E474" i="192" s="1"/>
  <c r="B474" i="192"/>
  <c r="J473" i="192"/>
  <c r="I473" i="192"/>
  <c r="H473" i="192"/>
  <c r="F473" i="192"/>
  <c r="D473" i="192"/>
  <c r="E473" i="192" s="1"/>
  <c r="B473" i="192"/>
  <c r="J472" i="192"/>
  <c r="I472" i="192"/>
  <c r="H472" i="192"/>
  <c r="F472" i="192"/>
  <c r="D472" i="192"/>
  <c r="E472" i="192" s="1"/>
  <c r="B472" i="192"/>
  <c r="J471" i="192"/>
  <c r="I471" i="192"/>
  <c r="H471" i="192"/>
  <c r="F471" i="192"/>
  <c r="D471" i="192"/>
  <c r="E471" i="192" s="1"/>
  <c r="B471" i="192"/>
  <c r="J470" i="192"/>
  <c r="I470" i="192"/>
  <c r="H470" i="192"/>
  <c r="F470" i="192"/>
  <c r="D470" i="192"/>
  <c r="E470" i="192" s="1"/>
  <c r="B470" i="192"/>
  <c r="J469" i="192"/>
  <c r="I469" i="192"/>
  <c r="H469" i="192"/>
  <c r="F469" i="192"/>
  <c r="D469" i="192"/>
  <c r="E469" i="192" s="1"/>
  <c r="B469" i="192"/>
  <c r="J468" i="192"/>
  <c r="I468" i="192"/>
  <c r="H468" i="192"/>
  <c r="F468" i="192"/>
  <c r="D468" i="192"/>
  <c r="E468" i="192" s="1"/>
  <c r="B468" i="192"/>
  <c r="J467" i="192"/>
  <c r="I467" i="192"/>
  <c r="H467" i="192"/>
  <c r="F467" i="192"/>
  <c r="D467" i="192"/>
  <c r="E467" i="192" s="1"/>
  <c r="B467" i="192"/>
  <c r="J466" i="192"/>
  <c r="I466" i="192"/>
  <c r="H466" i="192"/>
  <c r="F466" i="192"/>
  <c r="D466" i="192"/>
  <c r="E466" i="192" s="1"/>
  <c r="B466" i="192"/>
  <c r="J465" i="192"/>
  <c r="I465" i="192"/>
  <c r="H465" i="192"/>
  <c r="F465" i="192"/>
  <c r="D465" i="192"/>
  <c r="E465" i="192" s="1"/>
  <c r="B465" i="192"/>
  <c r="J464" i="192"/>
  <c r="I464" i="192"/>
  <c r="H464" i="192"/>
  <c r="F464" i="192"/>
  <c r="D464" i="192"/>
  <c r="E464" i="192" s="1"/>
  <c r="B464" i="192"/>
  <c r="J463" i="192"/>
  <c r="I463" i="192"/>
  <c r="H463" i="192"/>
  <c r="F463" i="192"/>
  <c r="D463" i="192"/>
  <c r="E463" i="192" s="1"/>
  <c r="B463" i="192"/>
  <c r="J462" i="192"/>
  <c r="I462" i="192"/>
  <c r="H462" i="192"/>
  <c r="F462" i="192"/>
  <c r="D462" i="192"/>
  <c r="E462" i="192" s="1"/>
  <c r="B462" i="192"/>
  <c r="J461" i="192"/>
  <c r="I461" i="192"/>
  <c r="H461" i="192"/>
  <c r="F461" i="192"/>
  <c r="D461" i="192"/>
  <c r="E461" i="192" s="1"/>
  <c r="B461" i="192"/>
  <c r="J460" i="192"/>
  <c r="I460" i="192"/>
  <c r="H460" i="192"/>
  <c r="F460" i="192"/>
  <c r="D460" i="192"/>
  <c r="E460" i="192" s="1"/>
  <c r="B460" i="192"/>
  <c r="J459" i="192"/>
  <c r="I459" i="192"/>
  <c r="H459" i="192"/>
  <c r="F459" i="192"/>
  <c r="D459" i="192"/>
  <c r="E459" i="192" s="1"/>
  <c r="B459" i="192"/>
  <c r="J458" i="192"/>
  <c r="I458" i="192"/>
  <c r="H458" i="192"/>
  <c r="F458" i="192"/>
  <c r="D458" i="192"/>
  <c r="E458" i="192" s="1"/>
  <c r="B458" i="192"/>
  <c r="J457" i="192"/>
  <c r="I457" i="192"/>
  <c r="H457" i="192"/>
  <c r="F457" i="192"/>
  <c r="D457" i="192"/>
  <c r="E457" i="192" s="1"/>
  <c r="B457" i="192"/>
  <c r="J456" i="192"/>
  <c r="I456" i="192"/>
  <c r="H456" i="192"/>
  <c r="F456" i="192"/>
  <c r="D456" i="192"/>
  <c r="E456" i="192" s="1"/>
  <c r="B456" i="192"/>
  <c r="J455" i="192"/>
  <c r="I455" i="192"/>
  <c r="H455" i="192"/>
  <c r="F455" i="192"/>
  <c r="D455" i="192"/>
  <c r="E455" i="192" s="1"/>
  <c r="B455" i="192"/>
  <c r="J454" i="192"/>
  <c r="I454" i="192"/>
  <c r="H454" i="192"/>
  <c r="F454" i="192"/>
  <c r="D454" i="192"/>
  <c r="E454" i="192" s="1"/>
  <c r="B454" i="192"/>
  <c r="J453" i="192"/>
  <c r="I453" i="192"/>
  <c r="H453" i="192"/>
  <c r="F453" i="192"/>
  <c r="D453" i="192"/>
  <c r="E453" i="192" s="1"/>
  <c r="B453" i="192"/>
  <c r="J452" i="192"/>
  <c r="I452" i="192"/>
  <c r="H452" i="192"/>
  <c r="F452" i="192"/>
  <c r="D452" i="192"/>
  <c r="E452" i="192" s="1"/>
  <c r="B452" i="192"/>
  <c r="J451" i="192"/>
  <c r="I451" i="192"/>
  <c r="H451" i="192"/>
  <c r="F451" i="192"/>
  <c r="D451" i="192"/>
  <c r="E451" i="192" s="1"/>
  <c r="B451" i="192"/>
  <c r="J450" i="192"/>
  <c r="I450" i="192"/>
  <c r="H450" i="192"/>
  <c r="F450" i="192"/>
  <c r="D450" i="192"/>
  <c r="E450" i="192" s="1"/>
  <c r="B450" i="192"/>
  <c r="J449" i="192"/>
  <c r="I449" i="192"/>
  <c r="H449" i="192"/>
  <c r="F449" i="192"/>
  <c r="D449" i="192"/>
  <c r="E449" i="192" s="1"/>
  <c r="B449" i="192"/>
  <c r="J448" i="192"/>
  <c r="I448" i="192"/>
  <c r="H448" i="192"/>
  <c r="F448" i="192"/>
  <c r="D448" i="192"/>
  <c r="E448" i="192" s="1"/>
  <c r="B448" i="192"/>
  <c r="J447" i="192"/>
  <c r="I447" i="192"/>
  <c r="H447" i="192"/>
  <c r="F447" i="192"/>
  <c r="D447" i="192"/>
  <c r="E447" i="192" s="1"/>
  <c r="B447" i="192"/>
  <c r="J446" i="192"/>
  <c r="I446" i="192"/>
  <c r="H446" i="192"/>
  <c r="F446" i="192"/>
  <c r="D446" i="192"/>
  <c r="E446" i="192" s="1"/>
  <c r="B446" i="192"/>
  <c r="J445" i="192"/>
  <c r="I445" i="192"/>
  <c r="H445" i="192"/>
  <c r="F445" i="192"/>
  <c r="D445" i="192"/>
  <c r="E445" i="192" s="1"/>
  <c r="B445" i="192"/>
  <c r="J444" i="192"/>
  <c r="I444" i="192"/>
  <c r="H444" i="192"/>
  <c r="F444" i="192"/>
  <c r="D444" i="192"/>
  <c r="E444" i="192" s="1"/>
  <c r="B444" i="192"/>
  <c r="J443" i="192"/>
  <c r="I443" i="192"/>
  <c r="H443" i="192"/>
  <c r="F443" i="192"/>
  <c r="D443" i="192"/>
  <c r="E443" i="192" s="1"/>
  <c r="B443" i="192"/>
  <c r="J442" i="192"/>
  <c r="I442" i="192"/>
  <c r="H442" i="192"/>
  <c r="F442" i="192"/>
  <c r="D442" i="192"/>
  <c r="E442" i="192" s="1"/>
  <c r="B442" i="192"/>
  <c r="J441" i="192"/>
  <c r="I441" i="192"/>
  <c r="H441" i="192"/>
  <c r="F441" i="192"/>
  <c r="D441" i="192"/>
  <c r="E441" i="192" s="1"/>
  <c r="B441" i="192"/>
  <c r="J440" i="192"/>
  <c r="I440" i="192"/>
  <c r="H440" i="192"/>
  <c r="F440" i="192"/>
  <c r="D440" i="192"/>
  <c r="E440" i="192" s="1"/>
  <c r="B440" i="192"/>
  <c r="J439" i="192"/>
  <c r="I439" i="192"/>
  <c r="H439" i="192"/>
  <c r="F439" i="192"/>
  <c r="D439" i="192"/>
  <c r="E439" i="192" s="1"/>
  <c r="B439" i="192"/>
  <c r="J438" i="192"/>
  <c r="I438" i="192"/>
  <c r="H438" i="192"/>
  <c r="F438" i="192"/>
  <c r="D438" i="192"/>
  <c r="E438" i="192" s="1"/>
  <c r="B438" i="192"/>
  <c r="J437" i="192"/>
  <c r="I437" i="192"/>
  <c r="H437" i="192"/>
  <c r="F437" i="192"/>
  <c r="D437" i="192"/>
  <c r="E437" i="192" s="1"/>
  <c r="B437" i="192"/>
  <c r="J436" i="192"/>
  <c r="I436" i="192"/>
  <c r="H436" i="192"/>
  <c r="F436" i="192"/>
  <c r="D436" i="192"/>
  <c r="E436" i="192" s="1"/>
  <c r="B436" i="192"/>
  <c r="J435" i="192"/>
  <c r="I435" i="192"/>
  <c r="H435" i="192"/>
  <c r="F435" i="192"/>
  <c r="D435" i="192"/>
  <c r="E435" i="192" s="1"/>
  <c r="B435" i="192"/>
  <c r="J434" i="192"/>
  <c r="I434" i="192"/>
  <c r="H434" i="192"/>
  <c r="F434" i="192"/>
  <c r="D434" i="192"/>
  <c r="E434" i="192" s="1"/>
  <c r="B434" i="192"/>
  <c r="J433" i="192"/>
  <c r="I433" i="192"/>
  <c r="H433" i="192"/>
  <c r="F433" i="192"/>
  <c r="D433" i="192"/>
  <c r="E433" i="192" s="1"/>
  <c r="B433" i="192"/>
  <c r="J432" i="192"/>
  <c r="I432" i="192"/>
  <c r="H432" i="192"/>
  <c r="F432" i="192"/>
  <c r="D432" i="192"/>
  <c r="E432" i="192" s="1"/>
  <c r="B432" i="192"/>
  <c r="J431" i="192"/>
  <c r="I431" i="192"/>
  <c r="H431" i="192"/>
  <c r="F431" i="192"/>
  <c r="D431" i="192"/>
  <c r="E431" i="192" s="1"/>
  <c r="B431" i="192"/>
  <c r="J430" i="192"/>
  <c r="I430" i="192"/>
  <c r="H430" i="192"/>
  <c r="F430" i="192"/>
  <c r="D430" i="192"/>
  <c r="E430" i="192" s="1"/>
  <c r="B430" i="192"/>
  <c r="J429" i="192"/>
  <c r="I429" i="192"/>
  <c r="H429" i="192"/>
  <c r="F429" i="192"/>
  <c r="D429" i="192"/>
  <c r="E429" i="192" s="1"/>
  <c r="B429" i="192"/>
  <c r="J428" i="192"/>
  <c r="I428" i="192"/>
  <c r="H428" i="192"/>
  <c r="F428" i="192"/>
  <c r="D428" i="192"/>
  <c r="E428" i="192" s="1"/>
  <c r="B428" i="192"/>
  <c r="J427" i="192"/>
  <c r="I427" i="192"/>
  <c r="H427" i="192"/>
  <c r="F427" i="192"/>
  <c r="D427" i="192"/>
  <c r="E427" i="192" s="1"/>
  <c r="B427" i="192"/>
  <c r="J426" i="192"/>
  <c r="I426" i="192"/>
  <c r="H426" i="192"/>
  <c r="F426" i="192"/>
  <c r="D426" i="192"/>
  <c r="E426" i="192" s="1"/>
  <c r="B426" i="192"/>
  <c r="J425" i="192"/>
  <c r="I425" i="192"/>
  <c r="H425" i="192"/>
  <c r="F425" i="192"/>
  <c r="D425" i="192"/>
  <c r="E425" i="192" s="1"/>
  <c r="B425" i="192"/>
  <c r="J424" i="192"/>
  <c r="I424" i="192"/>
  <c r="H424" i="192"/>
  <c r="F424" i="192"/>
  <c r="D424" i="192"/>
  <c r="E424" i="192" s="1"/>
  <c r="B424" i="192"/>
  <c r="J423" i="192"/>
  <c r="I423" i="192"/>
  <c r="H423" i="192"/>
  <c r="F423" i="192"/>
  <c r="D423" i="192"/>
  <c r="E423" i="192" s="1"/>
  <c r="B423" i="192"/>
  <c r="J422" i="192"/>
  <c r="I422" i="192"/>
  <c r="H422" i="192"/>
  <c r="F422" i="192"/>
  <c r="D422" i="192"/>
  <c r="E422" i="192" s="1"/>
  <c r="B422" i="192"/>
  <c r="J421" i="192"/>
  <c r="I421" i="192"/>
  <c r="H421" i="192"/>
  <c r="F421" i="192"/>
  <c r="D421" i="192"/>
  <c r="E421" i="192" s="1"/>
  <c r="B421" i="192"/>
  <c r="J420" i="192"/>
  <c r="I420" i="192"/>
  <c r="H420" i="192"/>
  <c r="F420" i="192"/>
  <c r="D420" i="192"/>
  <c r="E420" i="192" s="1"/>
  <c r="B420" i="192"/>
  <c r="J419" i="192"/>
  <c r="I419" i="192"/>
  <c r="H419" i="192"/>
  <c r="F419" i="192"/>
  <c r="D419" i="192"/>
  <c r="E419" i="192" s="1"/>
  <c r="B419" i="192"/>
  <c r="J418" i="192"/>
  <c r="I418" i="192"/>
  <c r="H418" i="192"/>
  <c r="F418" i="192"/>
  <c r="D418" i="192"/>
  <c r="E418" i="192" s="1"/>
  <c r="B418" i="192"/>
  <c r="J417" i="192"/>
  <c r="I417" i="192"/>
  <c r="H417" i="192"/>
  <c r="F417" i="192"/>
  <c r="D417" i="192"/>
  <c r="E417" i="192" s="1"/>
  <c r="B417" i="192"/>
  <c r="J416" i="192"/>
  <c r="I416" i="192"/>
  <c r="H416" i="192"/>
  <c r="F416" i="192"/>
  <c r="D416" i="192"/>
  <c r="E416" i="192" s="1"/>
  <c r="B416" i="192"/>
  <c r="J415" i="192"/>
  <c r="I415" i="192"/>
  <c r="H415" i="192"/>
  <c r="F415" i="192"/>
  <c r="D415" i="192"/>
  <c r="E415" i="192" s="1"/>
  <c r="B415" i="192"/>
  <c r="J414" i="192"/>
  <c r="I414" i="192"/>
  <c r="H414" i="192"/>
  <c r="F414" i="192"/>
  <c r="D414" i="192"/>
  <c r="E414" i="192" s="1"/>
  <c r="B414" i="192"/>
  <c r="J413" i="192"/>
  <c r="I413" i="192"/>
  <c r="H413" i="192"/>
  <c r="F413" i="192"/>
  <c r="D413" i="192"/>
  <c r="E413" i="192" s="1"/>
  <c r="B413" i="192"/>
  <c r="J412" i="192"/>
  <c r="I412" i="192"/>
  <c r="H412" i="192"/>
  <c r="F412" i="192"/>
  <c r="D412" i="192"/>
  <c r="E412" i="192" s="1"/>
  <c r="B412" i="192"/>
  <c r="J411" i="192"/>
  <c r="I411" i="192"/>
  <c r="H411" i="192"/>
  <c r="F411" i="192"/>
  <c r="D411" i="192"/>
  <c r="E411" i="192" s="1"/>
  <c r="B411" i="192"/>
  <c r="J410" i="192"/>
  <c r="I410" i="192"/>
  <c r="H410" i="192"/>
  <c r="F410" i="192"/>
  <c r="D410" i="192"/>
  <c r="E410" i="192" s="1"/>
  <c r="B410" i="192"/>
  <c r="J409" i="192"/>
  <c r="I409" i="192"/>
  <c r="H409" i="192"/>
  <c r="F409" i="192"/>
  <c r="D409" i="192"/>
  <c r="E409" i="192" s="1"/>
  <c r="B409" i="192"/>
  <c r="J408" i="192"/>
  <c r="I408" i="192"/>
  <c r="H408" i="192"/>
  <c r="F408" i="192"/>
  <c r="D408" i="192"/>
  <c r="E408" i="192" s="1"/>
  <c r="B408" i="192"/>
  <c r="J407" i="192"/>
  <c r="I407" i="192"/>
  <c r="H407" i="192"/>
  <c r="F407" i="192"/>
  <c r="D407" i="192"/>
  <c r="E407" i="192" s="1"/>
  <c r="B407" i="192"/>
  <c r="J406" i="192"/>
  <c r="I406" i="192"/>
  <c r="H406" i="192"/>
  <c r="F406" i="192"/>
  <c r="D406" i="192"/>
  <c r="E406" i="192" s="1"/>
  <c r="B406" i="192"/>
  <c r="J405" i="192"/>
  <c r="I405" i="192"/>
  <c r="H405" i="192"/>
  <c r="F405" i="192"/>
  <c r="D405" i="192"/>
  <c r="E405" i="192" s="1"/>
  <c r="B405" i="192"/>
  <c r="J404" i="192"/>
  <c r="I404" i="192"/>
  <c r="H404" i="192"/>
  <c r="F404" i="192"/>
  <c r="D404" i="192"/>
  <c r="E404" i="192" s="1"/>
  <c r="B404" i="192"/>
  <c r="J403" i="192"/>
  <c r="I403" i="192"/>
  <c r="H403" i="192"/>
  <c r="F403" i="192"/>
  <c r="D403" i="192"/>
  <c r="E403" i="192" s="1"/>
  <c r="B403" i="192"/>
  <c r="J402" i="192"/>
  <c r="I402" i="192"/>
  <c r="H402" i="192"/>
  <c r="F402" i="192"/>
  <c r="D402" i="192"/>
  <c r="E402" i="192" s="1"/>
  <c r="B402" i="192"/>
  <c r="J401" i="192"/>
  <c r="I401" i="192"/>
  <c r="H401" i="192"/>
  <c r="F401" i="192"/>
  <c r="D401" i="192"/>
  <c r="E401" i="192" s="1"/>
  <c r="B401" i="192"/>
  <c r="J400" i="192"/>
  <c r="I400" i="192"/>
  <c r="H400" i="192"/>
  <c r="F400" i="192"/>
  <c r="D400" i="192"/>
  <c r="E400" i="192" s="1"/>
  <c r="B400" i="192"/>
  <c r="J399" i="192"/>
  <c r="I399" i="192"/>
  <c r="H399" i="192"/>
  <c r="F399" i="192"/>
  <c r="D399" i="192"/>
  <c r="E399" i="192" s="1"/>
  <c r="B399" i="192"/>
  <c r="J398" i="192"/>
  <c r="I398" i="192"/>
  <c r="H398" i="192"/>
  <c r="F398" i="192"/>
  <c r="D398" i="192"/>
  <c r="E398" i="192" s="1"/>
  <c r="B398" i="192"/>
  <c r="J397" i="192"/>
  <c r="I397" i="192"/>
  <c r="H397" i="192"/>
  <c r="F397" i="192"/>
  <c r="D397" i="192"/>
  <c r="E397" i="192" s="1"/>
  <c r="B397" i="192"/>
  <c r="J396" i="192"/>
  <c r="I396" i="192"/>
  <c r="H396" i="192"/>
  <c r="F396" i="192"/>
  <c r="D396" i="192"/>
  <c r="E396" i="192" s="1"/>
  <c r="B396" i="192"/>
  <c r="J395" i="192"/>
  <c r="I395" i="192"/>
  <c r="H395" i="192"/>
  <c r="F395" i="192"/>
  <c r="D395" i="192"/>
  <c r="E395" i="192" s="1"/>
  <c r="B395" i="192"/>
  <c r="J394" i="192"/>
  <c r="I394" i="192"/>
  <c r="H394" i="192"/>
  <c r="F394" i="192"/>
  <c r="D394" i="192"/>
  <c r="E394" i="192" s="1"/>
  <c r="B394" i="192"/>
  <c r="J393" i="192"/>
  <c r="I393" i="192"/>
  <c r="H393" i="192"/>
  <c r="F393" i="192"/>
  <c r="D393" i="192"/>
  <c r="E393" i="192" s="1"/>
  <c r="B393" i="192"/>
  <c r="J392" i="192"/>
  <c r="I392" i="192"/>
  <c r="H392" i="192"/>
  <c r="F392" i="192"/>
  <c r="D392" i="192"/>
  <c r="E392" i="192" s="1"/>
  <c r="B392" i="192"/>
  <c r="J391" i="192"/>
  <c r="I391" i="192"/>
  <c r="H391" i="192"/>
  <c r="F391" i="192"/>
  <c r="D391" i="192"/>
  <c r="E391" i="192" s="1"/>
  <c r="B391" i="192"/>
  <c r="J390" i="192"/>
  <c r="I390" i="192"/>
  <c r="H390" i="192"/>
  <c r="F390" i="192"/>
  <c r="D390" i="192"/>
  <c r="E390" i="192" s="1"/>
  <c r="B390" i="192"/>
  <c r="J389" i="192"/>
  <c r="I389" i="192"/>
  <c r="H389" i="192"/>
  <c r="F389" i="192"/>
  <c r="D389" i="192"/>
  <c r="E389" i="192" s="1"/>
  <c r="B389" i="192"/>
  <c r="J388" i="192"/>
  <c r="I388" i="192"/>
  <c r="H388" i="192"/>
  <c r="F388" i="192"/>
  <c r="D388" i="192"/>
  <c r="E388" i="192" s="1"/>
  <c r="B388" i="192"/>
  <c r="J387" i="192"/>
  <c r="I387" i="192"/>
  <c r="H387" i="192"/>
  <c r="F387" i="192"/>
  <c r="D387" i="192"/>
  <c r="E387" i="192" s="1"/>
  <c r="B387" i="192"/>
  <c r="J386" i="192"/>
  <c r="I386" i="192"/>
  <c r="H386" i="192"/>
  <c r="F386" i="192"/>
  <c r="D386" i="192"/>
  <c r="E386" i="192" s="1"/>
  <c r="B386" i="192"/>
  <c r="J385" i="192"/>
  <c r="I385" i="192"/>
  <c r="H385" i="192"/>
  <c r="F385" i="192"/>
  <c r="D385" i="192"/>
  <c r="E385" i="192" s="1"/>
  <c r="B385" i="192"/>
  <c r="J384" i="192"/>
  <c r="I384" i="192"/>
  <c r="H384" i="192"/>
  <c r="F384" i="192"/>
  <c r="D384" i="192"/>
  <c r="E384" i="192" s="1"/>
  <c r="B384" i="192"/>
  <c r="J383" i="192"/>
  <c r="I383" i="192"/>
  <c r="H383" i="192"/>
  <c r="F383" i="192"/>
  <c r="D383" i="192"/>
  <c r="E383" i="192" s="1"/>
  <c r="B383" i="192"/>
  <c r="J382" i="192"/>
  <c r="I382" i="192"/>
  <c r="H382" i="192"/>
  <c r="F382" i="192"/>
  <c r="D382" i="192"/>
  <c r="E382" i="192" s="1"/>
  <c r="B382" i="192"/>
  <c r="J381" i="192"/>
  <c r="I381" i="192"/>
  <c r="H381" i="192"/>
  <c r="F381" i="192"/>
  <c r="D381" i="192"/>
  <c r="E381" i="192" s="1"/>
  <c r="B381" i="192"/>
  <c r="J380" i="192"/>
  <c r="I380" i="192"/>
  <c r="H380" i="192"/>
  <c r="F380" i="192"/>
  <c r="D380" i="192"/>
  <c r="E380" i="192" s="1"/>
  <c r="B380" i="192"/>
  <c r="J379" i="192"/>
  <c r="I379" i="192"/>
  <c r="H379" i="192"/>
  <c r="F379" i="192"/>
  <c r="D379" i="192"/>
  <c r="E379" i="192" s="1"/>
  <c r="B379" i="192"/>
  <c r="J378" i="192"/>
  <c r="I378" i="192"/>
  <c r="H378" i="192"/>
  <c r="F378" i="192"/>
  <c r="D378" i="192"/>
  <c r="E378" i="192" s="1"/>
  <c r="B378" i="192"/>
  <c r="J377" i="192"/>
  <c r="I377" i="192"/>
  <c r="H377" i="192"/>
  <c r="F377" i="192"/>
  <c r="D377" i="192"/>
  <c r="E377" i="192" s="1"/>
  <c r="B377" i="192"/>
  <c r="J376" i="192"/>
  <c r="I376" i="192"/>
  <c r="H376" i="192"/>
  <c r="F376" i="192"/>
  <c r="D376" i="192"/>
  <c r="E376" i="192" s="1"/>
  <c r="B376" i="192"/>
  <c r="J375" i="192"/>
  <c r="I375" i="192"/>
  <c r="H375" i="192"/>
  <c r="F375" i="192"/>
  <c r="D375" i="192"/>
  <c r="E375" i="192" s="1"/>
  <c r="B375" i="192"/>
  <c r="J374" i="192"/>
  <c r="I374" i="192"/>
  <c r="H374" i="192"/>
  <c r="F374" i="192"/>
  <c r="D374" i="192"/>
  <c r="E374" i="192" s="1"/>
  <c r="B374" i="192"/>
  <c r="J373" i="192"/>
  <c r="I373" i="192"/>
  <c r="H373" i="192"/>
  <c r="F373" i="192"/>
  <c r="D373" i="192"/>
  <c r="E373" i="192" s="1"/>
  <c r="B373" i="192"/>
  <c r="J372" i="192"/>
  <c r="I372" i="192"/>
  <c r="H372" i="192"/>
  <c r="F372" i="192"/>
  <c r="D372" i="192"/>
  <c r="E372" i="192" s="1"/>
  <c r="B372" i="192"/>
  <c r="J371" i="192"/>
  <c r="I371" i="192"/>
  <c r="H371" i="192"/>
  <c r="F371" i="192"/>
  <c r="D371" i="192"/>
  <c r="E371" i="192" s="1"/>
  <c r="B371" i="192"/>
  <c r="J370" i="192"/>
  <c r="I370" i="192"/>
  <c r="H370" i="192"/>
  <c r="F370" i="192"/>
  <c r="D370" i="192"/>
  <c r="E370" i="192" s="1"/>
  <c r="B370" i="192"/>
  <c r="J369" i="192"/>
  <c r="I369" i="192"/>
  <c r="H369" i="192"/>
  <c r="F369" i="192"/>
  <c r="D369" i="192"/>
  <c r="E369" i="192" s="1"/>
  <c r="B369" i="192"/>
  <c r="J368" i="192"/>
  <c r="I368" i="192"/>
  <c r="H368" i="192"/>
  <c r="F368" i="192"/>
  <c r="D368" i="192"/>
  <c r="E368" i="192" s="1"/>
  <c r="B368" i="192"/>
  <c r="J367" i="192"/>
  <c r="I367" i="192"/>
  <c r="H367" i="192"/>
  <c r="F367" i="192"/>
  <c r="D367" i="192"/>
  <c r="E367" i="192" s="1"/>
  <c r="B367" i="192"/>
  <c r="J366" i="192"/>
  <c r="I366" i="192"/>
  <c r="H366" i="192"/>
  <c r="F366" i="192"/>
  <c r="D366" i="192"/>
  <c r="E366" i="192" s="1"/>
  <c r="B366" i="192"/>
  <c r="J365" i="192"/>
  <c r="I365" i="192"/>
  <c r="H365" i="192"/>
  <c r="F365" i="192"/>
  <c r="D365" i="192"/>
  <c r="E365" i="192" s="1"/>
  <c r="B365" i="192"/>
  <c r="J364" i="192"/>
  <c r="I364" i="192"/>
  <c r="H364" i="192"/>
  <c r="F364" i="192"/>
  <c r="D364" i="192"/>
  <c r="E364" i="192" s="1"/>
  <c r="B364" i="192"/>
  <c r="J363" i="192"/>
  <c r="I363" i="192"/>
  <c r="H363" i="192"/>
  <c r="F363" i="192"/>
  <c r="D363" i="192"/>
  <c r="E363" i="192" s="1"/>
  <c r="B363" i="192"/>
  <c r="J362" i="192"/>
  <c r="I362" i="192"/>
  <c r="H362" i="192"/>
  <c r="F362" i="192"/>
  <c r="D362" i="192"/>
  <c r="E362" i="192" s="1"/>
  <c r="B362" i="192"/>
  <c r="J361" i="192"/>
  <c r="I361" i="192"/>
  <c r="H361" i="192"/>
  <c r="F361" i="192"/>
  <c r="D361" i="192"/>
  <c r="E361" i="192" s="1"/>
  <c r="B361" i="192"/>
  <c r="J360" i="192"/>
  <c r="I360" i="192"/>
  <c r="H360" i="192"/>
  <c r="F360" i="192"/>
  <c r="D360" i="192"/>
  <c r="E360" i="192" s="1"/>
  <c r="B360" i="192"/>
  <c r="J359" i="192"/>
  <c r="I359" i="192"/>
  <c r="H359" i="192"/>
  <c r="F359" i="192"/>
  <c r="D359" i="192"/>
  <c r="E359" i="192" s="1"/>
  <c r="B359" i="192"/>
  <c r="J358" i="192"/>
  <c r="I358" i="192"/>
  <c r="H358" i="192"/>
  <c r="F358" i="192"/>
  <c r="D358" i="192"/>
  <c r="E358" i="192" s="1"/>
  <c r="B358" i="192"/>
  <c r="J357" i="192"/>
  <c r="I357" i="192"/>
  <c r="H357" i="192"/>
  <c r="F357" i="192"/>
  <c r="D357" i="192"/>
  <c r="E357" i="192" s="1"/>
  <c r="B357" i="192"/>
  <c r="J356" i="192"/>
  <c r="I356" i="192"/>
  <c r="H356" i="192"/>
  <c r="F356" i="192"/>
  <c r="D356" i="192"/>
  <c r="E356" i="192" s="1"/>
  <c r="B356" i="192"/>
  <c r="J355" i="192"/>
  <c r="I355" i="192"/>
  <c r="H355" i="192"/>
  <c r="F355" i="192"/>
  <c r="D355" i="192"/>
  <c r="E355" i="192" s="1"/>
  <c r="B355" i="192"/>
  <c r="J354" i="192"/>
  <c r="I354" i="192"/>
  <c r="H354" i="192"/>
  <c r="F354" i="192"/>
  <c r="D354" i="192"/>
  <c r="E354" i="192" s="1"/>
  <c r="B354" i="192"/>
  <c r="J353" i="192"/>
  <c r="I353" i="192"/>
  <c r="H353" i="192"/>
  <c r="F353" i="192"/>
  <c r="D353" i="192"/>
  <c r="E353" i="192" s="1"/>
  <c r="B353" i="192"/>
  <c r="J352" i="192"/>
  <c r="I352" i="192"/>
  <c r="H352" i="192"/>
  <c r="F352" i="192"/>
  <c r="D352" i="192"/>
  <c r="E352" i="192" s="1"/>
  <c r="B352" i="192"/>
  <c r="J351" i="192"/>
  <c r="I351" i="192"/>
  <c r="H351" i="192"/>
  <c r="F351" i="192"/>
  <c r="D351" i="192"/>
  <c r="E351" i="192" s="1"/>
  <c r="B351" i="192"/>
  <c r="J350" i="192"/>
  <c r="I350" i="192"/>
  <c r="H350" i="192"/>
  <c r="F350" i="192"/>
  <c r="D350" i="192"/>
  <c r="E350" i="192" s="1"/>
  <c r="B350" i="192"/>
  <c r="J349" i="192"/>
  <c r="I349" i="192"/>
  <c r="H349" i="192"/>
  <c r="F349" i="192"/>
  <c r="D349" i="192"/>
  <c r="E349" i="192" s="1"/>
  <c r="B349" i="192"/>
  <c r="J348" i="192"/>
  <c r="I348" i="192"/>
  <c r="H348" i="192"/>
  <c r="F348" i="192"/>
  <c r="D348" i="192"/>
  <c r="E348" i="192" s="1"/>
  <c r="B348" i="192"/>
  <c r="J347" i="192"/>
  <c r="I347" i="192"/>
  <c r="H347" i="192"/>
  <c r="F347" i="192"/>
  <c r="D347" i="192"/>
  <c r="E347" i="192" s="1"/>
  <c r="B347" i="192"/>
  <c r="J346" i="192"/>
  <c r="I346" i="192"/>
  <c r="H346" i="192"/>
  <c r="F346" i="192"/>
  <c r="D346" i="192"/>
  <c r="E346" i="192" s="1"/>
  <c r="B346" i="192"/>
  <c r="J345" i="192"/>
  <c r="I345" i="192"/>
  <c r="H345" i="192"/>
  <c r="F345" i="192"/>
  <c r="D345" i="192"/>
  <c r="E345" i="192" s="1"/>
  <c r="B345" i="192"/>
  <c r="J344" i="192"/>
  <c r="I344" i="192"/>
  <c r="H344" i="192"/>
  <c r="F344" i="192"/>
  <c r="D344" i="192"/>
  <c r="E344" i="192" s="1"/>
  <c r="B344" i="192"/>
  <c r="J343" i="192"/>
  <c r="I343" i="192"/>
  <c r="H343" i="192"/>
  <c r="F343" i="192"/>
  <c r="D343" i="192"/>
  <c r="E343" i="192" s="1"/>
  <c r="B343" i="192"/>
  <c r="J342" i="192"/>
  <c r="I342" i="192"/>
  <c r="H342" i="192"/>
  <c r="F342" i="192"/>
  <c r="D342" i="192"/>
  <c r="E342" i="192" s="1"/>
  <c r="B342" i="192"/>
  <c r="J341" i="192"/>
  <c r="I341" i="192"/>
  <c r="H341" i="192"/>
  <c r="F341" i="192"/>
  <c r="D341" i="192"/>
  <c r="E341" i="192" s="1"/>
  <c r="B341" i="192"/>
  <c r="J340" i="192"/>
  <c r="I340" i="192"/>
  <c r="H340" i="192"/>
  <c r="F340" i="192"/>
  <c r="D340" i="192"/>
  <c r="E340" i="192" s="1"/>
  <c r="B340" i="192"/>
  <c r="J339" i="192"/>
  <c r="I339" i="192"/>
  <c r="H339" i="192"/>
  <c r="F339" i="192"/>
  <c r="D339" i="192"/>
  <c r="E339" i="192" s="1"/>
  <c r="B339" i="192"/>
  <c r="J338" i="192"/>
  <c r="I338" i="192"/>
  <c r="H338" i="192"/>
  <c r="F338" i="192"/>
  <c r="D338" i="192"/>
  <c r="E338" i="192" s="1"/>
  <c r="B338" i="192"/>
  <c r="J337" i="192"/>
  <c r="I337" i="192"/>
  <c r="H337" i="192"/>
  <c r="F337" i="192"/>
  <c r="D337" i="192"/>
  <c r="E337" i="192" s="1"/>
  <c r="B337" i="192"/>
  <c r="J336" i="192"/>
  <c r="I336" i="192"/>
  <c r="H336" i="192"/>
  <c r="F336" i="192"/>
  <c r="D336" i="192"/>
  <c r="E336" i="192" s="1"/>
  <c r="B336" i="192"/>
  <c r="J335" i="192"/>
  <c r="I335" i="192"/>
  <c r="H335" i="192"/>
  <c r="F335" i="192"/>
  <c r="D335" i="192"/>
  <c r="E335" i="192" s="1"/>
  <c r="B335" i="192"/>
  <c r="J334" i="192"/>
  <c r="I334" i="192"/>
  <c r="H334" i="192"/>
  <c r="F334" i="192"/>
  <c r="D334" i="192"/>
  <c r="E334" i="192" s="1"/>
  <c r="B334" i="192"/>
  <c r="J333" i="192"/>
  <c r="I333" i="192"/>
  <c r="H333" i="192"/>
  <c r="F333" i="192"/>
  <c r="D333" i="192"/>
  <c r="E333" i="192" s="1"/>
  <c r="B333" i="192"/>
  <c r="J332" i="192"/>
  <c r="I332" i="192"/>
  <c r="H332" i="192"/>
  <c r="F332" i="192"/>
  <c r="D332" i="192"/>
  <c r="E332" i="192" s="1"/>
  <c r="B332" i="192"/>
  <c r="J331" i="192"/>
  <c r="I331" i="192"/>
  <c r="H331" i="192"/>
  <c r="F331" i="192"/>
  <c r="D331" i="192"/>
  <c r="E331" i="192" s="1"/>
  <c r="B331" i="192"/>
  <c r="J330" i="192"/>
  <c r="I330" i="192"/>
  <c r="H330" i="192"/>
  <c r="F330" i="192"/>
  <c r="D330" i="192"/>
  <c r="E330" i="192" s="1"/>
  <c r="B330" i="192"/>
  <c r="J329" i="192"/>
  <c r="I329" i="192"/>
  <c r="H329" i="192"/>
  <c r="F329" i="192"/>
  <c r="D329" i="192"/>
  <c r="E329" i="192" s="1"/>
  <c r="B329" i="192"/>
  <c r="J328" i="192"/>
  <c r="I328" i="192"/>
  <c r="H328" i="192"/>
  <c r="F328" i="192"/>
  <c r="D328" i="192"/>
  <c r="E328" i="192" s="1"/>
  <c r="B328" i="192"/>
  <c r="J327" i="192"/>
  <c r="I327" i="192"/>
  <c r="H327" i="192"/>
  <c r="F327" i="192"/>
  <c r="D327" i="192"/>
  <c r="E327" i="192" s="1"/>
  <c r="B327" i="192"/>
  <c r="J326" i="192"/>
  <c r="I326" i="192"/>
  <c r="H326" i="192"/>
  <c r="F326" i="192"/>
  <c r="D326" i="192"/>
  <c r="E326" i="192" s="1"/>
  <c r="B326" i="192"/>
  <c r="J325" i="192"/>
  <c r="I325" i="192"/>
  <c r="H325" i="192"/>
  <c r="F325" i="192"/>
  <c r="D325" i="192"/>
  <c r="E325" i="192" s="1"/>
  <c r="B325" i="192"/>
  <c r="J324" i="192"/>
  <c r="I324" i="192"/>
  <c r="H324" i="192"/>
  <c r="F324" i="192"/>
  <c r="D324" i="192"/>
  <c r="E324" i="192" s="1"/>
  <c r="B324" i="192"/>
  <c r="J323" i="192"/>
  <c r="I323" i="192"/>
  <c r="H323" i="192"/>
  <c r="F323" i="192"/>
  <c r="D323" i="192"/>
  <c r="E323" i="192" s="1"/>
  <c r="B323" i="192"/>
  <c r="J322" i="192"/>
  <c r="I322" i="192"/>
  <c r="H322" i="192"/>
  <c r="F322" i="192"/>
  <c r="D322" i="192"/>
  <c r="E322" i="192" s="1"/>
  <c r="B322" i="192"/>
  <c r="J321" i="192"/>
  <c r="I321" i="192"/>
  <c r="H321" i="192"/>
  <c r="F321" i="192"/>
  <c r="D321" i="192"/>
  <c r="E321" i="192" s="1"/>
  <c r="B321" i="192"/>
  <c r="J320" i="192"/>
  <c r="I320" i="192"/>
  <c r="H320" i="192"/>
  <c r="F320" i="192"/>
  <c r="D320" i="192"/>
  <c r="E320" i="192" s="1"/>
  <c r="B320" i="192"/>
  <c r="J319" i="192"/>
  <c r="I319" i="192"/>
  <c r="H319" i="192"/>
  <c r="F319" i="192"/>
  <c r="D319" i="192"/>
  <c r="E319" i="192" s="1"/>
  <c r="B319" i="192"/>
  <c r="J318" i="192"/>
  <c r="I318" i="192"/>
  <c r="H318" i="192"/>
  <c r="F318" i="192"/>
  <c r="D318" i="192"/>
  <c r="E318" i="192" s="1"/>
  <c r="B318" i="192"/>
  <c r="J317" i="192"/>
  <c r="I317" i="192"/>
  <c r="H317" i="192"/>
  <c r="F317" i="192"/>
  <c r="D317" i="192"/>
  <c r="E317" i="192" s="1"/>
  <c r="B317" i="192"/>
  <c r="J316" i="192"/>
  <c r="I316" i="192"/>
  <c r="H316" i="192"/>
  <c r="F316" i="192"/>
  <c r="D316" i="192"/>
  <c r="E316" i="192" s="1"/>
  <c r="B316" i="192"/>
  <c r="J315" i="192"/>
  <c r="I315" i="192"/>
  <c r="H315" i="192"/>
  <c r="F315" i="192"/>
  <c r="D315" i="192"/>
  <c r="E315" i="192" s="1"/>
  <c r="B315" i="192"/>
  <c r="J314" i="192"/>
  <c r="I314" i="192"/>
  <c r="H314" i="192"/>
  <c r="F314" i="192"/>
  <c r="D314" i="192"/>
  <c r="E314" i="192" s="1"/>
  <c r="B314" i="192"/>
  <c r="J313" i="192"/>
  <c r="I313" i="192"/>
  <c r="H313" i="192"/>
  <c r="F313" i="192"/>
  <c r="D313" i="192"/>
  <c r="E313" i="192" s="1"/>
  <c r="B313" i="192"/>
  <c r="J312" i="192"/>
  <c r="I312" i="192"/>
  <c r="H312" i="192"/>
  <c r="F312" i="192"/>
  <c r="D312" i="192"/>
  <c r="E312" i="192" s="1"/>
  <c r="B312" i="192"/>
  <c r="J311" i="192"/>
  <c r="I311" i="192"/>
  <c r="H311" i="192"/>
  <c r="F311" i="192"/>
  <c r="D311" i="192"/>
  <c r="E311" i="192" s="1"/>
  <c r="B311" i="192"/>
  <c r="J310" i="192"/>
  <c r="I310" i="192"/>
  <c r="H310" i="192"/>
  <c r="F310" i="192"/>
  <c r="D310" i="192"/>
  <c r="E310" i="192" s="1"/>
  <c r="B310" i="192"/>
  <c r="J309" i="192"/>
  <c r="I309" i="192"/>
  <c r="H309" i="192"/>
  <c r="F309" i="192"/>
  <c r="D309" i="192"/>
  <c r="E309" i="192" s="1"/>
  <c r="B309" i="192"/>
  <c r="J308" i="192"/>
  <c r="I308" i="192"/>
  <c r="H308" i="192"/>
  <c r="F308" i="192"/>
  <c r="D308" i="192"/>
  <c r="E308" i="192" s="1"/>
  <c r="B308" i="192"/>
  <c r="J307" i="192"/>
  <c r="I307" i="192"/>
  <c r="H307" i="192"/>
  <c r="F307" i="192"/>
  <c r="D307" i="192"/>
  <c r="E307" i="192" s="1"/>
  <c r="B307" i="192"/>
  <c r="J306" i="192"/>
  <c r="I306" i="192"/>
  <c r="H306" i="192"/>
  <c r="F306" i="192"/>
  <c r="D306" i="192"/>
  <c r="E306" i="192" s="1"/>
  <c r="B306" i="192"/>
  <c r="J305" i="192"/>
  <c r="I305" i="192"/>
  <c r="H305" i="192"/>
  <c r="F305" i="192"/>
  <c r="D305" i="192"/>
  <c r="E305" i="192" s="1"/>
  <c r="B305" i="192"/>
  <c r="J304" i="192"/>
  <c r="I304" i="192"/>
  <c r="H304" i="192"/>
  <c r="F304" i="192"/>
  <c r="D304" i="192"/>
  <c r="E304" i="192" s="1"/>
  <c r="B304" i="192"/>
  <c r="J303" i="192"/>
  <c r="I303" i="192"/>
  <c r="H303" i="192"/>
  <c r="F303" i="192"/>
  <c r="D303" i="192"/>
  <c r="E303" i="192" s="1"/>
  <c r="B303" i="192"/>
  <c r="J302" i="192"/>
  <c r="I302" i="192"/>
  <c r="H302" i="192"/>
  <c r="F302" i="192"/>
  <c r="D302" i="192"/>
  <c r="E302" i="192" s="1"/>
  <c r="B302" i="192"/>
  <c r="J301" i="192"/>
  <c r="I301" i="192"/>
  <c r="H301" i="192"/>
  <c r="F301" i="192"/>
  <c r="D301" i="192"/>
  <c r="E301" i="192" s="1"/>
  <c r="B301" i="192"/>
  <c r="J300" i="192"/>
  <c r="I300" i="192"/>
  <c r="H300" i="192"/>
  <c r="F300" i="192"/>
  <c r="D300" i="192"/>
  <c r="E300" i="192" s="1"/>
  <c r="B300" i="192"/>
  <c r="J299" i="192"/>
  <c r="I299" i="192"/>
  <c r="H299" i="192"/>
  <c r="F299" i="192"/>
  <c r="D299" i="192"/>
  <c r="E299" i="192" s="1"/>
  <c r="B299" i="192"/>
  <c r="J298" i="192"/>
  <c r="I298" i="192"/>
  <c r="H298" i="192"/>
  <c r="F298" i="192"/>
  <c r="E298" i="192"/>
  <c r="D298" i="192"/>
  <c r="B298" i="192"/>
  <c r="J297" i="192"/>
  <c r="I297" i="192"/>
  <c r="H297" i="192"/>
  <c r="F297" i="192"/>
  <c r="D297" i="192"/>
  <c r="E297" i="192" s="1"/>
  <c r="B297" i="192"/>
  <c r="J296" i="192"/>
  <c r="I296" i="192"/>
  <c r="H296" i="192"/>
  <c r="F296" i="192"/>
  <c r="D296" i="192"/>
  <c r="E296" i="192" s="1"/>
  <c r="B296" i="192"/>
  <c r="J295" i="192"/>
  <c r="I295" i="192"/>
  <c r="H295" i="192"/>
  <c r="F295" i="192"/>
  <c r="D295" i="192"/>
  <c r="E295" i="192" s="1"/>
  <c r="B295" i="192"/>
  <c r="J294" i="192"/>
  <c r="I294" i="192"/>
  <c r="H294" i="192"/>
  <c r="F294" i="192"/>
  <c r="D294" i="192"/>
  <c r="E294" i="192" s="1"/>
  <c r="B294" i="192"/>
  <c r="J293" i="192"/>
  <c r="I293" i="192"/>
  <c r="H293" i="192"/>
  <c r="F293" i="192"/>
  <c r="D293" i="192"/>
  <c r="E293" i="192" s="1"/>
  <c r="B293" i="192"/>
  <c r="J292" i="192"/>
  <c r="I292" i="192"/>
  <c r="H292" i="192"/>
  <c r="F292" i="192"/>
  <c r="D292" i="192"/>
  <c r="E292" i="192" s="1"/>
  <c r="B292" i="192"/>
  <c r="J291" i="192"/>
  <c r="I291" i="192"/>
  <c r="H291" i="192"/>
  <c r="F291" i="192"/>
  <c r="D291" i="192"/>
  <c r="E291" i="192" s="1"/>
  <c r="B291" i="192"/>
  <c r="J290" i="192"/>
  <c r="I290" i="192"/>
  <c r="H290" i="192"/>
  <c r="F290" i="192"/>
  <c r="D290" i="192"/>
  <c r="E290" i="192" s="1"/>
  <c r="B290" i="192"/>
  <c r="J289" i="192"/>
  <c r="I289" i="192"/>
  <c r="H289" i="192"/>
  <c r="F289" i="192"/>
  <c r="D289" i="192"/>
  <c r="E289" i="192" s="1"/>
  <c r="B289" i="192"/>
  <c r="J288" i="192"/>
  <c r="I288" i="192"/>
  <c r="H288" i="192"/>
  <c r="F288" i="192"/>
  <c r="D288" i="192"/>
  <c r="E288" i="192" s="1"/>
  <c r="B288" i="192"/>
  <c r="J287" i="192"/>
  <c r="I287" i="192"/>
  <c r="H287" i="192"/>
  <c r="F287" i="192"/>
  <c r="D287" i="192"/>
  <c r="E287" i="192" s="1"/>
  <c r="B287" i="192"/>
  <c r="J286" i="192"/>
  <c r="I286" i="192"/>
  <c r="H286" i="192"/>
  <c r="F286" i="192"/>
  <c r="D286" i="192"/>
  <c r="E286" i="192" s="1"/>
  <c r="B286" i="192"/>
  <c r="J285" i="192"/>
  <c r="I285" i="192"/>
  <c r="H285" i="192"/>
  <c r="F285" i="192"/>
  <c r="D285" i="192"/>
  <c r="E285" i="192" s="1"/>
  <c r="B285" i="192"/>
  <c r="J284" i="192"/>
  <c r="I284" i="192"/>
  <c r="H284" i="192"/>
  <c r="F284" i="192"/>
  <c r="D284" i="192"/>
  <c r="E284" i="192" s="1"/>
  <c r="B284" i="192"/>
  <c r="J283" i="192"/>
  <c r="I283" i="192"/>
  <c r="H283" i="192"/>
  <c r="F283" i="192"/>
  <c r="D283" i="192"/>
  <c r="E283" i="192" s="1"/>
  <c r="B283" i="192"/>
  <c r="J282" i="192"/>
  <c r="I282" i="192"/>
  <c r="H282" i="192"/>
  <c r="F282" i="192"/>
  <c r="D282" i="192"/>
  <c r="E282" i="192" s="1"/>
  <c r="B282" i="192"/>
  <c r="J281" i="192"/>
  <c r="I281" i="192"/>
  <c r="H281" i="192"/>
  <c r="F281" i="192"/>
  <c r="D281" i="192"/>
  <c r="E281" i="192" s="1"/>
  <c r="B281" i="192"/>
  <c r="J280" i="192"/>
  <c r="I280" i="192"/>
  <c r="H280" i="192"/>
  <c r="F280" i="192"/>
  <c r="D280" i="192"/>
  <c r="E280" i="192" s="1"/>
  <c r="B280" i="192"/>
  <c r="J279" i="192"/>
  <c r="I279" i="192"/>
  <c r="H279" i="192"/>
  <c r="F279" i="192"/>
  <c r="D279" i="192"/>
  <c r="E279" i="192" s="1"/>
  <c r="B279" i="192"/>
  <c r="J278" i="192"/>
  <c r="I278" i="192"/>
  <c r="H278" i="192"/>
  <c r="F278" i="192"/>
  <c r="D278" i="192"/>
  <c r="E278" i="192" s="1"/>
  <c r="B278" i="192"/>
  <c r="J277" i="192"/>
  <c r="I277" i="192"/>
  <c r="H277" i="192"/>
  <c r="F277" i="192"/>
  <c r="D277" i="192"/>
  <c r="E277" i="192" s="1"/>
  <c r="B277" i="192"/>
  <c r="J276" i="192"/>
  <c r="I276" i="192"/>
  <c r="H276" i="192"/>
  <c r="F276" i="192"/>
  <c r="D276" i="192"/>
  <c r="E276" i="192" s="1"/>
  <c r="B276" i="192"/>
  <c r="J275" i="192"/>
  <c r="I275" i="192"/>
  <c r="H275" i="192"/>
  <c r="F275" i="192"/>
  <c r="D275" i="192"/>
  <c r="E275" i="192" s="1"/>
  <c r="B275" i="192"/>
  <c r="J274" i="192"/>
  <c r="I274" i="192"/>
  <c r="H274" i="192"/>
  <c r="F274" i="192"/>
  <c r="D274" i="192"/>
  <c r="E274" i="192" s="1"/>
  <c r="B274" i="192"/>
  <c r="J273" i="192"/>
  <c r="I273" i="192"/>
  <c r="H273" i="192"/>
  <c r="F273" i="192"/>
  <c r="D273" i="192"/>
  <c r="E273" i="192" s="1"/>
  <c r="B273" i="192"/>
  <c r="J272" i="192"/>
  <c r="I272" i="192"/>
  <c r="H272" i="192"/>
  <c r="F272" i="192"/>
  <c r="D272" i="192"/>
  <c r="E272" i="192" s="1"/>
  <c r="B272" i="192"/>
  <c r="J271" i="192"/>
  <c r="I271" i="192"/>
  <c r="H271" i="192"/>
  <c r="F271" i="192"/>
  <c r="D271" i="192"/>
  <c r="E271" i="192" s="1"/>
  <c r="B271" i="192"/>
  <c r="J270" i="192"/>
  <c r="I270" i="192"/>
  <c r="H270" i="192"/>
  <c r="F270" i="192"/>
  <c r="D270" i="192"/>
  <c r="E270" i="192" s="1"/>
  <c r="B270" i="192"/>
  <c r="J269" i="192"/>
  <c r="I269" i="192"/>
  <c r="H269" i="192"/>
  <c r="F269" i="192"/>
  <c r="D269" i="192"/>
  <c r="E269" i="192" s="1"/>
  <c r="B269" i="192"/>
  <c r="J268" i="192"/>
  <c r="I268" i="192"/>
  <c r="H268" i="192"/>
  <c r="F268" i="192"/>
  <c r="D268" i="192"/>
  <c r="E268" i="192" s="1"/>
  <c r="B268" i="192"/>
  <c r="J267" i="192"/>
  <c r="I267" i="192"/>
  <c r="H267" i="192"/>
  <c r="F267" i="192"/>
  <c r="D267" i="192"/>
  <c r="E267" i="192" s="1"/>
  <c r="B267" i="192"/>
  <c r="J266" i="192"/>
  <c r="I266" i="192"/>
  <c r="H266" i="192"/>
  <c r="F266" i="192"/>
  <c r="D266" i="192"/>
  <c r="E266" i="192" s="1"/>
  <c r="B266" i="192"/>
  <c r="J265" i="192"/>
  <c r="I265" i="192"/>
  <c r="H265" i="192"/>
  <c r="F265" i="192"/>
  <c r="D265" i="192"/>
  <c r="E265" i="192" s="1"/>
  <c r="B265" i="192"/>
  <c r="J264" i="192"/>
  <c r="I264" i="192"/>
  <c r="H264" i="192"/>
  <c r="F264" i="192"/>
  <c r="D264" i="192"/>
  <c r="E264" i="192" s="1"/>
  <c r="B264" i="192"/>
  <c r="J263" i="192"/>
  <c r="I263" i="192"/>
  <c r="H263" i="192"/>
  <c r="F263" i="192"/>
  <c r="D263" i="192"/>
  <c r="E263" i="192" s="1"/>
  <c r="B263" i="192"/>
  <c r="J262" i="192"/>
  <c r="I262" i="192"/>
  <c r="H262" i="192"/>
  <c r="F262" i="192"/>
  <c r="D262" i="192"/>
  <c r="E262" i="192" s="1"/>
  <c r="B262" i="192"/>
  <c r="J261" i="192"/>
  <c r="I261" i="192"/>
  <c r="H261" i="192"/>
  <c r="F261" i="192"/>
  <c r="D261" i="192"/>
  <c r="E261" i="192" s="1"/>
  <c r="B261" i="192"/>
  <c r="J260" i="192"/>
  <c r="I260" i="192"/>
  <c r="H260" i="192"/>
  <c r="F260" i="192"/>
  <c r="D260" i="192"/>
  <c r="E260" i="192" s="1"/>
  <c r="B260" i="192"/>
  <c r="J259" i="192"/>
  <c r="I259" i="192"/>
  <c r="H259" i="192"/>
  <c r="F259" i="192"/>
  <c r="D259" i="192"/>
  <c r="E259" i="192" s="1"/>
  <c r="B259" i="192"/>
  <c r="J258" i="192"/>
  <c r="I258" i="192"/>
  <c r="H258" i="192"/>
  <c r="F258" i="192"/>
  <c r="D258" i="192"/>
  <c r="E258" i="192" s="1"/>
  <c r="B258" i="192"/>
  <c r="J257" i="192"/>
  <c r="I257" i="192"/>
  <c r="H257" i="192"/>
  <c r="F257" i="192"/>
  <c r="D257" i="192"/>
  <c r="E257" i="192" s="1"/>
  <c r="B257" i="192"/>
  <c r="J256" i="192"/>
  <c r="I256" i="192"/>
  <c r="H256" i="192"/>
  <c r="F256" i="192"/>
  <c r="D256" i="192"/>
  <c r="E256" i="192" s="1"/>
  <c r="B256" i="192"/>
  <c r="J255" i="192"/>
  <c r="I255" i="192"/>
  <c r="H255" i="192"/>
  <c r="F255" i="192"/>
  <c r="D255" i="192"/>
  <c r="E255" i="192" s="1"/>
  <c r="B255" i="192"/>
  <c r="J254" i="192"/>
  <c r="I254" i="192"/>
  <c r="H254" i="192"/>
  <c r="F254" i="192"/>
  <c r="D254" i="192"/>
  <c r="E254" i="192" s="1"/>
  <c r="B254" i="192"/>
  <c r="J253" i="192"/>
  <c r="I253" i="192"/>
  <c r="H253" i="192"/>
  <c r="F253" i="192"/>
  <c r="D253" i="192"/>
  <c r="E253" i="192" s="1"/>
  <c r="B253" i="192"/>
  <c r="J252" i="192"/>
  <c r="I252" i="192"/>
  <c r="H252" i="192"/>
  <c r="F252" i="192"/>
  <c r="D252" i="192"/>
  <c r="E252" i="192" s="1"/>
  <c r="B252" i="192"/>
  <c r="J251" i="192"/>
  <c r="I251" i="192"/>
  <c r="H251" i="192"/>
  <c r="F251" i="192"/>
  <c r="D251" i="192"/>
  <c r="E251" i="192" s="1"/>
  <c r="B251" i="192"/>
  <c r="J250" i="192"/>
  <c r="I250" i="192"/>
  <c r="H250" i="192"/>
  <c r="F250" i="192"/>
  <c r="D250" i="192"/>
  <c r="E250" i="192" s="1"/>
  <c r="B250" i="192"/>
  <c r="J249" i="192"/>
  <c r="I249" i="192"/>
  <c r="H249" i="192"/>
  <c r="F249" i="192"/>
  <c r="D249" i="192"/>
  <c r="E249" i="192" s="1"/>
  <c r="B249" i="192"/>
  <c r="J248" i="192"/>
  <c r="I248" i="192"/>
  <c r="H248" i="192"/>
  <c r="F248" i="192"/>
  <c r="D248" i="192"/>
  <c r="E248" i="192" s="1"/>
  <c r="B248" i="192"/>
  <c r="J247" i="192"/>
  <c r="I247" i="192"/>
  <c r="H247" i="192"/>
  <c r="F247" i="192"/>
  <c r="D247" i="192"/>
  <c r="E247" i="192" s="1"/>
  <c r="B247" i="192"/>
  <c r="J246" i="192"/>
  <c r="I246" i="192"/>
  <c r="H246" i="192"/>
  <c r="F246" i="192"/>
  <c r="D246" i="192"/>
  <c r="E246" i="192" s="1"/>
  <c r="B246" i="192"/>
  <c r="J245" i="192"/>
  <c r="I245" i="192"/>
  <c r="H245" i="192"/>
  <c r="F245" i="192"/>
  <c r="D245" i="192"/>
  <c r="E245" i="192" s="1"/>
  <c r="B245" i="192"/>
  <c r="J244" i="192"/>
  <c r="I244" i="192"/>
  <c r="H244" i="192"/>
  <c r="F244" i="192"/>
  <c r="D244" i="192"/>
  <c r="E244" i="192" s="1"/>
  <c r="B244" i="192"/>
  <c r="J243" i="192"/>
  <c r="I243" i="192"/>
  <c r="H243" i="192"/>
  <c r="F243" i="192"/>
  <c r="D243" i="192"/>
  <c r="E243" i="192" s="1"/>
  <c r="B243" i="192"/>
  <c r="J242" i="192"/>
  <c r="I242" i="192"/>
  <c r="H242" i="192"/>
  <c r="F242" i="192"/>
  <c r="D242" i="192"/>
  <c r="E242" i="192" s="1"/>
  <c r="B242" i="192"/>
  <c r="J241" i="192"/>
  <c r="I241" i="192"/>
  <c r="H241" i="192"/>
  <c r="F241" i="192"/>
  <c r="D241" i="192"/>
  <c r="E241" i="192" s="1"/>
  <c r="B241" i="192"/>
  <c r="J240" i="192"/>
  <c r="I240" i="192"/>
  <c r="H240" i="192"/>
  <c r="F240" i="192"/>
  <c r="D240" i="192"/>
  <c r="E240" i="192" s="1"/>
  <c r="B240" i="192"/>
  <c r="J239" i="192"/>
  <c r="I239" i="192"/>
  <c r="H239" i="192"/>
  <c r="F239" i="192"/>
  <c r="D239" i="192"/>
  <c r="E239" i="192" s="1"/>
  <c r="B239" i="192"/>
  <c r="J238" i="192"/>
  <c r="I238" i="192"/>
  <c r="H238" i="192"/>
  <c r="F238" i="192"/>
  <c r="D238" i="192"/>
  <c r="E238" i="192" s="1"/>
  <c r="B238" i="192"/>
  <c r="J237" i="192"/>
  <c r="I237" i="192"/>
  <c r="H237" i="192"/>
  <c r="F237" i="192"/>
  <c r="D237" i="192"/>
  <c r="E237" i="192" s="1"/>
  <c r="B237" i="192"/>
  <c r="J236" i="192"/>
  <c r="I236" i="192"/>
  <c r="H236" i="192"/>
  <c r="F236" i="192"/>
  <c r="D236" i="192"/>
  <c r="E236" i="192" s="1"/>
  <c r="B236" i="192"/>
  <c r="J235" i="192"/>
  <c r="I235" i="192"/>
  <c r="H235" i="192"/>
  <c r="F235" i="192"/>
  <c r="D235" i="192"/>
  <c r="E235" i="192" s="1"/>
  <c r="B235" i="192"/>
  <c r="J234" i="192"/>
  <c r="I234" i="192"/>
  <c r="H234" i="192"/>
  <c r="F234" i="192"/>
  <c r="D234" i="192"/>
  <c r="E234" i="192" s="1"/>
  <c r="B234" i="192"/>
  <c r="J233" i="192"/>
  <c r="I233" i="192"/>
  <c r="H233" i="192"/>
  <c r="F233" i="192"/>
  <c r="D233" i="192"/>
  <c r="E233" i="192" s="1"/>
  <c r="B233" i="192"/>
  <c r="J232" i="192"/>
  <c r="I232" i="192"/>
  <c r="H232" i="192"/>
  <c r="F232" i="192"/>
  <c r="D232" i="192"/>
  <c r="E232" i="192" s="1"/>
  <c r="B232" i="192"/>
  <c r="J231" i="192"/>
  <c r="I231" i="192"/>
  <c r="H231" i="192"/>
  <c r="F231" i="192"/>
  <c r="D231" i="192"/>
  <c r="E231" i="192" s="1"/>
  <c r="B231" i="192"/>
  <c r="J230" i="192"/>
  <c r="I230" i="192"/>
  <c r="H230" i="192"/>
  <c r="F230" i="192"/>
  <c r="D230" i="192"/>
  <c r="E230" i="192" s="1"/>
  <c r="B230" i="192"/>
  <c r="J229" i="192"/>
  <c r="I229" i="192"/>
  <c r="H229" i="192"/>
  <c r="F229" i="192"/>
  <c r="D229" i="192"/>
  <c r="E229" i="192" s="1"/>
  <c r="B229" i="192"/>
  <c r="J228" i="192"/>
  <c r="I228" i="192"/>
  <c r="H228" i="192"/>
  <c r="F228" i="192"/>
  <c r="D228" i="192"/>
  <c r="E228" i="192" s="1"/>
  <c r="B228" i="192"/>
  <c r="J227" i="192"/>
  <c r="I227" i="192"/>
  <c r="H227" i="192"/>
  <c r="F227" i="192"/>
  <c r="D227" i="192"/>
  <c r="E227" i="192" s="1"/>
  <c r="B227" i="192"/>
  <c r="J226" i="192"/>
  <c r="I226" i="192"/>
  <c r="H226" i="192"/>
  <c r="F226" i="192"/>
  <c r="D226" i="192"/>
  <c r="E226" i="192" s="1"/>
  <c r="B226" i="192"/>
  <c r="J225" i="192"/>
  <c r="I225" i="192"/>
  <c r="H225" i="192"/>
  <c r="F225" i="192"/>
  <c r="D225" i="192"/>
  <c r="E225" i="192" s="1"/>
  <c r="B225" i="192"/>
  <c r="J224" i="192"/>
  <c r="I224" i="192"/>
  <c r="H224" i="192"/>
  <c r="F224" i="192"/>
  <c r="D224" i="192"/>
  <c r="E224" i="192" s="1"/>
  <c r="B224" i="192"/>
  <c r="J223" i="192"/>
  <c r="I223" i="192"/>
  <c r="H223" i="192"/>
  <c r="F223" i="192"/>
  <c r="D223" i="192"/>
  <c r="E223" i="192" s="1"/>
  <c r="B223" i="192"/>
  <c r="J222" i="192"/>
  <c r="I222" i="192"/>
  <c r="H222" i="192"/>
  <c r="F222" i="192"/>
  <c r="D222" i="192"/>
  <c r="E222" i="192" s="1"/>
  <c r="B222" i="192"/>
  <c r="J221" i="192"/>
  <c r="I221" i="192"/>
  <c r="H221" i="192"/>
  <c r="F221" i="192"/>
  <c r="D221" i="192"/>
  <c r="E221" i="192" s="1"/>
  <c r="B221" i="192"/>
  <c r="J220" i="192"/>
  <c r="I220" i="192"/>
  <c r="H220" i="192"/>
  <c r="F220" i="192"/>
  <c r="D220" i="192"/>
  <c r="E220" i="192" s="1"/>
  <c r="B220" i="192"/>
  <c r="J219" i="192"/>
  <c r="I219" i="192"/>
  <c r="H219" i="192"/>
  <c r="F219" i="192"/>
  <c r="D219" i="192"/>
  <c r="E219" i="192" s="1"/>
  <c r="B219" i="192"/>
  <c r="J218" i="192"/>
  <c r="I218" i="192"/>
  <c r="H218" i="192"/>
  <c r="F218" i="192"/>
  <c r="D218" i="192"/>
  <c r="E218" i="192" s="1"/>
  <c r="B218" i="192"/>
  <c r="J217" i="192"/>
  <c r="I217" i="192"/>
  <c r="H217" i="192"/>
  <c r="F217" i="192"/>
  <c r="D217" i="192"/>
  <c r="E217" i="192" s="1"/>
  <c r="B217" i="192"/>
  <c r="J216" i="192"/>
  <c r="I216" i="192"/>
  <c r="H216" i="192"/>
  <c r="F216" i="192"/>
  <c r="D216" i="192"/>
  <c r="E216" i="192" s="1"/>
  <c r="B216" i="192"/>
  <c r="J215" i="192"/>
  <c r="I215" i="192"/>
  <c r="H215" i="192"/>
  <c r="F215" i="192"/>
  <c r="D215" i="192"/>
  <c r="E215" i="192" s="1"/>
  <c r="B215" i="192"/>
  <c r="J214" i="192"/>
  <c r="I214" i="192"/>
  <c r="H214" i="192"/>
  <c r="F214" i="192"/>
  <c r="D214" i="192"/>
  <c r="E214" i="192" s="1"/>
  <c r="B214" i="192"/>
  <c r="J213" i="192"/>
  <c r="I213" i="192"/>
  <c r="H213" i="192"/>
  <c r="F213" i="192"/>
  <c r="D213" i="192"/>
  <c r="E213" i="192" s="1"/>
  <c r="B213" i="192"/>
  <c r="J212" i="192"/>
  <c r="I212" i="192"/>
  <c r="H212" i="192"/>
  <c r="F212" i="192"/>
  <c r="D212" i="192"/>
  <c r="E212" i="192" s="1"/>
  <c r="B212" i="192"/>
  <c r="J211" i="192"/>
  <c r="I211" i="192"/>
  <c r="H211" i="192"/>
  <c r="F211" i="192"/>
  <c r="D211" i="192"/>
  <c r="E211" i="192" s="1"/>
  <c r="B211" i="192"/>
  <c r="J210" i="192"/>
  <c r="I210" i="192"/>
  <c r="H210" i="192"/>
  <c r="F210" i="192"/>
  <c r="D210" i="192"/>
  <c r="E210" i="192" s="1"/>
  <c r="B210" i="192"/>
  <c r="J209" i="192"/>
  <c r="I209" i="192"/>
  <c r="H209" i="192"/>
  <c r="F209" i="192"/>
  <c r="D209" i="192"/>
  <c r="E209" i="192" s="1"/>
  <c r="B209" i="192"/>
  <c r="J208" i="192"/>
  <c r="I208" i="192"/>
  <c r="H208" i="192"/>
  <c r="F208" i="192"/>
  <c r="D208" i="192"/>
  <c r="E208" i="192" s="1"/>
  <c r="B208" i="192"/>
  <c r="J207" i="192"/>
  <c r="I207" i="192"/>
  <c r="H207" i="192"/>
  <c r="F207" i="192"/>
  <c r="D207" i="192"/>
  <c r="E207" i="192" s="1"/>
  <c r="B207" i="192"/>
  <c r="J206" i="192"/>
  <c r="I206" i="192"/>
  <c r="H206" i="192"/>
  <c r="F206" i="192"/>
  <c r="D206" i="192"/>
  <c r="E206" i="192" s="1"/>
  <c r="B206" i="192"/>
  <c r="J205" i="192"/>
  <c r="I205" i="192"/>
  <c r="H205" i="192"/>
  <c r="F205" i="192"/>
  <c r="D205" i="192"/>
  <c r="E205" i="192" s="1"/>
  <c r="B205" i="192"/>
  <c r="J204" i="192"/>
  <c r="I204" i="192"/>
  <c r="H204" i="192"/>
  <c r="F204" i="192"/>
  <c r="D204" i="192"/>
  <c r="E204" i="192" s="1"/>
  <c r="B204" i="192"/>
  <c r="J203" i="192"/>
  <c r="I203" i="192"/>
  <c r="H203" i="192"/>
  <c r="F203" i="192"/>
  <c r="D203" i="192"/>
  <c r="E203" i="192" s="1"/>
  <c r="B203" i="192"/>
  <c r="J202" i="192"/>
  <c r="I202" i="192"/>
  <c r="H202" i="192"/>
  <c r="F202" i="192"/>
  <c r="D202" i="192"/>
  <c r="E202" i="192" s="1"/>
  <c r="B202" i="192"/>
  <c r="J201" i="192"/>
  <c r="I201" i="192"/>
  <c r="H201" i="192"/>
  <c r="F201" i="192"/>
  <c r="D201" i="192"/>
  <c r="E201" i="192" s="1"/>
  <c r="B201" i="192"/>
  <c r="J200" i="192"/>
  <c r="I200" i="192"/>
  <c r="H200" i="192"/>
  <c r="F200" i="192"/>
  <c r="D200" i="192"/>
  <c r="E200" i="192" s="1"/>
  <c r="B200" i="192"/>
  <c r="J199" i="192"/>
  <c r="I199" i="192"/>
  <c r="H199" i="192"/>
  <c r="F199" i="192"/>
  <c r="D199" i="192"/>
  <c r="E199" i="192" s="1"/>
  <c r="B199" i="192"/>
  <c r="J198" i="192"/>
  <c r="I198" i="192"/>
  <c r="H198" i="192"/>
  <c r="F198" i="192"/>
  <c r="D198" i="192"/>
  <c r="E198" i="192" s="1"/>
  <c r="B198" i="192"/>
  <c r="J197" i="192"/>
  <c r="I197" i="192"/>
  <c r="H197" i="192"/>
  <c r="F197" i="192"/>
  <c r="D197" i="192"/>
  <c r="E197" i="192" s="1"/>
  <c r="B197" i="192"/>
  <c r="J196" i="192"/>
  <c r="I196" i="192"/>
  <c r="H196" i="192"/>
  <c r="F196" i="192"/>
  <c r="D196" i="192"/>
  <c r="E196" i="192" s="1"/>
  <c r="B196" i="192"/>
  <c r="J195" i="192"/>
  <c r="I195" i="192"/>
  <c r="H195" i="192"/>
  <c r="F195" i="192"/>
  <c r="D195" i="192"/>
  <c r="E195" i="192" s="1"/>
  <c r="B195" i="192"/>
  <c r="J194" i="192"/>
  <c r="I194" i="192"/>
  <c r="H194" i="192"/>
  <c r="F194" i="192"/>
  <c r="D194" i="192"/>
  <c r="E194" i="192" s="1"/>
  <c r="B194" i="192"/>
  <c r="J193" i="192"/>
  <c r="I193" i="192"/>
  <c r="H193" i="192"/>
  <c r="F193" i="192"/>
  <c r="D193" i="192"/>
  <c r="E193" i="192" s="1"/>
  <c r="B193" i="192"/>
  <c r="J192" i="192"/>
  <c r="I192" i="192"/>
  <c r="H192" i="192"/>
  <c r="F192" i="192"/>
  <c r="D192" i="192"/>
  <c r="E192" i="192" s="1"/>
  <c r="B192" i="192"/>
  <c r="J191" i="192"/>
  <c r="I191" i="192"/>
  <c r="H191" i="192"/>
  <c r="F191" i="192"/>
  <c r="D191" i="192"/>
  <c r="E191" i="192" s="1"/>
  <c r="B191" i="192"/>
  <c r="J190" i="192"/>
  <c r="I190" i="192"/>
  <c r="H190" i="192"/>
  <c r="F190" i="192"/>
  <c r="D190" i="192"/>
  <c r="E190" i="192" s="1"/>
  <c r="B190" i="192"/>
  <c r="J189" i="192"/>
  <c r="I189" i="192"/>
  <c r="H189" i="192"/>
  <c r="F189" i="192"/>
  <c r="D189" i="192"/>
  <c r="E189" i="192" s="1"/>
  <c r="B189" i="192"/>
  <c r="J188" i="192"/>
  <c r="I188" i="192"/>
  <c r="H188" i="192"/>
  <c r="F188" i="192"/>
  <c r="D188" i="192"/>
  <c r="E188" i="192" s="1"/>
  <c r="B188" i="192"/>
  <c r="J187" i="192"/>
  <c r="I187" i="192"/>
  <c r="H187" i="192"/>
  <c r="F187" i="192"/>
  <c r="D187" i="192"/>
  <c r="E187" i="192" s="1"/>
  <c r="B187" i="192"/>
  <c r="J186" i="192"/>
  <c r="I186" i="192"/>
  <c r="H186" i="192"/>
  <c r="F186" i="192"/>
  <c r="D186" i="192"/>
  <c r="E186" i="192" s="1"/>
  <c r="B186" i="192"/>
  <c r="J185" i="192"/>
  <c r="I185" i="192"/>
  <c r="H185" i="192"/>
  <c r="F185" i="192"/>
  <c r="D185" i="192"/>
  <c r="E185" i="192" s="1"/>
  <c r="B185" i="192"/>
  <c r="J184" i="192"/>
  <c r="I184" i="192"/>
  <c r="H184" i="192"/>
  <c r="F184" i="192"/>
  <c r="D184" i="192"/>
  <c r="E184" i="192" s="1"/>
  <c r="B184" i="192"/>
  <c r="J183" i="192"/>
  <c r="I183" i="192"/>
  <c r="H183" i="192"/>
  <c r="F183" i="192"/>
  <c r="D183" i="192"/>
  <c r="E183" i="192" s="1"/>
  <c r="B183" i="192"/>
  <c r="J182" i="192"/>
  <c r="I182" i="192"/>
  <c r="H182" i="192"/>
  <c r="F182" i="192"/>
  <c r="D182" i="192"/>
  <c r="E182" i="192" s="1"/>
  <c r="B182" i="192"/>
  <c r="J181" i="192"/>
  <c r="I181" i="192"/>
  <c r="H181" i="192"/>
  <c r="F181" i="192"/>
  <c r="D181" i="192"/>
  <c r="E181" i="192" s="1"/>
  <c r="B181" i="192"/>
  <c r="J180" i="192"/>
  <c r="I180" i="192"/>
  <c r="H180" i="192"/>
  <c r="F180" i="192"/>
  <c r="D180" i="192"/>
  <c r="E180" i="192" s="1"/>
  <c r="B180" i="192"/>
  <c r="J179" i="192"/>
  <c r="I179" i="192"/>
  <c r="H179" i="192"/>
  <c r="F179" i="192"/>
  <c r="D179" i="192"/>
  <c r="E179" i="192" s="1"/>
  <c r="B179" i="192"/>
  <c r="J178" i="192"/>
  <c r="I178" i="192"/>
  <c r="H178" i="192"/>
  <c r="F178" i="192"/>
  <c r="D178" i="192"/>
  <c r="E178" i="192" s="1"/>
  <c r="B178" i="192"/>
  <c r="J177" i="192"/>
  <c r="I177" i="192"/>
  <c r="H177" i="192"/>
  <c r="F177" i="192"/>
  <c r="D177" i="192"/>
  <c r="E177" i="192" s="1"/>
  <c r="B177" i="192"/>
  <c r="J176" i="192"/>
  <c r="I176" i="192"/>
  <c r="H176" i="192"/>
  <c r="F176" i="192"/>
  <c r="D176" i="192"/>
  <c r="E176" i="192" s="1"/>
  <c r="B176" i="192"/>
  <c r="J175" i="192"/>
  <c r="I175" i="192"/>
  <c r="H175" i="192"/>
  <c r="F175" i="192"/>
  <c r="D175" i="192"/>
  <c r="E175" i="192" s="1"/>
  <c r="B175" i="192"/>
  <c r="J174" i="192"/>
  <c r="I174" i="192"/>
  <c r="H174" i="192"/>
  <c r="F174" i="192"/>
  <c r="D174" i="192"/>
  <c r="E174" i="192" s="1"/>
  <c r="B174" i="192"/>
  <c r="J173" i="192"/>
  <c r="I173" i="192"/>
  <c r="H173" i="192"/>
  <c r="F173" i="192"/>
  <c r="D173" i="192"/>
  <c r="E173" i="192" s="1"/>
  <c r="B173" i="192"/>
  <c r="J172" i="192"/>
  <c r="I172" i="192"/>
  <c r="H172" i="192"/>
  <c r="F172" i="192"/>
  <c r="D172" i="192"/>
  <c r="E172" i="192" s="1"/>
  <c r="B172" i="192"/>
  <c r="J171" i="192"/>
  <c r="I171" i="192"/>
  <c r="H171" i="192"/>
  <c r="F171" i="192"/>
  <c r="D171" i="192"/>
  <c r="E171" i="192" s="1"/>
  <c r="B171" i="192"/>
  <c r="J170" i="192"/>
  <c r="I170" i="192"/>
  <c r="H170" i="192"/>
  <c r="F170" i="192"/>
  <c r="D170" i="192"/>
  <c r="E170" i="192" s="1"/>
  <c r="B170" i="192"/>
  <c r="J169" i="192"/>
  <c r="I169" i="192"/>
  <c r="H169" i="192"/>
  <c r="F169" i="192"/>
  <c r="D169" i="192"/>
  <c r="E169" i="192" s="1"/>
  <c r="B169" i="192"/>
  <c r="J168" i="192"/>
  <c r="I168" i="192"/>
  <c r="H168" i="192"/>
  <c r="F168" i="192"/>
  <c r="D168" i="192"/>
  <c r="E168" i="192" s="1"/>
  <c r="B168" i="192"/>
  <c r="J167" i="192"/>
  <c r="I167" i="192"/>
  <c r="H167" i="192"/>
  <c r="F167" i="192"/>
  <c r="D167" i="192"/>
  <c r="E167" i="192" s="1"/>
  <c r="B167" i="192"/>
  <c r="J166" i="192"/>
  <c r="I166" i="192"/>
  <c r="H166" i="192"/>
  <c r="F166" i="192"/>
  <c r="D166" i="192"/>
  <c r="E166" i="192" s="1"/>
  <c r="B166" i="192"/>
  <c r="J165" i="192"/>
  <c r="I165" i="192"/>
  <c r="H165" i="192"/>
  <c r="F165" i="192"/>
  <c r="D165" i="192"/>
  <c r="E165" i="192" s="1"/>
  <c r="B165" i="192"/>
  <c r="J164" i="192"/>
  <c r="I164" i="192"/>
  <c r="H164" i="192"/>
  <c r="F164" i="192"/>
  <c r="D164" i="192"/>
  <c r="E164" i="192" s="1"/>
  <c r="B164" i="192"/>
  <c r="J163" i="192"/>
  <c r="I163" i="192"/>
  <c r="H163" i="192"/>
  <c r="F163" i="192"/>
  <c r="D163" i="192"/>
  <c r="E163" i="192" s="1"/>
  <c r="B163" i="192"/>
  <c r="J162" i="192"/>
  <c r="I162" i="192"/>
  <c r="H162" i="192"/>
  <c r="F162" i="192"/>
  <c r="D162" i="192"/>
  <c r="E162" i="192" s="1"/>
  <c r="B162" i="192"/>
  <c r="J161" i="192"/>
  <c r="I161" i="192"/>
  <c r="H161" i="192"/>
  <c r="F161" i="192"/>
  <c r="D161" i="192"/>
  <c r="E161" i="192" s="1"/>
  <c r="B161" i="192"/>
  <c r="J160" i="192"/>
  <c r="I160" i="192"/>
  <c r="H160" i="192"/>
  <c r="F160" i="192"/>
  <c r="D160" i="192"/>
  <c r="E160" i="192" s="1"/>
  <c r="B160" i="192"/>
  <c r="J159" i="192"/>
  <c r="I159" i="192"/>
  <c r="H159" i="192"/>
  <c r="F159" i="192"/>
  <c r="D159" i="192"/>
  <c r="E159" i="192" s="1"/>
  <c r="B159" i="192"/>
  <c r="J158" i="192"/>
  <c r="I158" i="192"/>
  <c r="H158" i="192"/>
  <c r="F158" i="192"/>
  <c r="D158" i="192"/>
  <c r="E158" i="192" s="1"/>
  <c r="B158" i="192"/>
  <c r="J157" i="192"/>
  <c r="I157" i="192"/>
  <c r="H157" i="192"/>
  <c r="F157" i="192"/>
  <c r="D157" i="192"/>
  <c r="E157" i="192" s="1"/>
  <c r="B157" i="192"/>
  <c r="J156" i="192"/>
  <c r="I156" i="192"/>
  <c r="H156" i="192"/>
  <c r="F156" i="192"/>
  <c r="D156" i="192"/>
  <c r="E156" i="192" s="1"/>
  <c r="B156" i="192"/>
  <c r="J155" i="192"/>
  <c r="I155" i="192"/>
  <c r="H155" i="192"/>
  <c r="F155" i="192"/>
  <c r="D155" i="192"/>
  <c r="E155" i="192" s="1"/>
  <c r="B155" i="192"/>
  <c r="J154" i="192"/>
  <c r="I154" i="192"/>
  <c r="H154" i="192"/>
  <c r="F154" i="192"/>
  <c r="D154" i="192"/>
  <c r="E154" i="192" s="1"/>
  <c r="B154" i="192"/>
  <c r="J153" i="192"/>
  <c r="I153" i="192"/>
  <c r="H153" i="192"/>
  <c r="F153" i="192"/>
  <c r="D153" i="192"/>
  <c r="E153" i="192" s="1"/>
  <c r="B153" i="192"/>
  <c r="J152" i="192"/>
  <c r="I152" i="192"/>
  <c r="H152" i="192"/>
  <c r="F152" i="192"/>
  <c r="D152" i="192"/>
  <c r="E152" i="192" s="1"/>
  <c r="B152" i="192"/>
  <c r="J151" i="192"/>
  <c r="I151" i="192"/>
  <c r="H151" i="192"/>
  <c r="F151" i="192"/>
  <c r="D151" i="192"/>
  <c r="E151" i="192" s="1"/>
  <c r="B151" i="192"/>
  <c r="J150" i="192"/>
  <c r="I150" i="192"/>
  <c r="H150" i="192"/>
  <c r="F150" i="192"/>
  <c r="D150" i="192"/>
  <c r="E150" i="192" s="1"/>
  <c r="B150" i="192"/>
  <c r="J149" i="192"/>
  <c r="I149" i="192"/>
  <c r="H149" i="192"/>
  <c r="F149" i="192"/>
  <c r="D149" i="192"/>
  <c r="E149" i="192" s="1"/>
  <c r="B149" i="192"/>
  <c r="J148" i="192"/>
  <c r="I148" i="192"/>
  <c r="H148" i="192"/>
  <c r="F148" i="192"/>
  <c r="D148" i="192"/>
  <c r="E148" i="192" s="1"/>
  <c r="B148" i="192"/>
  <c r="J147" i="192"/>
  <c r="I147" i="192"/>
  <c r="H147" i="192"/>
  <c r="F147" i="192"/>
  <c r="D147" i="192"/>
  <c r="E147" i="192" s="1"/>
  <c r="B147" i="192"/>
  <c r="J146" i="192"/>
  <c r="I146" i="192"/>
  <c r="H146" i="192"/>
  <c r="F146" i="192"/>
  <c r="D146" i="192"/>
  <c r="E146" i="192" s="1"/>
  <c r="B146" i="192"/>
  <c r="J145" i="192"/>
  <c r="I145" i="192"/>
  <c r="H145" i="192"/>
  <c r="F145" i="192"/>
  <c r="D145" i="192"/>
  <c r="E145" i="192" s="1"/>
  <c r="B145" i="192"/>
  <c r="J144" i="192"/>
  <c r="I144" i="192"/>
  <c r="H144" i="192"/>
  <c r="F144" i="192"/>
  <c r="D144" i="192"/>
  <c r="E144" i="192" s="1"/>
  <c r="B144" i="192"/>
  <c r="J143" i="192"/>
  <c r="I143" i="192"/>
  <c r="H143" i="192"/>
  <c r="F143" i="192"/>
  <c r="D143" i="192"/>
  <c r="E143" i="192" s="1"/>
  <c r="B143" i="192"/>
  <c r="J142" i="192"/>
  <c r="I142" i="192"/>
  <c r="H142" i="192"/>
  <c r="F142" i="192"/>
  <c r="D142" i="192"/>
  <c r="E142" i="192" s="1"/>
  <c r="B142" i="192"/>
  <c r="J141" i="192"/>
  <c r="I141" i="192"/>
  <c r="H141" i="192"/>
  <c r="F141" i="192"/>
  <c r="D141" i="192"/>
  <c r="E141" i="192" s="1"/>
  <c r="B141" i="192"/>
  <c r="J140" i="192"/>
  <c r="I140" i="192"/>
  <c r="H140" i="192"/>
  <c r="F140" i="192"/>
  <c r="D140" i="192"/>
  <c r="E140" i="192" s="1"/>
  <c r="B140" i="192"/>
  <c r="J139" i="192"/>
  <c r="I139" i="192"/>
  <c r="H139" i="192"/>
  <c r="F139" i="192"/>
  <c r="D139" i="192"/>
  <c r="E139" i="192" s="1"/>
  <c r="B139" i="192"/>
  <c r="J138" i="192"/>
  <c r="I138" i="192"/>
  <c r="H138" i="192"/>
  <c r="F138" i="192"/>
  <c r="D138" i="192"/>
  <c r="E138" i="192" s="1"/>
  <c r="B138" i="192"/>
  <c r="J137" i="192"/>
  <c r="I137" i="192"/>
  <c r="H137" i="192"/>
  <c r="F137" i="192"/>
  <c r="D137" i="192"/>
  <c r="E137" i="192" s="1"/>
  <c r="B137" i="192"/>
  <c r="J136" i="192"/>
  <c r="I136" i="192"/>
  <c r="H136" i="192"/>
  <c r="F136" i="192"/>
  <c r="D136" i="192"/>
  <c r="E136" i="192" s="1"/>
  <c r="B136" i="192"/>
  <c r="J135" i="192"/>
  <c r="I135" i="192"/>
  <c r="H135" i="192"/>
  <c r="F135" i="192"/>
  <c r="D135" i="192"/>
  <c r="E135" i="192" s="1"/>
  <c r="B135" i="192"/>
  <c r="J134" i="192"/>
  <c r="I134" i="192"/>
  <c r="H134" i="192"/>
  <c r="F134" i="192"/>
  <c r="D134" i="192"/>
  <c r="E134" i="192" s="1"/>
  <c r="B134" i="192"/>
  <c r="J133" i="192"/>
  <c r="I133" i="192"/>
  <c r="H133" i="192"/>
  <c r="F133" i="192"/>
  <c r="D133" i="192"/>
  <c r="E133" i="192" s="1"/>
  <c r="B133" i="192"/>
  <c r="J132" i="192"/>
  <c r="I132" i="192"/>
  <c r="H132" i="192"/>
  <c r="F132" i="192"/>
  <c r="D132" i="192"/>
  <c r="E132" i="192" s="1"/>
  <c r="B132" i="192"/>
  <c r="J131" i="192"/>
  <c r="I131" i="192"/>
  <c r="H131" i="192"/>
  <c r="F131" i="192"/>
  <c r="D131" i="192"/>
  <c r="E131" i="192" s="1"/>
  <c r="B131" i="192"/>
  <c r="J130" i="192"/>
  <c r="I130" i="192"/>
  <c r="H130" i="192"/>
  <c r="F130" i="192"/>
  <c r="D130" i="192"/>
  <c r="E130" i="192" s="1"/>
  <c r="B130" i="192"/>
  <c r="J129" i="192"/>
  <c r="I129" i="192"/>
  <c r="H129" i="192"/>
  <c r="F129" i="192"/>
  <c r="D129" i="192"/>
  <c r="E129" i="192" s="1"/>
  <c r="B129" i="192"/>
  <c r="J128" i="192"/>
  <c r="I128" i="192"/>
  <c r="H128" i="192"/>
  <c r="F128" i="192"/>
  <c r="D128" i="192"/>
  <c r="E128" i="192" s="1"/>
  <c r="B128" i="192"/>
  <c r="J127" i="192"/>
  <c r="I127" i="192"/>
  <c r="H127" i="192"/>
  <c r="F127" i="192"/>
  <c r="D127" i="192"/>
  <c r="E127" i="192" s="1"/>
  <c r="B127" i="192"/>
  <c r="J126" i="192"/>
  <c r="I126" i="192"/>
  <c r="H126" i="192"/>
  <c r="F126" i="192"/>
  <c r="D126" i="192"/>
  <c r="E126" i="192" s="1"/>
  <c r="B126" i="192"/>
  <c r="J125" i="192"/>
  <c r="I125" i="192"/>
  <c r="H125" i="192"/>
  <c r="F125" i="192"/>
  <c r="D125" i="192"/>
  <c r="E125" i="192" s="1"/>
  <c r="B125" i="192"/>
  <c r="J124" i="192"/>
  <c r="I124" i="192"/>
  <c r="H124" i="192"/>
  <c r="F124" i="192"/>
  <c r="D124" i="192"/>
  <c r="E124" i="192" s="1"/>
  <c r="B124" i="192"/>
  <c r="J123" i="192"/>
  <c r="I123" i="192"/>
  <c r="H123" i="192"/>
  <c r="F123" i="192"/>
  <c r="D123" i="192"/>
  <c r="E123" i="192" s="1"/>
  <c r="B123" i="192"/>
  <c r="J122" i="192"/>
  <c r="I122" i="192"/>
  <c r="H122" i="192"/>
  <c r="F122" i="192"/>
  <c r="D122" i="192"/>
  <c r="E122" i="192" s="1"/>
  <c r="B122" i="192"/>
  <c r="J121" i="192"/>
  <c r="I121" i="192"/>
  <c r="H121" i="192"/>
  <c r="F121" i="192"/>
  <c r="D121" i="192"/>
  <c r="E121" i="192" s="1"/>
  <c r="B121" i="192"/>
  <c r="J120" i="192"/>
  <c r="I120" i="192"/>
  <c r="H120" i="192"/>
  <c r="F120" i="192"/>
  <c r="D120" i="192"/>
  <c r="E120" i="192" s="1"/>
  <c r="B120" i="192"/>
  <c r="J119" i="192"/>
  <c r="I119" i="192"/>
  <c r="H119" i="192"/>
  <c r="F119" i="192"/>
  <c r="D119" i="192"/>
  <c r="E119" i="192" s="1"/>
  <c r="B119" i="192"/>
  <c r="J118" i="192"/>
  <c r="I118" i="192"/>
  <c r="H118" i="192"/>
  <c r="F118" i="192"/>
  <c r="D118" i="192"/>
  <c r="E118" i="192" s="1"/>
  <c r="B118" i="192"/>
  <c r="J117" i="192"/>
  <c r="I117" i="192"/>
  <c r="H117" i="192"/>
  <c r="F117" i="192"/>
  <c r="D117" i="192"/>
  <c r="E117" i="192" s="1"/>
  <c r="B117" i="192"/>
  <c r="J116" i="192"/>
  <c r="I116" i="192"/>
  <c r="H116" i="192"/>
  <c r="F116" i="192"/>
  <c r="D116" i="192"/>
  <c r="E116" i="192" s="1"/>
  <c r="B116" i="192"/>
  <c r="J115" i="192"/>
  <c r="I115" i="192"/>
  <c r="H115" i="192"/>
  <c r="F115" i="192"/>
  <c r="D115" i="192"/>
  <c r="E115" i="192" s="1"/>
  <c r="B115" i="192"/>
  <c r="J114" i="192"/>
  <c r="I114" i="192"/>
  <c r="H114" i="192"/>
  <c r="F114" i="192"/>
  <c r="D114" i="192"/>
  <c r="E114" i="192" s="1"/>
  <c r="B114" i="192"/>
  <c r="J113" i="192"/>
  <c r="I113" i="192"/>
  <c r="H113" i="192"/>
  <c r="F113" i="192"/>
  <c r="D113" i="192"/>
  <c r="E113" i="192" s="1"/>
  <c r="B113" i="192"/>
  <c r="J112" i="192"/>
  <c r="I112" i="192"/>
  <c r="H112" i="192"/>
  <c r="F112" i="192"/>
  <c r="D112" i="192"/>
  <c r="E112" i="192" s="1"/>
  <c r="B112" i="192"/>
  <c r="J111" i="192"/>
  <c r="I111" i="192"/>
  <c r="H111" i="192"/>
  <c r="F111" i="192"/>
  <c r="D111" i="192"/>
  <c r="E111" i="192" s="1"/>
  <c r="B111" i="192"/>
  <c r="J110" i="192"/>
  <c r="I110" i="192"/>
  <c r="H110" i="192"/>
  <c r="F110" i="192"/>
  <c r="D110" i="192"/>
  <c r="E110" i="192" s="1"/>
  <c r="B110" i="192"/>
  <c r="J109" i="192"/>
  <c r="I109" i="192"/>
  <c r="H109" i="192"/>
  <c r="F109" i="192"/>
  <c r="D109" i="192"/>
  <c r="E109" i="192" s="1"/>
  <c r="B109" i="192"/>
  <c r="J108" i="192"/>
  <c r="I108" i="192"/>
  <c r="H108" i="192"/>
  <c r="F108" i="192"/>
  <c r="D108" i="192"/>
  <c r="E108" i="192" s="1"/>
  <c r="B108" i="192"/>
  <c r="J107" i="192"/>
  <c r="I107" i="192"/>
  <c r="H107" i="192"/>
  <c r="F107" i="192"/>
  <c r="D107" i="192"/>
  <c r="E107" i="192" s="1"/>
  <c r="B107" i="192"/>
  <c r="J106" i="192"/>
  <c r="I106" i="192"/>
  <c r="H106" i="192"/>
  <c r="F106" i="192"/>
  <c r="D106" i="192"/>
  <c r="E106" i="192" s="1"/>
  <c r="B106" i="192"/>
  <c r="J105" i="192"/>
  <c r="I105" i="192"/>
  <c r="H105" i="192"/>
  <c r="F105" i="192"/>
  <c r="D105" i="192"/>
  <c r="E105" i="192" s="1"/>
  <c r="B105" i="192"/>
  <c r="J104" i="192"/>
  <c r="I104" i="192"/>
  <c r="H104" i="192"/>
  <c r="F104" i="192"/>
  <c r="D104" i="192"/>
  <c r="E104" i="192" s="1"/>
  <c r="B104" i="192"/>
  <c r="J103" i="192"/>
  <c r="I103" i="192"/>
  <c r="H103" i="192"/>
  <c r="F103" i="192"/>
  <c r="D103" i="192"/>
  <c r="E103" i="192" s="1"/>
  <c r="B103" i="192"/>
  <c r="J102" i="192"/>
  <c r="I102" i="192"/>
  <c r="H102" i="192"/>
  <c r="F102" i="192"/>
  <c r="D102" i="192"/>
  <c r="E102" i="192" s="1"/>
  <c r="B102" i="192"/>
  <c r="J101" i="192"/>
  <c r="I101" i="192"/>
  <c r="H101" i="192"/>
  <c r="F101" i="192"/>
  <c r="D101" i="192"/>
  <c r="E101" i="192" s="1"/>
  <c r="B101" i="192"/>
  <c r="J100" i="192"/>
  <c r="I100" i="192"/>
  <c r="H100" i="192"/>
  <c r="F100" i="192"/>
  <c r="D100" i="192"/>
  <c r="E100" i="192" s="1"/>
  <c r="B100" i="192"/>
  <c r="J99" i="192"/>
  <c r="I99" i="192"/>
  <c r="H99" i="192"/>
  <c r="F99" i="192"/>
  <c r="D99" i="192"/>
  <c r="E99" i="192" s="1"/>
  <c r="B99" i="192"/>
  <c r="J98" i="192"/>
  <c r="I98" i="192"/>
  <c r="H98" i="192"/>
  <c r="F98" i="192"/>
  <c r="D98" i="192"/>
  <c r="E98" i="192" s="1"/>
  <c r="B98" i="192"/>
  <c r="J97" i="192"/>
  <c r="I97" i="192"/>
  <c r="H97" i="192"/>
  <c r="F97" i="192"/>
  <c r="D97" i="192"/>
  <c r="E97" i="192" s="1"/>
  <c r="B97" i="192"/>
  <c r="J96" i="192"/>
  <c r="I96" i="192"/>
  <c r="H96" i="192"/>
  <c r="F96" i="192"/>
  <c r="D96" i="192"/>
  <c r="E96" i="192" s="1"/>
  <c r="B96" i="192"/>
  <c r="J95" i="192"/>
  <c r="I95" i="192"/>
  <c r="H95" i="192"/>
  <c r="F95" i="192"/>
  <c r="D95" i="192"/>
  <c r="E95" i="192" s="1"/>
  <c r="B95" i="192"/>
  <c r="J94" i="192"/>
  <c r="I94" i="192"/>
  <c r="H94" i="192"/>
  <c r="F94" i="192"/>
  <c r="D94" i="192"/>
  <c r="E94" i="192" s="1"/>
  <c r="B94" i="192"/>
  <c r="J93" i="192"/>
  <c r="I93" i="192"/>
  <c r="H93" i="192"/>
  <c r="F93" i="192"/>
  <c r="D93" i="192"/>
  <c r="E93" i="192" s="1"/>
  <c r="B93" i="192"/>
  <c r="J92" i="192"/>
  <c r="I92" i="192"/>
  <c r="H92" i="192"/>
  <c r="F92" i="192"/>
  <c r="D92" i="192"/>
  <c r="E92" i="192" s="1"/>
  <c r="B92" i="192"/>
  <c r="J91" i="192"/>
  <c r="I91" i="192"/>
  <c r="H91" i="192"/>
  <c r="F91" i="192"/>
  <c r="D91" i="192"/>
  <c r="E91" i="192" s="1"/>
  <c r="B91" i="192"/>
  <c r="J90" i="192"/>
  <c r="I90" i="192"/>
  <c r="H90" i="192"/>
  <c r="F90" i="192"/>
  <c r="D90" i="192"/>
  <c r="E90" i="192" s="1"/>
  <c r="B90" i="192"/>
  <c r="J89" i="192"/>
  <c r="I89" i="192"/>
  <c r="H89" i="192"/>
  <c r="F89" i="192"/>
  <c r="D89" i="192"/>
  <c r="E89" i="192" s="1"/>
  <c r="B89" i="192"/>
  <c r="J88" i="192"/>
  <c r="I88" i="192"/>
  <c r="H88" i="192"/>
  <c r="F88" i="192"/>
  <c r="D88" i="192"/>
  <c r="E88" i="192" s="1"/>
  <c r="B88" i="192"/>
  <c r="J87" i="192"/>
  <c r="I87" i="192"/>
  <c r="H87" i="192"/>
  <c r="F87" i="192"/>
  <c r="D87" i="192"/>
  <c r="E87" i="192" s="1"/>
  <c r="B87" i="192"/>
  <c r="J86" i="192"/>
  <c r="B86" i="192"/>
  <c r="J85" i="192"/>
  <c r="B85" i="192"/>
  <c r="J84" i="192"/>
  <c r="B84" i="192"/>
  <c r="J83" i="192"/>
  <c r="B83" i="192"/>
  <c r="J82" i="192"/>
  <c r="B82" i="192"/>
  <c r="J81" i="192"/>
  <c r="B81" i="192"/>
  <c r="J80" i="192"/>
  <c r="B80" i="192"/>
  <c r="J79" i="192"/>
  <c r="B79" i="192"/>
  <c r="J78" i="192"/>
  <c r="B78" i="192"/>
  <c r="J77" i="192"/>
  <c r="B77" i="192"/>
  <c r="J76" i="192"/>
  <c r="B76" i="192"/>
  <c r="J75" i="192"/>
  <c r="B75" i="192"/>
  <c r="J74" i="192"/>
  <c r="B74" i="192"/>
  <c r="J73" i="192"/>
  <c r="B73" i="192"/>
  <c r="J72" i="192"/>
  <c r="B72" i="192"/>
  <c r="J71" i="192"/>
  <c r="B71" i="192"/>
  <c r="J70" i="192"/>
  <c r="B70" i="192"/>
  <c r="J69" i="192"/>
  <c r="B69" i="192"/>
  <c r="J68" i="192"/>
  <c r="B68" i="192"/>
  <c r="J67" i="192"/>
  <c r="B67" i="192"/>
  <c r="J66" i="192"/>
  <c r="B66" i="192"/>
  <c r="J65" i="192"/>
  <c r="B65" i="192"/>
  <c r="J64" i="192"/>
  <c r="B64" i="192"/>
  <c r="J63" i="192"/>
  <c r="B63" i="192"/>
  <c r="J62" i="192"/>
  <c r="B62" i="192"/>
  <c r="J61" i="192"/>
  <c r="B61" i="192"/>
  <c r="J60" i="192"/>
  <c r="B60" i="192"/>
  <c r="J59" i="192"/>
  <c r="B59" i="192"/>
  <c r="J58" i="192"/>
  <c r="B58" i="192"/>
  <c r="J57" i="192"/>
  <c r="B57" i="192"/>
  <c r="J56" i="192"/>
  <c r="B56" i="192"/>
  <c r="J55" i="192"/>
  <c r="B55" i="192"/>
  <c r="J54" i="192"/>
  <c r="B54" i="192"/>
  <c r="J53" i="192"/>
  <c r="B53" i="192"/>
  <c r="J52" i="192"/>
  <c r="B52" i="192"/>
  <c r="J51" i="192"/>
  <c r="B51" i="192"/>
  <c r="J50" i="192"/>
  <c r="B50" i="192"/>
  <c r="J49" i="192"/>
  <c r="B49" i="192"/>
  <c r="J48" i="192"/>
  <c r="B48" i="192"/>
  <c r="J47" i="192"/>
  <c r="B47" i="192"/>
  <c r="J46" i="192"/>
  <c r="B46" i="192"/>
  <c r="J45" i="192"/>
  <c r="B45" i="192"/>
  <c r="J44" i="192"/>
  <c r="B44" i="192"/>
  <c r="J43" i="192"/>
  <c r="B43" i="192"/>
  <c r="J42" i="192"/>
  <c r="B42" i="192"/>
  <c r="J41" i="192"/>
  <c r="B41" i="192"/>
  <c r="J40" i="192"/>
  <c r="B40" i="192"/>
  <c r="J39" i="192"/>
  <c r="B39" i="192"/>
  <c r="J38" i="192"/>
  <c r="B38" i="192"/>
  <c r="J37" i="192"/>
  <c r="B37" i="192"/>
  <c r="J36" i="192"/>
  <c r="B36" i="192"/>
  <c r="J35" i="192"/>
  <c r="B35" i="192"/>
  <c r="J34" i="192"/>
  <c r="B34" i="192"/>
  <c r="J33" i="192"/>
  <c r="B33" i="192"/>
  <c r="J32" i="192"/>
  <c r="B32" i="192"/>
  <c r="J31" i="192"/>
  <c r="B31" i="192"/>
  <c r="J30" i="192"/>
  <c r="B30" i="192"/>
  <c r="J29" i="192"/>
  <c r="B29" i="192"/>
  <c r="J28" i="192"/>
  <c r="B28" i="192"/>
  <c r="J27" i="192"/>
  <c r="D27" i="192"/>
  <c r="E27" i="192" s="1"/>
  <c r="B27" i="192"/>
  <c r="F26" i="192"/>
  <c r="E22" i="192"/>
  <c r="E21" i="192"/>
  <c r="J17" i="192"/>
  <c r="E14" i="192" a="1"/>
  <c r="E14" i="192" s="1"/>
  <c r="L13" i="192"/>
  <c r="G12" i="192"/>
  <c r="C6" i="23"/>
  <c r="E14" i="197" l="1"/>
  <c r="E16" i="201"/>
  <c r="E19" i="201" s="1"/>
  <c r="G28" i="201" s="1"/>
  <c r="J20" i="201"/>
  <c r="J46" i="202"/>
  <c r="J45" i="202"/>
  <c r="J41" i="202"/>
  <c r="K42" i="202" s="1"/>
  <c r="K20" i="201"/>
  <c r="L20" i="201" s="1"/>
  <c r="M20" i="201" s="1"/>
  <c r="J61" i="202" s="1"/>
  <c r="K62" i="202" s="1"/>
  <c r="J33" i="202"/>
  <c r="K36" i="202"/>
  <c r="K35" i="202"/>
  <c r="K29" i="202"/>
  <c r="J34" i="202"/>
  <c r="J28" i="202"/>
  <c r="K22" i="202"/>
  <c r="C37" i="202"/>
  <c r="C30" i="202"/>
  <c r="B9" i="203"/>
  <c r="A10" i="203"/>
  <c r="C9" i="203"/>
  <c r="E14" i="203"/>
  <c r="E10" i="203"/>
  <c r="E7" i="203"/>
  <c r="E3" i="197"/>
  <c r="E23" i="195"/>
  <c r="K20" i="195"/>
  <c r="L20" i="195" s="1"/>
  <c r="M20" i="195" s="1"/>
  <c r="J61" i="196" s="1"/>
  <c r="K62" i="196" s="1"/>
  <c r="E16" i="195"/>
  <c r="J20" i="195"/>
  <c r="J33" i="196"/>
  <c r="K36" i="196"/>
  <c r="C37" i="196"/>
  <c r="C30" i="196"/>
  <c r="C47" i="196"/>
  <c r="A10" i="197"/>
  <c r="E10" i="197"/>
  <c r="E7" i="197"/>
  <c r="E3" i="194"/>
  <c r="E23" i="192"/>
  <c r="E16" i="192"/>
  <c r="J20" i="192"/>
  <c r="K17" i="192"/>
  <c r="L17" i="192" s="1"/>
  <c r="K20" i="192"/>
  <c r="L20" i="192" s="1"/>
  <c r="M20" i="192" s="1"/>
  <c r="J61" i="193" s="1"/>
  <c r="K62" i="193" s="1"/>
  <c r="K35" i="193"/>
  <c r="K29" i="193"/>
  <c r="J33" i="193"/>
  <c r="K36" i="193"/>
  <c r="J28" i="193"/>
  <c r="J34" i="193"/>
  <c r="C37" i="193"/>
  <c r="C30" i="193"/>
  <c r="C47" i="193"/>
  <c r="A10" i="194"/>
  <c r="E14" i="194"/>
  <c r="E10" i="194"/>
  <c r="E7" i="194"/>
  <c r="K37" i="202" l="1"/>
  <c r="N17" i="201"/>
  <c r="J18" i="202" s="1"/>
  <c r="K51" i="202"/>
  <c r="J50" i="202" s="1"/>
  <c r="K47" i="202"/>
  <c r="K30" i="202"/>
  <c r="M17" i="201"/>
  <c r="K21" i="202" s="1"/>
  <c r="J20" i="202" s="1"/>
  <c r="A11" i="203"/>
  <c r="C10" i="203"/>
  <c r="B10" i="203"/>
  <c r="G1238" i="201"/>
  <c r="G1237" i="201"/>
  <c r="G1236" i="201"/>
  <c r="G1235" i="201"/>
  <c r="G1234" i="201"/>
  <c r="G1233" i="201"/>
  <c r="G1232" i="201"/>
  <c r="G1231" i="201"/>
  <c r="G1230" i="201"/>
  <c r="G1229" i="201"/>
  <c r="G1228" i="201"/>
  <c r="G1227" i="201"/>
  <c r="G1226" i="201"/>
  <c r="G1225" i="201"/>
  <c r="G1224" i="201"/>
  <c r="G1223" i="201"/>
  <c r="G1222" i="201"/>
  <c r="G1221" i="201"/>
  <c r="G1220" i="201"/>
  <c r="G1219" i="201"/>
  <c r="G1218" i="201"/>
  <c r="G1217" i="201"/>
  <c r="G1216" i="201"/>
  <c r="G1215" i="201"/>
  <c r="G1214" i="201"/>
  <c r="G1213" i="201"/>
  <c r="G1212" i="201"/>
  <c r="G1211" i="201"/>
  <c r="G1210" i="201"/>
  <c r="G1209" i="201"/>
  <c r="G1208" i="201"/>
  <c r="G1207" i="201"/>
  <c r="G1206" i="201"/>
  <c r="G1205" i="201"/>
  <c r="G1204" i="201"/>
  <c r="G1203" i="201"/>
  <c r="G1202" i="201"/>
  <c r="G1201" i="201"/>
  <c r="G1200" i="201"/>
  <c r="G1199" i="201"/>
  <c r="G1198" i="201"/>
  <c r="G1197" i="201"/>
  <c r="G1196" i="201"/>
  <c r="G1195" i="201"/>
  <c r="G1194" i="201"/>
  <c r="G1193" i="201"/>
  <c r="G1192" i="201"/>
  <c r="G1191" i="201"/>
  <c r="G1190" i="201"/>
  <c r="G1189" i="201"/>
  <c r="G1188" i="201"/>
  <c r="G1187" i="201"/>
  <c r="G1186" i="201"/>
  <c r="G1185" i="201"/>
  <c r="G1184" i="201"/>
  <c r="G1183" i="201"/>
  <c r="G1182" i="201"/>
  <c r="G1181" i="201"/>
  <c r="G1180" i="201"/>
  <c r="G1179" i="201"/>
  <c r="G1178" i="201"/>
  <c r="G1177" i="201"/>
  <c r="G1176" i="201"/>
  <c r="G1175" i="201"/>
  <c r="G1174" i="201"/>
  <c r="G1173" i="201"/>
  <c r="G1172" i="201"/>
  <c r="G1171" i="201"/>
  <c r="G1170" i="201"/>
  <c r="G1169" i="201"/>
  <c r="G1168" i="201"/>
  <c r="G1167" i="201"/>
  <c r="G1166" i="201"/>
  <c r="G1165" i="201"/>
  <c r="G1164" i="201"/>
  <c r="G1163" i="201"/>
  <c r="G1162" i="201"/>
  <c r="G1161" i="201"/>
  <c r="G1160" i="201"/>
  <c r="G1159" i="201"/>
  <c r="G1158" i="201"/>
  <c r="G1157" i="201"/>
  <c r="G1156" i="201"/>
  <c r="G1155" i="201"/>
  <c r="G1154" i="201"/>
  <c r="G1153" i="201"/>
  <c r="G1152" i="201"/>
  <c r="G1151" i="201"/>
  <c r="G1150" i="201"/>
  <c r="G1149" i="201"/>
  <c r="G1148" i="201"/>
  <c r="G1147" i="201"/>
  <c r="G1146" i="201"/>
  <c r="G1145" i="201"/>
  <c r="G1144" i="201"/>
  <c r="G1143" i="201"/>
  <c r="G1142" i="201"/>
  <c r="G1141" i="201"/>
  <c r="G1140" i="201"/>
  <c r="G1139" i="201"/>
  <c r="G1138" i="201"/>
  <c r="G1137" i="201"/>
  <c r="G1136" i="201"/>
  <c r="G1135" i="201"/>
  <c r="G1134" i="201"/>
  <c r="G1133" i="201"/>
  <c r="G1132" i="201"/>
  <c r="G1131" i="201"/>
  <c r="G1130" i="201"/>
  <c r="G1129" i="201"/>
  <c r="G1128" i="201"/>
  <c r="G1127" i="201"/>
  <c r="G1126" i="201"/>
  <c r="G1125" i="201"/>
  <c r="G1124" i="201"/>
  <c r="G1123" i="201"/>
  <c r="G1122" i="201"/>
  <c r="G1121" i="201"/>
  <c r="G1120" i="201"/>
  <c r="G1119" i="201"/>
  <c r="G1118" i="201"/>
  <c r="G1117" i="201"/>
  <c r="G1116" i="201"/>
  <c r="G1115" i="201"/>
  <c r="G1114" i="201"/>
  <c r="G1113" i="201"/>
  <c r="G1112" i="201"/>
  <c r="G1111" i="201"/>
  <c r="G1110" i="201"/>
  <c r="G1109" i="201"/>
  <c r="G1108" i="201"/>
  <c r="G1107" i="201"/>
  <c r="G1106" i="201"/>
  <c r="G1105" i="201"/>
  <c r="G1104" i="201"/>
  <c r="G1103" i="201"/>
  <c r="G1102" i="201"/>
  <c r="G1101" i="201"/>
  <c r="G1100" i="201"/>
  <c r="G1099" i="201"/>
  <c r="G1098" i="201"/>
  <c r="G1097" i="201"/>
  <c r="G1096" i="201"/>
  <c r="G1095" i="201"/>
  <c r="G1094" i="201"/>
  <c r="G1093" i="201"/>
  <c r="G1092" i="201"/>
  <c r="G1091" i="201"/>
  <c r="G1090" i="201"/>
  <c r="G1089" i="201"/>
  <c r="G1088" i="201"/>
  <c r="G1087" i="201"/>
  <c r="G1086" i="201"/>
  <c r="G1085" i="201"/>
  <c r="G1084" i="201"/>
  <c r="G1083" i="201"/>
  <c r="G1082" i="201"/>
  <c r="G1081" i="201"/>
  <c r="G1080" i="201"/>
  <c r="G1079" i="201"/>
  <c r="G1078" i="201"/>
  <c r="G1077" i="201"/>
  <c r="G1076" i="201"/>
  <c r="G1075" i="201"/>
  <c r="G1074" i="201"/>
  <c r="G1073" i="201"/>
  <c r="G1072" i="201"/>
  <c r="G1071" i="201"/>
  <c r="G1070" i="201"/>
  <c r="G1069" i="201"/>
  <c r="G1068" i="201"/>
  <c r="G1067" i="201"/>
  <c r="G1066" i="201"/>
  <c r="G1065" i="201"/>
  <c r="G1064" i="201"/>
  <c r="G1063" i="201"/>
  <c r="G1062" i="201"/>
  <c r="G1061" i="201"/>
  <c r="G1060" i="201"/>
  <c r="G1059" i="201"/>
  <c r="G1058" i="201"/>
  <c r="G1057" i="201"/>
  <c r="G1056" i="201"/>
  <c r="G1055" i="201"/>
  <c r="G1054" i="201"/>
  <c r="G1053" i="201"/>
  <c r="G1052" i="201"/>
  <c r="G1051" i="201"/>
  <c r="G1050" i="201"/>
  <c r="G1049" i="201"/>
  <c r="G1048" i="201"/>
  <c r="G1047" i="201"/>
  <c r="G1046" i="201"/>
  <c r="G1045" i="201"/>
  <c r="G1044" i="201"/>
  <c r="G1043" i="201"/>
  <c r="G1042" i="201"/>
  <c r="G1041" i="201"/>
  <c r="G1040" i="201"/>
  <c r="G1039" i="201"/>
  <c r="G1038" i="201"/>
  <c r="G1037" i="201"/>
  <c r="G1036" i="201"/>
  <c r="G1035" i="201"/>
  <c r="G1034" i="201"/>
  <c r="G1033" i="201"/>
  <c r="G1032" i="201"/>
  <c r="G1031" i="201"/>
  <c r="G1030" i="201"/>
  <c r="G1029" i="201"/>
  <c r="G1028" i="201"/>
  <c r="G1027" i="201"/>
  <c r="G1026" i="201"/>
  <c r="G1025" i="201"/>
  <c r="G1024" i="201"/>
  <c r="G1023" i="201"/>
  <c r="G1022" i="201"/>
  <c r="G1021" i="201"/>
  <c r="G1020" i="201"/>
  <c r="G1019" i="201"/>
  <c r="G1018" i="201"/>
  <c r="G1017" i="201"/>
  <c r="G1016" i="201"/>
  <c r="G1015" i="201"/>
  <c r="G1014" i="201"/>
  <c r="G1013" i="201"/>
  <c r="G1012" i="201"/>
  <c r="G1011" i="201"/>
  <c r="G1010" i="201"/>
  <c r="G1009" i="201"/>
  <c r="G1008" i="201"/>
  <c r="G1007" i="201"/>
  <c r="G1006" i="201"/>
  <c r="G1005" i="201"/>
  <c r="G1004" i="201"/>
  <c r="G1003" i="201"/>
  <c r="G1002" i="201"/>
  <c r="G1001" i="201"/>
  <c r="G1000" i="201"/>
  <c r="G832" i="201"/>
  <c r="G831" i="201"/>
  <c r="G830" i="201"/>
  <c r="G829" i="201"/>
  <c r="G828" i="201"/>
  <c r="G816" i="201"/>
  <c r="G815" i="201"/>
  <c r="G814" i="201"/>
  <c r="G813" i="201"/>
  <c r="G812" i="201"/>
  <c r="G811" i="201"/>
  <c r="G810" i="201"/>
  <c r="G809" i="201"/>
  <c r="G808" i="201"/>
  <c r="G807" i="201"/>
  <c r="G806" i="201"/>
  <c r="G805" i="201"/>
  <c r="G804" i="201"/>
  <c r="G803" i="201"/>
  <c r="G802" i="201"/>
  <c r="G801" i="201"/>
  <c r="G800" i="201"/>
  <c r="G799" i="201"/>
  <c r="G798" i="201"/>
  <c r="G797" i="201"/>
  <c r="G796" i="201"/>
  <c r="G795" i="201"/>
  <c r="G794" i="201"/>
  <c r="G793" i="201"/>
  <c r="G792" i="201"/>
  <c r="G791" i="201"/>
  <c r="G790" i="201"/>
  <c r="G789" i="201"/>
  <c r="G788" i="201"/>
  <c r="G787" i="201"/>
  <c r="G786" i="201"/>
  <c r="G785" i="201"/>
  <c r="G784" i="201"/>
  <c r="G783" i="201"/>
  <c r="G782" i="201"/>
  <c r="G781" i="201"/>
  <c r="G780" i="201"/>
  <c r="G779" i="201"/>
  <c r="G778" i="201"/>
  <c r="G777" i="201"/>
  <c r="G776" i="201"/>
  <c r="G775" i="201"/>
  <c r="G774" i="201"/>
  <c r="G773" i="201"/>
  <c r="G772" i="201"/>
  <c r="G771" i="201"/>
  <c r="G770" i="201"/>
  <c r="G769" i="201"/>
  <c r="G768" i="201"/>
  <c r="G767" i="201"/>
  <c r="G766" i="201"/>
  <c r="G765" i="201"/>
  <c r="G764" i="201"/>
  <c r="G763" i="201"/>
  <c r="G762" i="201"/>
  <c r="G761" i="201"/>
  <c r="G760" i="201"/>
  <c r="G759" i="201"/>
  <c r="G758" i="201"/>
  <c r="G757" i="201"/>
  <c r="G756" i="201"/>
  <c r="G755" i="201"/>
  <c r="G754" i="201"/>
  <c r="G753" i="201"/>
  <c r="G752" i="201"/>
  <c r="G751" i="201"/>
  <c r="G750" i="201"/>
  <c r="G749" i="201"/>
  <c r="G748" i="201"/>
  <c r="G747" i="201"/>
  <c r="G999" i="201"/>
  <c r="G998" i="201"/>
  <c r="G997" i="201"/>
  <c r="G996" i="201"/>
  <c r="G995" i="201"/>
  <c r="G994" i="201"/>
  <c r="G993" i="201"/>
  <c r="G992" i="201"/>
  <c r="G991" i="201"/>
  <c r="G990" i="201"/>
  <c r="G989" i="201"/>
  <c r="G988" i="201"/>
  <c r="G987" i="201"/>
  <c r="G986" i="201"/>
  <c r="G985" i="201"/>
  <c r="G984" i="201"/>
  <c r="G983" i="201"/>
  <c r="G982" i="201"/>
  <c r="G981" i="201"/>
  <c r="G980" i="201"/>
  <c r="G979" i="201"/>
  <c r="G978" i="201"/>
  <c r="G977" i="201"/>
  <c r="G976" i="201"/>
  <c r="G975" i="201"/>
  <c r="G974" i="201"/>
  <c r="G973" i="201"/>
  <c r="G972" i="201"/>
  <c r="G971" i="201"/>
  <c r="G970" i="201"/>
  <c r="G969" i="201"/>
  <c r="G968" i="201"/>
  <c r="G967" i="201"/>
  <c r="G966" i="201"/>
  <c r="G965" i="201"/>
  <c r="G964" i="201"/>
  <c r="G963" i="201"/>
  <c r="G962" i="201"/>
  <c r="G961" i="201"/>
  <c r="G960" i="201"/>
  <c r="G959" i="201"/>
  <c r="G958" i="201"/>
  <c r="G957" i="201"/>
  <c r="G956" i="201"/>
  <c r="G955" i="201"/>
  <c r="G954" i="201"/>
  <c r="G953" i="201"/>
  <c r="G952" i="201"/>
  <c r="G951" i="201"/>
  <c r="G950" i="201"/>
  <c r="G949" i="201"/>
  <c r="G948" i="201"/>
  <c r="G947" i="201"/>
  <c r="G946" i="201"/>
  <c r="G945" i="201"/>
  <c r="G944" i="201"/>
  <c r="G943" i="201"/>
  <c r="G942" i="201"/>
  <c r="G941" i="201"/>
  <c r="G940" i="201"/>
  <c r="G939" i="201"/>
  <c r="G938" i="201"/>
  <c r="G937" i="201"/>
  <c r="G936" i="201"/>
  <c r="G935" i="201"/>
  <c r="G934" i="201"/>
  <c r="G933" i="201"/>
  <c r="G932" i="201"/>
  <c r="G931" i="201"/>
  <c r="G930" i="201"/>
  <c r="G929" i="201"/>
  <c r="G928" i="201"/>
  <c r="G927" i="201"/>
  <c r="G926" i="201"/>
  <c r="G925" i="201"/>
  <c r="G924" i="201"/>
  <c r="G923" i="201"/>
  <c r="G922" i="201"/>
  <c r="G921" i="201"/>
  <c r="G920" i="201"/>
  <c r="G919" i="201"/>
  <c r="G918" i="201"/>
  <c r="G917" i="201"/>
  <c r="G916" i="201"/>
  <c r="G915" i="201"/>
  <c r="G819" i="201"/>
  <c r="G820" i="201"/>
  <c r="G821" i="201"/>
  <c r="G827" i="201"/>
  <c r="G826" i="201"/>
  <c r="G825" i="201"/>
  <c r="G824" i="201"/>
  <c r="G823" i="201"/>
  <c r="G818" i="201"/>
  <c r="G746" i="201"/>
  <c r="G745" i="201"/>
  <c r="G744" i="201"/>
  <c r="G743" i="201"/>
  <c r="G742" i="201"/>
  <c r="G741" i="201"/>
  <c r="G740" i="201"/>
  <c r="G739" i="201"/>
  <c r="G738" i="201"/>
  <c r="G737" i="201"/>
  <c r="G736" i="201"/>
  <c r="G735" i="201"/>
  <c r="G734" i="201"/>
  <c r="G733" i="201"/>
  <c r="G732" i="201"/>
  <c r="G731" i="201"/>
  <c r="G730" i="201"/>
  <c r="G729" i="201"/>
  <c r="G728" i="201"/>
  <c r="G727" i="201"/>
  <c r="G726" i="201"/>
  <c r="G725" i="201"/>
  <c r="G724" i="201"/>
  <c r="G723" i="201"/>
  <c r="G722" i="201"/>
  <c r="G721" i="201"/>
  <c r="G720" i="201"/>
  <c r="G719" i="201"/>
  <c r="G718" i="201"/>
  <c r="G717" i="201"/>
  <c r="G716" i="201"/>
  <c r="G715" i="201"/>
  <c r="G714" i="201"/>
  <c r="G713" i="201"/>
  <c r="G712" i="201"/>
  <c r="G711" i="201"/>
  <c r="G710" i="201"/>
  <c r="G709" i="201"/>
  <c r="G708" i="201"/>
  <c r="G707" i="201"/>
  <c r="G706" i="201"/>
  <c r="G705" i="201"/>
  <c r="G704" i="201"/>
  <c r="G703" i="201"/>
  <c r="G702" i="201"/>
  <c r="G701" i="201"/>
  <c r="G700" i="201"/>
  <c r="G699" i="201"/>
  <c r="G698" i="201"/>
  <c r="G697" i="201"/>
  <c r="G696" i="201"/>
  <c r="G695" i="201"/>
  <c r="G694" i="201"/>
  <c r="G693" i="201"/>
  <c r="G692" i="201"/>
  <c r="G691" i="201"/>
  <c r="G690" i="201"/>
  <c r="G689" i="201"/>
  <c r="G688" i="201"/>
  <c r="G687" i="201"/>
  <c r="G686" i="201"/>
  <c r="G685" i="201"/>
  <c r="G684" i="201"/>
  <c r="G683" i="201"/>
  <c r="G682" i="201"/>
  <c r="G681" i="201"/>
  <c r="G680" i="201"/>
  <c r="G679" i="201"/>
  <c r="G678" i="201"/>
  <c r="G677" i="201"/>
  <c r="G676" i="201"/>
  <c r="G675" i="201"/>
  <c r="G674" i="201"/>
  <c r="G673" i="201"/>
  <c r="G672" i="201"/>
  <c r="G671" i="201"/>
  <c r="G670" i="201"/>
  <c r="G669" i="201"/>
  <c r="G668" i="201"/>
  <c r="G667" i="201"/>
  <c r="G666" i="201"/>
  <c r="G665" i="201"/>
  <c r="G664" i="201"/>
  <c r="G663" i="201"/>
  <c r="G914" i="201"/>
  <c r="G913" i="201"/>
  <c r="G912" i="201"/>
  <c r="G911" i="201"/>
  <c r="G910" i="201"/>
  <c r="G909" i="201"/>
  <c r="G908" i="201"/>
  <c r="G907" i="201"/>
  <c r="G906" i="201"/>
  <c r="G905" i="201"/>
  <c r="G904" i="201"/>
  <c r="G903" i="201"/>
  <c r="G902" i="201"/>
  <c r="G901" i="201"/>
  <c r="G900" i="201"/>
  <c r="G899" i="201"/>
  <c r="G898" i="201"/>
  <c r="G897" i="201"/>
  <c r="G896" i="201"/>
  <c r="G895" i="201"/>
  <c r="G894" i="201"/>
  <c r="G893" i="201"/>
  <c r="G892" i="201"/>
  <c r="G891" i="201"/>
  <c r="G890" i="201"/>
  <c r="G889" i="201"/>
  <c r="G888" i="201"/>
  <c r="G887" i="201"/>
  <c r="G886" i="201"/>
  <c r="G885" i="201"/>
  <c r="G884" i="201"/>
  <c r="G883" i="201"/>
  <c r="G882" i="201"/>
  <c r="G881" i="201"/>
  <c r="G880" i="201"/>
  <c r="G879" i="201"/>
  <c r="G878" i="201"/>
  <c r="G877" i="201"/>
  <c r="G876" i="201"/>
  <c r="G875" i="201"/>
  <c r="G874" i="201"/>
  <c r="G873" i="201"/>
  <c r="G872" i="201"/>
  <c r="G871" i="201"/>
  <c r="G870" i="201"/>
  <c r="G869" i="201"/>
  <c r="G868" i="201"/>
  <c r="G867" i="201"/>
  <c r="G866" i="201"/>
  <c r="G865" i="201"/>
  <c r="G864" i="201"/>
  <c r="G863" i="201"/>
  <c r="G862" i="201"/>
  <c r="G861" i="201"/>
  <c r="G860" i="201"/>
  <c r="G859" i="201"/>
  <c r="G858" i="201"/>
  <c r="G857" i="201"/>
  <c r="G856" i="201"/>
  <c r="G855" i="201"/>
  <c r="G854" i="201"/>
  <c r="G853" i="201"/>
  <c r="G852" i="201"/>
  <c r="G851" i="201"/>
  <c r="G850" i="201"/>
  <c r="G849" i="201"/>
  <c r="G848" i="201"/>
  <c r="G847" i="201"/>
  <c r="G846" i="201"/>
  <c r="G845" i="201"/>
  <c r="G844" i="201"/>
  <c r="G843" i="201"/>
  <c r="G842" i="201"/>
  <c r="G841" i="201"/>
  <c r="G840" i="201"/>
  <c r="G839" i="201"/>
  <c r="G838" i="201"/>
  <c r="G837" i="201"/>
  <c r="G836" i="201"/>
  <c r="G835" i="201"/>
  <c r="G834" i="201"/>
  <c r="G833" i="201"/>
  <c r="G662" i="201"/>
  <c r="G661" i="201"/>
  <c r="G660" i="201"/>
  <c r="G659" i="201"/>
  <c r="G658" i="201"/>
  <c r="G657" i="201"/>
  <c r="G656" i="201"/>
  <c r="G655" i="201"/>
  <c r="G654" i="201"/>
  <c r="G653" i="201"/>
  <c r="G652" i="201"/>
  <c r="G651" i="201"/>
  <c r="G650" i="201"/>
  <c r="G649" i="201"/>
  <c r="G648" i="201"/>
  <c r="G647" i="201"/>
  <c r="G646" i="201"/>
  <c r="G645" i="201"/>
  <c r="G644" i="201"/>
  <c r="G643" i="201"/>
  <c r="G642" i="201"/>
  <c r="G641" i="201"/>
  <c r="G640" i="201"/>
  <c r="G639" i="201"/>
  <c r="G638" i="201"/>
  <c r="G637" i="201"/>
  <c r="G636" i="201"/>
  <c r="G635" i="201"/>
  <c r="G634" i="201"/>
  <c r="G633" i="201"/>
  <c r="G632" i="201"/>
  <c r="G631" i="201"/>
  <c r="G630" i="201"/>
  <c r="G629" i="201"/>
  <c r="G628" i="201"/>
  <c r="G627" i="201"/>
  <c r="G626" i="201"/>
  <c r="G625" i="201"/>
  <c r="G624" i="201"/>
  <c r="G623" i="201"/>
  <c r="G622" i="201"/>
  <c r="G621" i="201"/>
  <c r="G620" i="201"/>
  <c r="G619" i="201"/>
  <c r="G618" i="201"/>
  <c r="G617" i="201"/>
  <c r="G616" i="201"/>
  <c r="G615" i="201"/>
  <c r="G614" i="201"/>
  <c r="G613" i="201"/>
  <c r="G612" i="201"/>
  <c r="G611" i="201"/>
  <c r="G610" i="201"/>
  <c r="G609" i="201"/>
  <c r="G608" i="201"/>
  <c r="G607" i="201"/>
  <c r="G606" i="201"/>
  <c r="G605" i="201"/>
  <c r="G604" i="201"/>
  <c r="G603" i="201"/>
  <c r="G602" i="201"/>
  <c r="G601" i="201"/>
  <c r="G600" i="201"/>
  <c r="G599" i="201"/>
  <c r="G598" i="201"/>
  <c r="G597" i="201"/>
  <c r="G596" i="201"/>
  <c r="G595" i="201"/>
  <c r="G594" i="201"/>
  <c r="G593" i="201"/>
  <c r="G592" i="201"/>
  <c r="G591" i="201"/>
  <c r="G590" i="201"/>
  <c r="G589" i="201"/>
  <c r="G588" i="201"/>
  <c r="G587" i="201"/>
  <c r="G586" i="201"/>
  <c r="G585" i="201"/>
  <c r="G584" i="201"/>
  <c r="G583" i="201"/>
  <c r="G582" i="201"/>
  <c r="G581" i="201"/>
  <c r="G580" i="201"/>
  <c r="G579" i="201"/>
  <c r="G578" i="201"/>
  <c r="G577" i="201"/>
  <c r="G576" i="201"/>
  <c r="G575" i="201"/>
  <c r="G574" i="201"/>
  <c r="G573" i="201"/>
  <c r="G572" i="201"/>
  <c r="G571" i="201"/>
  <c r="G570" i="201"/>
  <c r="G569" i="201"/>
  <c r="G568" i="201"/>
  <c r="G567" i="201"/>
  <c r="G566" i="201"/>
  <c r="G565" i="201"/>
  <c r="G564" i="201"/>
  <c r="G563" i="201"/>
  <c r="G562" i="201"/>
  <c r="G561" i="201"/>
  <c r="G560" i="201"/>
  <c r="G559" i="201"/>
  <c r="G558" i="201"/>
  <c r="G557" i="201"/>
  <c r="G556" i="201"/>
  <c r="G555" i="201"/>
  <c r="G554" i="201"/>
  <c r="G553" i="201"/>
  <c r="G552" i="201"/>
  <c r="G551" i="201"/>
  <c r="G550" i="201"/>
  <c r="G549" i="201"/>
  <c r="G548" i="201"/>
  <c r="G547" i="201"/>
  <c r="G546" i="201"/>
  <c r="G545" i="201"/>
  <c r="G544" i="201"/>
  <c r="G543" i="201"/>
  <c r="G542" i="201"/>
  <c r="G541" i="201"/>
  <c r="G540" i="201"/>
  <c r="G539" i="201"/>
  <c r="G538" i="201"/>
  <c r="G537" i="201"/>
  <c r="G536" i="201"/>
  <c r="G535" i="201"/>
  <c r="G534" i="201"/>
  <c r="G533" i="201"/>
  <c r="G532" i="201"/>
  <c r="G531" i="201"/>
  <c r="G530" i="201"/>
  <c r="G529" i="201"/>
  <c r="G528" i="201"/>
  <c r="G527" i="201"/>
  <c r="G526" i="201"/>
  <c r="G525" i="201"/>
  <c r="G524" i="201"/>
  <c r="G523" i="201"/>
  <c r="G522" i="201"/>
  <c r="G521" i="201"/>
  <c r="G520" i="201"/>
  <c r="G519" i="201"/>
  <c r="G518" i="201"/>
  <c r="G517" i="201"/>
  <c r="G516" i="201"/>
  <c r="G515" i="201"/>
  <c r="G514" i="201"/>
  <c r="G513" i="201"/>
  <c r="G512" i="201"/>
  <c r="G511" i="201"/>
  <c r="G510" i="201"/>
  <c r="G509" i="201"/>
  <c r="G508" i="201"/>
  <c r="G507" i="201"/>
  <c r="G506" i="201"/>
  <c r="G505" i="201"/>
  <c r="G504" i="201"/>
  <c r="G503" i="201"/>
  <c r="G502" i="201"/>
  <c r="G501" i="201"/>
  <c r="G500" i="201"/>
  <c r="G499" i="201"/>
  <c r="G498" i="201"/>
  <c r="G497" i="201"/>
  <c r="G496" i="201"/>
  <c r="G817" i="201"/>
  <c r="G822" i="201"/>
  <c r="G493" i="201"/>
  <c r="G485" i="201"/>
  <c r="G477" i="201"/>
  <c r="G469" i="201"/>
  <c r="G461" i="201"/>
  <c r="G453" i="201"/>
  <c r="G445" i="201"/>
  <c r="G437" i="201"/>
  <c r="G429" i="201"/>
  <c r="G421" i="201"/>
  <c r="G413" i="201"/>
  <c r="G494" i="201"/>
  <c r="G486" i="201"/>
  <c r="G478" i="201"/>
  <c r="G470" i="201"/>
  <c r="G462" i="201"/>
  <c r="G454" i="201"/>
  <c r="G446" i="201"/>
  <c r="G438" i="201"/>
  <c r="G430" i="201"/>
  <c r="G422" i="201"/>
  <c r="G414" i="201"/>
  <c r="G495" i="201"/>
  <c r="G487" i="201"/>
  <c r="G479" i="201"/>
  <c r="G471" i="201"/>
  <c r="G463" i="201"/>
  <c r="G455" i="201"/>
  <c r="G447" i="201"/>
  <c r="G439" i="201"/>
  <c r="G431" i="201"/>
  <c r="G423" i="201"/>
  <c r="G415" i="201"/>
  <c r="G488" i="201"/>
  <c r="G480" i="201"/>
  <c r="G472" i="201"/>
  <c r="G464" i="201"/>
  <c r="G456" i="201"/>
  <c r="G448" i="201"/>
  <c r="G440" i="201"/>
  <c r="G432" i="201"/>
  <c r="G489" i="201"/>
  <c r="G481" i="201"/>
  <c r="G473" i="201"/>
  <c r="G465" i="201"/>
  <c r="G457" i="201"/>
  <c r="G449" i="201"/>
  <c r="G441" i="201"/>
  <c r="G433" i="201"/>
  <c r="G425" i="201"/>
  <c r="G417" i="201"/>
  <c r="G491" i="201"/>
  <c r="G483" i="201"/>
  <c r="G475" i="201"/>
  <c r="G467" i="201"/>
  <c r="G459" i="201"/>
  <c r="G451" i="201"/>
  <c r="G443" i="201"/>
  <c r="G435" i="201"/>
  <c r="G427" i="201"/>
  <c r="G419" i="201"/>
  <c r="G411" i="201"/>
  <c r="G410" i="201"/>
  <c r="G409" i="201"/>
  <c r="G408" i="201"/>
  <c r="G407" i="201"/>
  <c r="G406" i="201"/>
  <c r="G405" i="201"/>
  <c r="G404" i="201"/>
  <c r="G403" i="201"/>
  <c r="G402" i="201"/>
  <c r="G401" i="201"/>
  <c r="G400" i="201"/>
  <c r="G399" i="201"/>
  <c r="G398" i="201"/>
  <c r="G397" i="201"/>
  <c r="G396" i="201"/>
  <c r="G395" i="201"/>
  <c r="G394" i="201"/>
  <c r="G393" i="201"/>
  <c r="G392" i="201"/>
  <c r="G391" i="201"/>
  <c r="G390" i="201"/>
  <c r="G389" i="201"/>
  <c r="G388" i="201"/>
  <c r="G387" i="201"/>
  <c r="G386" i="201"/>
  <c r="G385" i="201"/>
  <c r="G384" i="201"/>
  <c r="G383" i="201"/>
  <c r="G382" i="201"/>
  <c r="G381" i="201"/>
  <c r="G380" i="201"/>
  <c r="G379" i="201"/>
  <c r="G378" i="201"/>
  <c r="G377" i="201"/>
  <c r="G376" i="201"/>
  <c r="G375" i="201"/>
  <c r="G374" i="201"/>
  <c r="G373" i="201"/>
  <c r="G372" i="201"/>
  <c r="G371" i="201"/>
  <c r="G370" i="201"/>
  <c r="G369" i="201"/>
  <c r="G368" i="201"/>
  <c r="G367" i="201"/>
  <c r="G366" i="201"/>
  <c r="G365" i="201"/>
  <c r="G364" i="201"/>
  <c r="G363" i="201"/>
  <c r="G362" i="201"/>
  <c r="G361" i="201"/>
  <c r="G360" i="201"/>
  <c r="G359" i="201"/>
  <c r="G358" i="201"/>
  <c r="G357" i="201"/>
  <c r="G356" i="201"/>
  <c r="G355" i="201"/>
  <c r="G354" i="201"/>
  <c r="G353" i="201"/>
  <c r="G352" i="201"/>
  <c r="G351" i="201"/>
  <c r="G350" i="201"/>
  <c r="G349" i="201"/>
  <c r="G348" i="201"/>
  <c r="G347" i="201"/>
  <c r="G346" i="201"/>
  <c r="G345" i="201"/>
  <c r="G344" i="201"/>
  <c r="G343" i="201"/>
  <c r="G342" i="201"/>
  <c r="G341" i="201"/>
  <c r="G340" i="201"/>
  <c r="G339" i="201"/>
  <c r="G338" i="201"/>
  <c r="G337" i="201"/>
  <c r="G336" i="201"/>
  <c r="G335" i="201"/>
  <c r="G334" i="201"/>
  <c r="G333" i="201"/>
  <c r="G332" i="201"/>
  <c r="G331" i="201"/>
  <c r="G330" i="201"/>
  <c r="G329" i="201"/>
  <c r="G328" i="201"/>
  <c r="G327" i="201"/>
  <c r="G326" i="201"/>
  <c r="G325" i="201"/>
  <c r="G324" i="201"/>
  <c r="G323" i="201"/>
  <c r="G322" i="201"/>
  <c r="G321" i="201"/>
  <c r="G320" i="201"/>
  <c r="G319" i="201"/>
  <c r="G318" i="201"/>
  <c r="G317" i="201"/>
  <c r="G316" i="201"/>
  <c r="G315" i="201"/>
  <c r="G314" i="201"/>
  <c r="G313" i="201"/>
  <c r="G312" i="201"/>
  <c r="G311" i="201"/>
  <c r="G310" i="201"/>
  <c r="G309" i="201"/>
  <c r="G308" i="201"/>
  <c r="G307" i="201"/>
  <c r="G306" i="201"/>
  <c r="G305" i="201"/>
  <c r="G304" i="201"/>
  <c r="G303" i="201"/>
  <c r="G302" i="201"/>
  <c r="G301" i="201"/>
  <c r="G300" i="201"/>
  <c r="G299" i="201"/>
  <c r="G298" i="201"/>
  <c r="G297" i="201"/>
  <c r="G296" i="201"/>
  <c r="G295" i="201"/>
  <c r="G294" i="201"/>
  <c r="G293" i="201"/>
  <c r="G292" i="201"/>
  <c r="G291" i="201"/>
  <c r="G290" i="201"/>
  <c r="G289" i="201"/>
  <c r="G288" i="201"/>
  <c r="G287" i="201"/>
  <c r="G286" i="201"/>
  <c r="G285" i="201"/>
  <c r="G284" i="201"/>
  <c r="G283" i="201"/>
  <c r="G282" i="201"/>
  <c r="G281" i="201"/>
  <c r="G280" i="201"/>
  <c r="G279" i="201"/>
  <c r="G278" i="201"/>
  <c r="G277" i="201"/>
  <c r="G276" i="201"/>
  <c r="G275" i="201"/>
  <c r="G274" i="201"/>
  <c r="G273" i="201"/>
  <c r="G272" i="201"/>
  <c r="G271" i="201"/>
  <c r="G270" i="201"/>
  <c r="G269" i="201"/>
  <c r="G268" i="201"/>
  <c r="G267" i="201"/>
  <c r="G266" i="201"/>
  <c r="G265" i="201"/>
  <c r="G264" i="201"/>
  <c r="G263" i="201"/>
  <c r="G262" i="201"/>
  <c r="G261" i="201"/>
  <c r="G260" i="201"/>
  <c r="G259" i="201"/>
  <c r="G258" i="201"/>
  <c r="G257" i="201"/>
  <c r="G256" i="201"/>
  <c r="G255" i="201"/>
  <c r="G254" i="201"/>
  <c r="G253" i="201"/>
  <c r="G252" i="201"/>
  <c r="G492" i="201"/>
  <c r="G484" i="201"/>
  <c r="G476" i="201"/>
  <c r="G468" i="201"/>
  <c r="G460" i="201"/>
  <c r="G452" i="201"/>
  <c r="G444" i="201"/>
  <c r="G436" i="201"/>
  <c r="G428" i="201"/>
  <c r="G490" i="201"/>
  <c r="G426" i="201"/>
  <c r="G416" i="201"/>
  <c r="G482" i="201"/>
  <c r="G412" i="201"/>
  <c r="G474" i="201"/>
  <c r="G466" i="201"/>
  <c r="G418" i="201"/>
  <c r="G458" i="201"/>
  <c r="G251" i="201"/>
  <c r="G250" i="201"/>
  <c r="G249" i="201"/>
  <c r="G248" i="201"/>
  <c r="G247" i="201"/>
  <c r="G246" i="201"/>
  <c r="G245" i="201"/>
  <c r="G244" i="201"/>
  <c r="G243" i="201"/>
  <c r="G242" i="201"/>
  <c r="G241" i="201"/>
  <c r="G240" i="201"/>
  <c r="G239" i="201"/>
  <c r="G238" i="201"/>
  <c r="G237" i="201"/>
  <c r="G236" i="201"/>
  <c r="G235" i="201"/>
  <c r="G234" i="201"/>
  <c r="G233" i="201"/>
  <c r="G232" i="201"/>
  <c r="G231" i="201"/>
  <c r="G230" i="201"/>
  <c r="G229" i="201"/>
  <c r="G228" i="201"/>
  <c r="G227" i="201"/>
  <c r="G226" i="201"/>
  <c r="G225" i="201"/>
  <c r="G224" i="201"/>
  <c r="G223" i="201"/>
  <c r="G222" i="201"/>
  <c r="G221" i="201"/>
  <c r="G220" i="201"/>
  <c r="G219" i="201"/>
  <c r="G218" i="201"/>
  <c r="G217" i="201"/>
  <c r="G216" i="201"/>
  <c r="G215" i="201"/>
  <c r="G214" i="201"/>
  <c r="G213" i="201"/>
  <c r="G212" i="201"/>
  <c r="G211" i="201"/>
  <c r="G210" i="201"/>
  <c r="G209" i="201"/>
  <c r="G208" i="201"/>
  <c r="G207" i="201"/>
  <c r="G206" i="201"/>
  <c r="G205" i="201"/>
  <c r="G204" i="201"/>
  <c r="G203" i="201"/>
  <c r="G202" i="201"/>
  <c r="G201" i="201"/>
  <c r="G200" i="201"/>
  <c r="G199" i="201"/>
  <c r="G198" i="201"/>
  <c r="G197" i="201"/>
  <c r="G196" i="201"/>
  <c r="G195" i="201"/>
  <c r="G194" i="201"/>
  <c r="G193" i="201"/>
  <c r="G192" i="201"/>
  <c r="G191" i="201"/>
  <c r="G190" i="201"/>
  <c r="G189" i="201"/>
  <c r="G188" i="201"/>
  <c r="G187" i="201"/>
  <c r="G186" i="201"/>
  <c r="G185" i="201"/>
  <c r="G184" i="201"/>
  <c r="G183" i="201"/>
  <c r="G182" i="201"/>
  <c r="G181" i="201"/>
  <c r="G180" i="201"/>
  <c r="G179" i="201"/>
  <c r="G178" i="201"/>
  <c r="G177" i="201"/>
  <c r="G176" i="201"/>
  <c r="G175" i="201"/>
  <c r="G174" i="201"/>
  <c r="G450" i="201"/>
  <c r="G424" i="201"/>
  <c r="G442" i="201"/>
  <c r="G420" i="201"/>
  <c r="G434" i="201"/>
  <c r="G173" i="201"/>
  <c r="G165" i="201"/>
  <c r="G157" i="201"/>
  <c r="G149" i="201"/>
  <c r="G141" i="201"/>
  <c r="G133" i="201"/>
  <c r="G125" i="201"/>
  <c r="G117" i="201"/>
  <c r="G166" i="201"/>
  <c r="G158" i="201"/>
  <c r="G150" i="201"/>
  <c r="G142" i="201"/>
  <c r="G134" i="201"/>
  <c r="G126" i="201"/>
  <c r="G118" i="201"/>
  <c r="G167" i="201"/>
  <c r="G159" i="201"/>
  <c r="G151" i="201"/>
  <c r="G143" i="201"/>
  <c r="G135" i="201"/>
  <c r="G127" i="201"/>
  <c r="G119" i="201"/>
  <c r="G111" i="201"/>
  <c r="G110" i="201"/>
  <c r="G109" i="201"/>
  <c r="G108" i="201"/>
  <c r="G107" i="201"/>
  <c r="G106" i="201"/>
  <c r="G105" i="201"/>
  <c r="G104" i="201"/>
  <c r="G103" i="201"/>
  <c r="G102" i="201"/>
  <c r="G101" i="201"/>
  <c r="G100" i="201"/>
  <c r="G99" i="201"/>
  <c r="G98" i="201"/>
  <c r="G97" i="201"/>
  <c r="G96" i="201"/>
  <c r="G95" i="201"/>
  <c r="G94" i="201"/>
  <c r="G93" i="201"/>
  <c r="G92" i="201"/>
  <c r="G91" i="201"/>
  <c r="G90" i="201"/>
  <c r="G89" i="201"/>
  <c r="G88" i="201"/>
  <c r="G87" i="201"/>
  <c r="G86" i="201"/>
  <c r="G85" i="201"/>
  <c r="G84" i="201"/>
  <c r="G83" i="201"/>
  <c r="G82" i="201"/>
  <c r="G81" i="201"/>
  <c r="G80" i="201"/>
  <c r="G79" i="201"/>
  <c r="G78" i="201"/>
  <c r="G77" i="201"/>
  <c r="G76" i="201"/>
  <c r="G75" i="201"/>
  <c r="G74" i="201"/>
  <c r="G73" i="201"/>
  <c r="G72" i="201"/>
  <c r="G71" i="201"/>
  <c r="G70" i="201"/>
  <c r="G69" i="201"/>
  <c r="G68" i="201"/>
  <c r="G67" i="201"/>
  <c r="G66" i="201"/>
  <c r="G65" i="201"/>
  <c r="G64" i="201"/>
  <c r="G63" i="201"/>
  <c r="G62" i="201"/>
  <c r="G61" i="201"/>
  <c r="G60" i="201"/>
  <c r="G59" i="201"/>
  <c r="G58" i="201"/>
  <c r="G57" i="201"/>
  <c r="G56" i="201"/>
  <c r="G55" i="201"/>
  <c r="G54" i="201"/>
  <c r="G53" i="201"/>
  <c r="G52" i="201"/>
  <c r="G51" i="201"/>
  <c r="G50" i="201"/>
  <c r="G49" i="201"/>
  <c r="G48" i="201"/>
  <c r="G47" i="201"/>
  <c r="G46" i="201"/>
  <c r="G45" i="201"/>
  <c r="G44" i="201"/>
  <c r="G43" i="201"/>
  <c r="G42" i="201"/>
  <c r="G41" i="201"/>
  <c r="G40" i="201"/>
  <c r="G39" i="201"/>
  <c r="G38" i="201"/>
  <c r="G37" i="201"/>
  <c r="G36" i="201"/>
  <c r="G35" i="201"/>
  <c r="G34" i="201"/>
  <c r="G33" i="201"/>
  <c r="G32" i="201"/>
  <c r="G31" i="201"/>
  <c r="G30" i="201"/>
  <c r="G29" i="201"/>
  <c r="G168" i="201"/>
  <c r="G160" i="201"/>
  <c r="G152" i="201"/>
  <c r="G144" i="201"/>
  <c r="G136" i="201"/>
  <c r="G128" i="201"/>
  <c r="G120" i="201"/>
  <c r="G112" i="201"/>
  <c r="G169" i="201"/>
  <c r="G161" i="201"/>
  <c r="G153" i="201"/>
  <c r="G145" i="201"/>
  <c r="G137" i="201"/>
  <c r="G129" i="201"/>
  <c r="G121" i="201"/>
  <c r="G113" i="201"/>
  <c r="G170" i="201"/>
  <c r="G162" i="201"/>
  <c r="G154" i="201"/>
  <c r="G146" i="201"/>
  <c r="G138" i="201"/>
  <c r="G130" i="201"/>
  <c r="G122" i="201"/>
  <c r="G114" i="201"/>
  <c r="G171" i="201"/>
  <c r="G163" i="201"/>
  <c r="G155" i="201"/>
  <c r="G147" i="201"/>
  <c r="G139" i="201"/>
  <c r="G131" i="201"/>
  <c r="G123" i="201"/>
  <c r="G115" i="201"/>
  <c r="G172" i="201"/>
  <c r="G164" i="201"/>
  <c r="G156" i="201"/>
  <c r="G148" i="201"/>
  <c r="G140" i="201"/>
  <c r="G132" i="201"/>
  <c r="G124" i="201"/>
  <c r="G116" i="201"/>
  <c r="K22" i="196"/>
  <c r="D27" i="195"/>
  <c r="E27" i="195" s="1"/>
  <c r="F27" i="195" s="1"/>
  <c r="K29" i="196"/>
  <c r="J34" i="196" s="1"/>
  <c r="A11" i="197"/>
  <c r="N17" i="195"/>
  <c r="M17" i="195"/>
  <c r="K21" i="196" s="1"/>
  <c r="E19" i="195"/>
  <c r="J28" i="196" s="1"/>
  <c r="K35" i="196" s="1"/>
  <c r="K22" i="193"/>
  <c r="N17" i="192"/>
  <c r="K37" i="193"/>
  <c r="K30" i="193"/>
  <c r="A11" i="194"/>
  <c r="M17" i="192"/>
  <c r="K21" i="193" s="1"/>
  <c r="F27" i="192"/>
  <c r="E19" i="192"/>
  <c r="C11" i="203" l="1"/>
  <c r="B11" i="203"/>
  <c r="A12" i="203"/>
  <c r="K24" i="202"/>
  <c r="K23" i="202"/>
  <c r="J19" i="202"/>
  <c r="K37" i="196"/>
  <c r="K30" i="196"/>
  <c r="D28" i="195"/>
  <c r="G27" i="195"/>
  <c r="J18" i="196"/>
  <c r="C11" i="197"/>
  <c r="B11" i="197"/>
  <c r="A12" i="197"/>
  <c r="D28" i="192"/>
  <c r="A12" i="194"/>
  <c r="G27" i="192"/>
  <c r="J18" i="193"/>
  <c r="A13" i="203" l="1"/>
  <c r="C12" i="203"/>
  <c r="B12" i="203"/>
  <c r="K24" i="196"/>
  <c r="J20" i="196"/>
  <c r="J19" i="196"/>
  <c r="K23" i="196"/>
  <c r="A13" i="197"/>
  <c r="C12" i="197"/>
  <c r="B12" i="197"/>
  <c r="H27" i="195"/>
  <c r="I27" i="195" s="1"/>
  <c r="G28" i="195"/>
  <c r="E28" i="195"/>
  <c r="K24" i="193"/>
  <c r="J19" i="193"/>
  <c r="J20" i="193"/>
  <c r="K23" i="193"/>
  <c r="A13" i="194"/>
  <c r="H27" i="192"/>
  <c r="I27" i="192" s="1"/>
  <c r="G28" i="192"/>
  <c r="E28" i="192"/>
  <c r="A14" i="203" l="1"/>
  <c r="C13" i="203"/>
  <c r="B13" i="203"/>
  <c r="A14" i="197"/>
  <c r="C13" i="197"/>
  <c r="B13" i="197"/>
  <c r="H28" i="195"/>
  <c r="I28" i="195" s="1"/>
  <c r="G29" i="195"/>
  <c r="F28" i="195"/>
  <c r="H28" i="192"/>
  <c r="I28" i="192" s="1"/>
  <c r="A14" i="194"/>
  <c r="C13" i="194"/>
  <c r="B13" i="194"/>
  <c r="G29" i="192"/>
  <c r="F28" i="192"/>
  <c r="B14" i="203" l="1"/>
  <c r="A15" i="203"/>
  <c r="C14" i="203"/>
  <c r="G30" i="195"/>
  <c r="G31" i="195" s="1"/>
  <c r="H29" i="195"/>
  <c r="I29" i="195" s="1"/>
  <c r="D29" i="195"/>
  <c r="B14" i="197"/>
  <c r="A15" i="197"/>
  <c r="C14" i="197"/>
  <c r="B14" i="194"/>
  <c r="A15" i="194"/>
  <c r="C14" i="194"/>
  <c r="D29" i="192"/>
  <c r="H29" i="192"/>
  <c r="I29" i="192" s="1"/>
  <c r="G30" i="192"/>
  <c r="A16" i="203" l="1"/>
  <c r="C15" i="203"/>
  <c r="B15" i="203"/>
  <c r="A16" i="197"/>
  <c r="C15" i="197"/>
  <c r="B15" i="197"/>
  <c r="E29" i="195"/>
  <c r="H30" i="195"/>
  <c r="G32" i="195"/>
  <c r="G33" i="195" s="1"/>
  <c r="A16" i="194"/>
  <c r="C15" i="194"/>
  <c r="B15" i="194"/>
  <c r="E29" i="192"/>
  <c r="H30" i="192"/>
  <c r="I30" i="192" s="1"/>
  <c r="G31" i="192"/>
  <c r="G32" i="192" s="1"/>
  <c r="C16" i="203" l="1"/>
  <c r="B16" i="203"/>
  <c r="A17" i="203"/>
  <c r="G34" i="195"/>
  <c r="G35" i="195" s="1"/>
  <c r="I30" i="195"/>
  <c r="H31" i="195"/>
  <c r="I31" i="195" s="1"/>
  <c r="F29" i="195"/>
  <c r="C16" i="197"/>
  <c r="B16" i="197"/>
  <c r="A17" i="197"/>
  <c r="H31" i="192"/>
  <c r="I31" i="192" s="1"/>
  <c r="G33" i="192"/>
  <c r="C16" i="194"/>
  <c r="B16" i="194"/>
  <c r="A17" i="194"/>
  <c r="F29" i="192"/>
  <c r="A18" i="203" l="1"/>
  <c r="C17" i="203"/>
  <c r="B17" i="203"/>
  <c r="H32" i="195"/>
  <c r="I32" i="195" s="1"/>
  <c r="G36" i="195"/>
  <c r="A18" i="197"/>
  <c r="C17" i="197"/>
  <c r="B17" i="197"/>
  <c r="D30" i="195"/>
  <c r="H32" i="192"/>
  <c r="I32" i="192" s="1"/>
  <c r="G34" i="192"/>
  <c r="A18" i="194"/>
  <c r="B17" i="194"/>
  <c r="C17" i="194"/>
  <c r="D30" i="192"/>
  <c r="A19" i="203" l="1"/>
  <c r="C18" i="203"/>
  <c r="B18" i="203"/>
  <c r="H33" i="195"/>
  <c r="I33" i="195" s="1"/>
  <c r="G37" i="195"/>
  <c r="A19" i="197"/>
  <c r="C18" i="197"/>
  <c r="B18" i="197"/>
  <c r="E30" i="195"/>
  <c r="H33" i="192"/>
  <c r="I33" i="192" s="1"/>
  <c r="E30" i="192"/>
  <c r="G35" i="192"/>
  <c r="A19" i="194"/>
  <c r="C18" i="194"/>
  <c r="B18" i="194"/>
  <c r="B19" i="203" l="1"/>
  <c r="A20" i="203"/>
  <c r="C19" i="203"/>
  <c r="H34" i="195"/>
  <c r="I34" i="195" s="1"/>
  <c r="B19" i="197"/>
  <c r="A20" i="197"/>
  <c r="C19" i="197"/>
  <c r="F30" i="195"/>
  <c r="G38" i="195"/>
  <c r="H34" i="192"/>
  <c r="I34" i="192" s="1"/>
  <c r="B19" i="194"/>
  <c r="A20" i="194"/>
  <c r="C19" i="194"/>
  <c r="G36" i="192"/>
  <c r="F30" i="192"/>
  <c r="A21" i="203" l="1"/>
  <c r="C20" i="203"/>
  <c r="B20" i="203"/>
  <c r="H35" i="195"/>
  <c r="I35" i="195" s="1"/>
  <c r="D31" i="195"/>
  <c r="G39" i="195"/>
  <c r="A21" i="197"/>
  <c r="C20" i="197"/>
  <c r="B20" i="197"/>
  <c r="H35" i="192"/>
  <c r="I35" i="192" s="1"/>
  <c r="D31" i="192"/>
  <c r="G37" i="192"/>
  <c r="A21" i="194"/>
  <c r="C20" i="194"/>
  <c r="B20" i="194"/>
  <c r="A22" i="203" l="1"/>
  <c r="C21" i="203"/>
  <c r="B21" i="203"/>
  <c r="H36" i="195"/>
  <c r="I36" i="195" s="1"/>
  <c r="G40" i="195"/>
  <c r="A22" i="197"/>
  <c r="C21" i="197"/>
  <c r="B21" i="197"/>
  <c r="E31" i="195"/>
  <c r="H36" i="192"/>
  <c r="I36" i="192" s="1"/>
  <c r="A22" i="194"/>
  <c r="C21" i="194"/>
  <c r="B21" i="194"/>
  <c r="E31" i="192"/>
  <c r="G38" i="192"/>
  <c r="A23" i="203" l="1"/>
  <c r="C22" i="203"/>
  <c r="B22" i="203"/>
  <c r="H37" i="195"/>
  <c r="I37" i="195" s="1"/>
  <c r="A23" i="197"/>
  <c r="C22" i="197"/>
  <c r="B22" i="197"/>
  <c r="F31" i="195"/>
  <c r="G41" i="195"/>
  <c r="H37" i="192"/>
  <c r="I37" i="192" s="1"/>
  <c r="G39" i="192"/>
  <c r="F31" i="192"/>
  <c r="C22" i="194"/>
  <c r="A23" i="194"/>
  <c r="B22" i="194"/>
  <c r="A24" i="203" l="1"/>
  <c r="C23" i="203"/>
  <c r="B23" i="203"/>
  <c r="H38" i="195"/>
  <c r="I38" i="195" s="1"/>
  <c r="D32" i="195"/>
  <c r="E32" i="195" s="1"/>
  <c r="F32" i="195" s="1"/>
  <c r="A24" i="197"/>
  <c r="C23" i="197"/>
  <c r="B23" i="197"/>
  <c r="G42" i="195"/>
  <c r="H38" i="192"/>
  <c r="I38" i="192" s="1"/>
  <c r="A24" i="194"/>
  <c r="C23" i="194"/>
  <c r="B23" i="194"/>
  <c r="D32" i="192"/>
  <c r="E32" i="192" s="1"/>
  <c r="F32" i="192" s="1"/>
  <c r="G40" i="192"/>
  <c r="C24" i="203" l="1"/>
  <c r="B24" i="203"/>
  <c r="A25" i="203"/>
  <c r="H39" i="195"/>
  <c r="I39" i="195" s="1"/>
  <c r="D33" i="195"/>
  <c r="E33" i="195" s="1"/>
  <c r="F33" i="195" s="1"/>
  <c r="C24" i="197"/>
  <c r="B24" i="197"/>
  <c r="A25" i="197"/>
  <c r="G43" i="195"/>
  <c r="H39" i="192"/>
  <c r="I39" i="192" s="1"/>
  <c r="D33" i="192"/>
  <c r="E33" i="192" s="1"/>
  <c r="F33" i="192" s="1"/>
  <c r="G41" i="192"/>
  <c r="C24" i="194"/>
  <c r="B24" i="194"/>
  <c r="A25" i="194"/>
  <c r="H40" i="192" l="1"/>
  <c r="I40" i="192" s="1"/>
  <c r="A26" i="203"/>
  <c r="C25" i="203"/>
  <c r="B25" i="203"/>
  <c r="H40" i="195"/>
  <c r="I40" i="195" s="1"/>
  <c r="A26" i="197"/>
  <c r="C25" i="197"/>
  <c r="B25" i="197"/>
  <c r="D34" i="195"/>
  <c r="E34" i="195" s="1"/>
  <c r="F34" i="195" s="1"/>
  <c r="G44" i="195"/>
  <c r="D34" i="192"/>
  <c r="E34" i="192" s="1"/>
  <c r="F34" i="192" s="1"/>
  <c r="A26" i="194"/>
  <c r="B25" i="194"/>
  <c r="C25" i="194"/>
  <c r="G42" i="192"/>
  <c r="H41" i="192" l="1"/>
  <c r="I41" i="192" s="1"/>
  <c r="A27" i="203"/>
  <c r="C26" i="203"/>
  <c r="B26" i="203"/>
  <c r="H41" i="195"/>
  <c r="H42" i="195" s="1"/>
  <c r="I41" i="195"/>
  <c r="D35" i="195"/>
  <c r="E35" i="195" s="1"/>
  <c r="F35" i="195" s="1"/>
  <c r="A27" i="197"/>
  <c r="C26" i="197"/>
  <c r="B26" i="197"/>
  <c r="G45" i="195"/>
  <c r="D35" i="192"/>
  <c r="E35" i="192" s="1"/>
  <c r="F35" i="192" s="1"/>
  <c r="G43" i="192"/>
  <c r="A27" i="194"/>
  <c r="C26" i="194"/>
  <c r="B26" i="194"/>
  <c r="H42" i="192" l="1"/>
  <c r="I42" i="192" s="1"/>
  <c r="B27" i="203"/>
  <c r="A28" i="203"/>
  <c r="C27" i="203"/>
  <c r="D36" i="195"/>
  <c r="E36" i="195" s="1"/>
  <c r="F36" i="195" s="1"/>
  <c r="I42" i="195"/>
  <c r="H43" i="195"/>
  <c r="B27" i="197"/>
  <c r="A28" i="197"/>
  <c r="C27" i="197"/>
  <c r="G46" i="195"/>
  <c r="D36" i="192"/>
  <c r="E36" i="192" s="1"/>
  <c r="F36" i="192" s="1"/>
  <c r="G44" i="192"/>
  <c r="B27" i="194"/>
  <c r="A28" i="194"/>
  <c r="C27" i="194"/>
  <c r="H43" i="192" l="1"/>
  <c r="I43" i="192" s="1"/>
  <c r="A29" i="203"/>
  <c r="C28" i="203"/>
  <c r="B28" i="203"/>
  <c r="D37" i="195"/>
  <c r="E37" i="195" s="1"/>
  <c r="F37" i="195" s="1"/>
  <c r="A29" i="197"/>
  <c r="C28" i="197"/>
  <c r="B28" i="197"/>
  <c r="I43" i="195"/>
  <c r="H44" i="195"/>
  <c r="G47" i="195"/>
  <c r="D37" i="192"/>
  <c r="E37" i="192" s="1"/>
  <c r="F37" i="192" s="1"/>
  <c r="G45" i="192"/>
  <c r="A29" i="194"/>
  <c r="C28" i="194"/>
  <c r="B28" i="194"/>
  <c r="H44" i="192" l="1"/>
  <c r="I44" i="192" s="1"/>
  <c r="A30" i="203"/>
  <c r="C29" i="203"/>
  <c r="B29" i="203"/>
  <c r="D38" i="195"/>
  <c r="E38" i="195" s="1"/>
  <c r="F38" i="195"/>
  <c r="A30" i="197"/>
  <c r="C29" i="197"/>
  <c r="B29" i="197"/>
  <c r="I44" i="195"/>
  <c r="H45" i="195"/>
  <c r="G48" i="195"/>
  <c r="D38" i="192"/>
  <c r="E38" i="192" s="1"/>
  <c r="F38" i="192" s="1"/>
  <c r="A30" i="194"/>
  <c r="C29" i="194"/>
  <c r="B29" i="194"/>
  <c r="H45" i="192"/>
  <c r="I45" i="192" s="1"/>
  <c r="G46" i="192"/>
  <c r="A31" i="203" l="1"/>
  <c r="C30" i="203"/>
  <c r="B30" i="203"/>
  <c r="I45" i="195"/>
  <c r="H46" i="195"/>
  <c r="A31" i="197"/>
  <c r="C30" i="197"/>
  <c r="B30" i="197"/>
  <c r="D39" i="195"/>
  <c r="G49" i="195"/>
  <c r="D39" i="192"/>
  <c r="H46" i="192"/>
  <c r="I46" i="192" s="1"/>
  <c r="G47" i="192"/>
  <c r="C30" i="194"/>
  <c r="A31" i="194"/>
  <c r="B30" i="194"/>
  <c r="A32" i="203" l="1"/>
  <c r="C31" i="203"/>
  <c r="B31" i="203"/>
  <c r="E39" i="195"/>
  <c r="A32" i="197"/>
  <c r="C31" i="197"/>
  <c r="B31" i="197"/>
  <c r="I46" i="195"/>
  <c r="H47" i="195"/>
  <c r="G50" i="195"/>
  <c r="A32" i="194"/>
  <c r="C31" i="194"/>
  <c r="B31" i="194"/>
  <c r="H47" i="192"/>
  <c r="I47" i="192" s="1"/>
  <c r="G48" i="192"/>
  <c r="E39" i="192"/>
  <c r="C32" i="203" l="1"/>
  <c r="B32" i="203"/>
  <c r="I47" i="195"/>
  <c r="H48" i="195"/>
  <c r="C32" i="197"/>
  <c r="B32" i="197"/>
  <c r="G51" i="195"/>
  <c r="F39" i="195"/>
  <c r="H48" i="192"/>
  <c r="I48" i="192" s="1"/>
  <c r="G49" i="192"/>
  <c r="F39" i="192"/>
  <c r="C32" i="194"/>
  <c r="B32" i="194"/>
  <c r="G52" i="195" l="1"/>
  <c r="I48" i="195"/>
  <c r="H49" i="195"/>
  <c r="D40" i="195"/>
  <c r="D40" i="192"/>
  <c r="H49" i="192"/>
  <c r="I49" i="192" s="1"/>
  <c r="G50" i="192"/>
  <c r="I49" i="195" l="1"/>
  <c r="H50" i="195"/>
  <c r="G53" i="195"/>
  <c r="E40" i="195"/>
  <c r="H50" i="192"/>
  <c r="I50" i="192" s="1"/>
  <c r="G51" i="192"/>
  <c r="E40" i="192"/>
  <c r="G54" i="195" l="1"/>
  <c r="F40" i="195"/>
  <c r="I50" i="195"/>
  <c r="H51" i="195"/>
  <c r="F40" i="192"/>
  <c r="H51" i="192"/>
  <c r="I51" i="192" s="1"/>
  <c r="G52" i="192"/>
  <c r="G55" i="195" l="1"/>
  <c r="I51" i="195"/>
  <c r="H52" i="195"/>
  <c r="D41" i="195"/>
  <c r="H52" i="192"/>
  <c r="I52" i="192" s="1"/>
  <c r="G53" i="192"/>
  <c r="D41" i="192"/>
  <c r="G56" i="195" l="1"/>
  <c r="E41" i="195"/>
  <c r="I52" i="195"/>
  <c r="H53" i="195"/>
  <c r="E41" i="192"/>
  <c r="H53" i="192"/>
  <c r="I53" i="192" s="1"/>
  <c r="G54" i="192"/>
  <c r="I53" i="195" l="1"/>
  <c r="H54" i="195"/>
  <c r="F41" i="195"/>
  <c r="G57" i="195"/>
  <c r="H54" i="192"/>
  <c r="I54" i="192" s="1"/>
  <c r="G55" i="192"/>
  <c r="F41" i="192"/>
  <c r="G58" i="195" l="1"/>
  <c r="D42" i="195"/>
  <c r="I54" i="195"/>
  <c r="H55" i="195"/>
  <c r="D42" i="192"/>
  <c r="H55" i="192"/>
  <c r="I55" i="192" s="1"/>
  <c r="G56" i="192"/>
  <c r="E42" i="195" l="1"/>
  <c r="I55" i="195"/>
  <c r="H56" i="195"/>
  <c r="G59" i="195"/>
  <c r="E42" i="192"/>
  <c r="H56" i="192"/>
  <c r="I56" i="192" s="1"/>
  <c r="G57" i="192"/>
  <c r="G60" i="195" l="1"/>
  <c r="I56" i="195"/>
  <c r="H57" i="195"/>
  <c r="F42" i="195"/>
  <c r="H57" i="192"/>
  <c r="I57" i="192" s="1"/>
  <c r="G58" i="192"/>
  <c r="F42" i="192"/>
  <c r="D43" i="195" l="1"/>
  <c r="E43" i="195" s="1"/>
  <c r="F43" i="195" s="1"/>
  <c r="G61" i="195"/>
  <c r="I57" i="195"/>
  <c r="H58" i="195"/>
  <c r="D43" i="192"/>
  <c r="E43" i="192" s="1"/>
  <c r="F43" i="192" s="1"/>
  <c r="H58" i="192"/>
  <c r="I58" i="192" s="1"/>
  <c r="G59" i="192"/>
  <c r="D44" i="195" l="1"/>
  <c r="E44" i="195" s="1"/>
  <c r="F44" i="195" s="1"/>
  <c r="I58" i="195"/>
  <c r="H59" i="195"/>
  <c r="G62" i="195"/>
  <c r="D44" i="192"/>
  <c r="E44" i="192" s="1"/>
  <c r="F44" i="192" s="1"/>
  <c r="H59" i="192"/>
  <c r="I59" i="192" s="1"/>
  <c r="G60" i="192"/>
  <c r="G63" i="195" l="1"/>
  <c r="G64" i="195" s="1"/>
  <c r="G65" i="195" s="1"/>
  <c r="G66" i="195" s="1"/>
  <c r="G67" i="195" s="1"/>
  <c r="G68" i="195" s="1"/>
  <c r="G69" i="195" s="1"/>
  <c r="G70" i="195" s="1"/>
  <c r="G71" i="195" s="1"/>
  <c r="G72" i="195" s="1"/>
  <c r="G73" i="195" s="1"/>
  <c r="G74" i="195" s="1"/>
  <c r="G75" i="195" s="1"/>
  <c r="G76" i="195" s="1"/>
  <c r="G77" i="195" s="1"/>
  <c r="G78" i="195" s="1"/>
  <c r="G79" i="195" s="1"/>
  <c r="G80" i="195" s="1"/>
  <c r="G81" i="195" s="1"/>
  <c r="G82" i="195" s="1"/>
  <c r="G83" i="195" s="1"/>
  <c r="G84" i="195" s="1"/>
  <c r="G85" i="195" s="1"/>
  <c r="G86" i="195" s="1"/>
  <c r="G87" i="195" s="1"/>
  <c r="G88" i="195" s="1"/>
  <c r="G89" i="195" s="1"/>
  <c r="G90" i="195" s="1"/>
  <c r="G91" i="195" s="1"/>
  <c r="G92" i="195" s="1"/>
  <c r="G93" i="195" s="1"/>
  <c r="G94" i="195" s="1"/>
  <c r="G95" i="195" s="1"/>
  <c r="G96" i="195" s="1"/>
  <c r="G97" i="195" s="1"/>
  <c r="G98" i="195" s="1"/>
  <c r="G99" i="195" s="1"/>
  <c r="G100" i="195" s="1"/>
  <c r="G101" i="195" s="1"/>
  <c r="G102" i="195" s="1"/>
  <c r="G103" i="195" s="1"/>
  <c r="G104" i="195" s="1"/>
  <c r="G105" i="195" s="1"/>
  <c r="G106" i="195" s="1"/>
  <c r="G107" i="195" s="1"/>
  <c r="G108" i="195" s="1"/>
  <c r="G109" i="195" s="1"/>
  <c r="G110" i="195" s="1"/>
  <c r="G111" i="195" s="1"/>
  <c r="G112" i="195" s="1"/>
  <c r="G113" i="195" s="1"/>
  <c r="G114" i="195" s="1"/>
  <c r="G115" i="195" s="1"/>
  <c r="G116" i="195" s="1"/>
  <c r="G117" i="195" s="1"/>
  <c r="G118" i="195" s="1"/>
  <c r="G119" i="195" s="1"/>
  <c r="G120" i="195" s="1"/>
  <c r="G121" i="195" s="1"/>
  <c r="G122" i="195" s="1"/>
  <c r="G123" i="195" s="1"/>
  <c r="G124" i="195" s="1"/>
  <c r="G125" i="195" s="1"/>
  <c r="G126" i="195" s="1"/>
  <c r="G127" i="195" s="1"/>
  <c r="G128" i="195" s="1"/>
  <c r="G129" i="195" s="1"/>
  <c r="G130" i="195" s="1"/>
  <c r="G131" i="195" s="1"/>
  <c r="G132" i="195" s="1"/>
  <c r="G133" i="195" s="1"/>
  <c r="G134" i="195" s="1"/>
  <c r="G135" i="195" s="1"/>
  <c r="G136" i="195" s="1"/>
  <c r="G137" i="195" s="1"/>
  <c r="G138" i="195" s="1"/>
  <c r="G139" i="195" s="1"/>
  <c r="G140" i="195" s="1"/>
  <c r="G141" i="195" s="1"/>
  <c r="G142" i="195" s="1"/>
  <c r="G143" i="195" s="1"/>
  <c r="G144" i="195" s="1"/>
  <c r="G145" i="195" s="1"/>
  <c r="G146" i="195" s="1"/>
  <c r="G147" i="195" s="1"/>
  <c r="G148" i="195" s="1"/>
  <c r="G149" i="195" s="1"/>
  <c r="G150" i="195" s="1"/>
  <c r="G151" i="195" s="1"/>
  <c r="G152" i="195" s="1"/>
  <c r="G153" i="195" s="1"/>
  <c r="G154" i="195" s="1"/>
  <c r="G155" i="195" s="1"/>
  <c r="G156" i="195" s="1"/>
  <c r="G157" i="195" s="1"/>
  <c r="G158" i="195" s="1"/>
  <c r="G159" i="195" s="1"/>
  <c r="G160" i="195" s="1"/>
  <c r="G161" i="195" s="1"/>
  <c r="G162" i="195" s="1"/>
  <c r="G163" i="195" s="1"/>
  <c r="G164" i="195" s="1"/>
  <c r="G165" i="195" s="1"/>
  <c r="G166" i="195" s="1"/>
  <c r="G167" i="195" s="1"/>
  <c r="G168" i="195" s="1"/>
  <c r="G169" i="195" s="1"/>
  <c r="G170" i="195" s="1"/>
  <c r="G171" i="195" s="1"/>
  <c r="G172" i="195" s="1"/>
  <c r="G173" i="195" s="1"/>
  <c r="G174" i="195" s="1"/>
  <c r="G175" i="195" s="1"/>
  <c r="G176" i="195" s="1"/>
  <c r="G177" i="195" s="1"/>
  <c r="G178" i="195" s="1"/>
  <c r="G179" i="195" s="1"/>
  <c r="G180" i="195" s="1"/>
  <c r="G181" i="195" s="1"/>
  <c r="G182" i="195" s="1"/>
  <c r="G183" i="195" s="1"/>
  <c r="G184" i="195" s="1"/>
  <c r="G185" i="195" s="1"/>
  <c r="G186" i="195" s="1"/>
  <c r="G187" i="195" s="1"/>
  <c r="G188" i="195" s="1"/>
  <c r="G189" i="195" s="1"/>
  <c r="G190" i="195" s="1"/>
  <c r="G191" i="195" s="1"/>
  <c r="G192" i="195" s="1"/>
  <c r="G193" i="195" s="1"/>
  <c r="G194" i="195" s="1"/>
  <c r="G195" i="195" s="1"/>
  <c r="G196" i="195" s="1"/>
  <c r="G197" i="195" s="1"/>
  <c r="G198" i="195" s="1"/>
  <c r="G199" i="195" s="1"/>
  <c r="G200" i="195" s="1"/>
  <c r="G201" i="195" s="1"/>
  <c r="G202" i="195" s="1"/>
  <c r="G203" i="195" s="1"/>
  <c r="G204" i="195" s="1"/>
  <c r="G205" i="195" s="1"/>
  <c r="G206" i="195" s="1"/>
  <c r="G207" i="195" s="1"/>
  <c r="G208" i="195" s="1"/>
  <c r="G209" i="195" s="1"/>
  <c r="G210" i="195" s="1"/>
  <c r="G211" i="195" s="1"/>
  <c r="G212" i="195" s="1"/>
  <c r="G213" i="195" s="1"/>
  <c r="G214" i="195" s="1"/>
  <c r="G215" i="195" s="1"/>
  <c r="G216" i="195" s="1"/>
  <c r="G217" i="195" s="1"/>
  <c r="G218" i="195" s="1"/>
  <c r="G219" i="195" s="1"/>
  <c r="G220" i="195" s="1"/>
  <c r="G221" i="195" s="1"/>
  <c r="G222" i="195" s="1"/>
  <c r="G223" i="195" s="1"/>
  <c r="G224" i="195" s="1"/>
  <c r="G225" i="195" s="1"/>
  <c r="G226" i="195" s="1"/>
  <c r="G227" i="195" s="1"/>
  <c r="G228" i="195" s="1"/>
  <c r="G229" i="195" s="1"/>
  <c r="G230" i="195" s="1"/>
  <c r="G231" i="195" s="1"/>
  <c r="G232" i="195" s="1"/>
  <c r="G233" i="195" s="1"/>
  <c r="G234" i="195" s="1"/>
  <c r="G235" i="195" s="1"/>
  <c r="G236" i="195" s="1"/>
  <c r="G237" i="195" s="1"/>
  <c r="G238" i="195" s="1"/>
  <c r="G239" i="195" s="1"/>
  <c r="G240" i="195" s="1"/>
  <c r="G241" i="195" s="1"/>
  <c r="G242" i="195" s="1"/>
  <c r="G243" i="195" s="1"/>
  <c r="G244" i="195" s="1"/>
  <c r="G245" i="195" s="1"/>
  <c r="G246" i="195" s="1"/>
  <c r="G247" i="195" s="1"/>
  <c r="G248" i="195" s="1"/>
  <c r="G249" i="195" s="1"/>
  <c r="G250" i="195" s="1"/>
  <c r="G251" i="195" s="1"/>
  <c r="G252" i="195" s="1"/>
  <c r="G253" i="195" s="1"/>
  <c r="G254" i="195" s="1"/>
  <c r="G255" i="195" s="1"/>
  <c r="G256" i="195" s="1"/>
  <c r="G257" i="195" s="1"/>
  <c r="G258" i="195" s="1"/>
  <c r="G259" i="195" s="1"/>
  <c r="G260" i="195" s="1"/>
  <c r="G261" i="195" s="1"/>
  <c r="G262" i="195" s="1"/>
  <c r="G263" i="195" s="1"/>
  <c r="G264" i="195" s="1"/>
  <c r="G265" i="195" s="1"/>
  <c r="G266" i="195" s="1"/>
  <c r="G267" i="195" s="1"/>
  <c r="G268" i="195" s="1"/>
  <c r="G269" i="195" s="1"/>
  <c r="G270" i="195" s="1"/>
  <c r="G271" i="195" s="1"/>
  <c r="G272" i="195" s="1"/>
  <c r="G273" i="195" s="1"/>
  <c r="G274" i="195" s="1"/>
  <c r="G275" i="195" s="1"/>
  <c r="G276" i="195" s="1"/>
  <c r="G277" i="195" s="1"/>
  <c r="G278" i="195" s="1"/>
  <c r="G279" i="195" s="1"/>
  <c r="G280" i="195" s="1"/>
  <c r="G281" i="195" s="1"/>
  <c r="G282" i="195" s="1"/>
  <c r="G283" i="195" s="1"/>
  <c r="G284" i="195" s="1"/>
  <c r="G285" i="195" s="1"/>
  <c r="G286" i="195" s="1"/>
  <c r="G287" i="195" s="1"/>
  <c r="G288" i="195" s="1"/>
  <c r="G289" i="195" s="1"/>
  <c r="G290" i="195" s="1"/>
  <c r="G291" i="195" s="1"/>
  <c r="G292" i="195" s="1"/>
  <c r="G293" i="195" s="1"/>
  <c r="G294" i="195" s="1"/>
  <c r="G295" i="195" s="1"/>
  <c r="G296" i="195" s="1"/>
  <c r="G297" i="195" s="1"/>
  <c r="G298" i="195" s="1"/>
  <c r="G299" i="195" s="1"/>
  <c r="G300" i="195" s="1"/>
  <c r="G301" i="195" s="1"/>
  <c r="G302" i="195" s="1"/>
  <c r="G303" i="195" s="1"/>
  <c r="G304" i="195" s="1"/>
  <c r="G305" i="195" s="1"/>
  <c r="G306" i="195" s="1"/>
  <c r="G307" i="195" s="1"/>
  <c r="G308" i="195" s="1"/>
  <c r="G309" i="195" s="1"/>
  <c r="G310" i="195" s="1"/>
  <c r="G311" i="195" s="1"/>
  <c r="G312" i="195" s="1"/>
  <c r="G313" i="195" s="1"/>
  <c r="G314" i="195" s="1"/>
  <c r="G315" i="195" s="1"/>
  <c r="G316" i="195" s="1"/>
  <c r="G317" i="195" s="1"/>
  <c r="G318" i="195" s="1"/>
  <c r="G319" i="195" s="1"/>
  <c r="G320" i="195" s="1"/>
  <c r="G321" i="195" s="1"/>
  <c r="G322" i="195" s="1"/>
  <c r="G323" i="195" s="1"/>
  <c r="G324" i="195" s="1"/>
  <c r="G325" i="195" s="1"/>
  <c r="G326" i="195" s="1"/>
  <c r="G327" i="195" s="1"/>
  <c r="G328" i="195" s="1"/>
  <c r="G329" i="195" s="1"/>
  <c r="G330" i="195" s="1"/>
  <c r="G331" i="195" s="1"/>
  <c r="G332" i="195" s="1"/>
  <c r="G333" i="195" s="1"/>
  <c r="G334" i="195" s="1"/>
  <c r="G335" i="195" s="1"/>
  <c r="G336" i="195" s="1"/>
  <c r="G337" i="195" s="1"/>
  <c r="G338" i="195" s="1"/>
  <c r="G339" i="195" s="1"/>
  <c r="G340" i="195" s="1"/>
  <c r="G341" i="195" s="1"/>
  <c r="G342" i="195" s="1"/>
  <c r="G343" i="195" s="1"/>
  <c r="G344" i="195" s="1"/>
  <c r="G345" i="195" s="1"/>
  <c r="G346" i="195" s="1"/>
  <c r="G347" i="195" s="1"/>
  <c r="G348" i="195" s="1"/>
  <c r="G349" i="195" s="1"/>
  <c r="G350" i="195" s="1"/>
  <c r="G351" i="195" s="1"/>
  <c r="G352" i="195" s="1"/>
  <c r="G353" i="195" s="1"/>
  <c r="G354" i="195" s="1"/>
  <c r="G355" i="195" s="1"/>
  <c r="G356" i="195" s="1"/>
  <c r="G357" i="195" s="1"/>
  <c r="G358" i="195" s="1"/>
  <c r="G359" i="195" s="1"/>
  <c r="G360" i="195" s="1"/>
  <c r="G361" i="195" s="1"/>
  <c r="G362" i="195" s="1"/>
  <c r="G363" i="195" s="1"/>
  <c r="G364" i="195" s="1"/>
  <c r="G365" i="195" s="1"/>
  <c r="G366" i="195" s="1"/>
  <c r="G367" i="195" s="1"/>
  <c r="G368" i="195" s="1"/>
  <c r="G369" i="195" s="1"/>
  <c r="G370" i="195" s="1"/>
  <c r="G371" i="195" s="1"/>
  <c r="G372" i="195" s="1"/>
  <c r="G373" i="195" s="1"/>
  <c r="G374" i="195" s="1"/>
  <c r="G375" i="195" s="1"/>
  <c r="G376" i="195" s="1"/>
  <c r="G377" i="195" s="1"/>
  <c r="G378" i="195" s="1"/>
  <c r="G379" i="195" s="1"/>
  <c r="G380" i="195" s="1"/>
  <c r="G381" i="195" s="1"/>
  <c r="G382" i="195" s="1"/>
  <c r="G383" i="195" s="1"/>
  <c r="G384" i="195" s="1"/>
  <c r="G385" i="195" s="1"/>
  <c r="G386" i="195" s="1"/>
  <c r="G387" i="195" s="1"/>
  <c r="G388" i="195" s="1"/>
  <c r="G389" i="195" s="1"/>
  <c r="G390" i="195" s="1"/>
  <c r="G391" i="195" s="1"/>
  <c r="G392" i="195" s="1"/>
  <c r="G393" i="195" s="1"/>
  <c r="G394" i="195" s="1"/>
  <c r="G395" i="195" s="1"/>
  <c r="G396" i="195" s="1"/>
  <c r="G397" i="195" s="1"/>
  <c r="G398" i="195" s="1"/>
  <c r="G399" i="195" s="1"/>
  <c r="G400" i="195" s="1"/>
  <c r="G401" i="195" s="1"/>
  <c r="G402" i="195" s="1"/>
  <c r="G403" i="195" s="1"/>
  <c r="G404" i="195" s="1"/>
  <c r="G405" i="195" s="1"/>
  <c r="G406" i="195" s="1"/>
  <c r="G407" i="195" s="1"/>
  <c r="G408" i="195" s="1"/>
  <c r="G409" i="195" s="1"/>
  <c r="G410" i="195" s="1"/>
  <c r="G411" i="195" s="1"/>
  <c r="G412" i="195" s="1"/>
  <c r="G413" i="195" s="1"/>
  <c r="G414" i="195" s="1"/>
  <c r="G415" i="195" s="1"/>
  <c r="G416" i="195" s="1"/>
  <c r="G417" i="195" s="1"/>
  <c r="G418" i="195" s="1"/>
  <c r="G419" i="195" s="1"/>
  <c r="G420" i="195" s="1"/>
  <c r="G421" i="195" s="1"/>
  <c r="G422" i="195" s="1"/>
  <c r="G423" i="195" s="1"/>
  <c r="G424" i="195" s="1"/>
  <c r="G425" i="195" s="1"/>
  <c r="G426" i="195" s="1"/>
  <c r="G427" i="195" s="1"/>
  <c r="G428" i="195" s="1"/>
  <c r="G429" i="195" s="1"/>
  <c r="G430" i="195" s="1"/>
  <c r="G431" i="195" s="1"/>
  <c r="G432" i="195" s="1"/>
  <c r="G433" i="195" s="1"/>
  <c r="G434" i="195" s="1"/>
  <c r="G435" i="195" s="1"/>
  <c r="G436" i="195" s="1"/>
  <c r="G437" i="195" s="1"/>
  <c r="G438" i="195" s="1"/>
  <c r="G439" i="195" s="1"/>
  <c r="G440" i="195" s="1"/>
  <c r="G441" i="195" s="1"/>
  <c r="G442" i="195" s="1"/>
  <c r="G443" i="195" s="1"/>
  <c r="G444" i="195" s="1"/>
  <c r="G445" i="195" s="1"/>
  <c r="G446" i="195" s="1"/>
  <c r="G447" i="195" s="1"/>
  <c r="G448" i="195" s="1"/>
  <c r="G449" i="195" s="1"/>
  <c r="G450" i="195" s="1"/>
  <c r="G451" i="195" s="1"/>
  <c r="G452" i="195" s="1"/>
  <c r="G453" i="195" s="1"/>
  <c r="G454" i="195" s="1"/>
  <c r="G455" i="195" s="1"/>
  <c r="G456" i="195" s="1"/>
  <c r="G457" i="195" s="1"/>
  <c r="G458" i="195" s="1"/>
  <c r="G459" i="195" s="1"/>
  <c r="G460" i="195" s="1"/>
  <c r="G461" i="195" s="1"/>
  <c r="G462" i="195" s="1"/>
  <c r="G463" i="195" s="1"/>
  <c r="G464" i="195" s="1"/>
  <c r="G465" i="195" s="1"/>
  <c r="G466" i="195" s="1"/>
  <c r="G467" i="195" s="1"/>
  <c r="G468" i="195" s="1"/>
  <c r="G469" i="195" s="1"/>
  <c r="G470" i="195" s="1"/>
  <c r="G471" i="195" s="1"/>
  <c r="G472" i="195" s="1"/>
  <c r="G473" i="195" s="1"/>
  <c r="G474" i="195" s="1"/>
  <c r="G475" i="195" s="1"/>
  <c r="G476" i="195" s="1"/>
  <c r="G477" i="195" s="1"/>
  <c r="G478" i="195" s="1"/>
  <c r="G479" i="195" s="1"/>
  <c r="G480" i="195" s="1"/>
  <c r="G481" i="195" s="1"/>
  <c r="G482" i="195" s="1"/>
  <c r="G483" i="195" s="1"/>
  <c r="G484" i="195" s="1"/>
  <c r="G485" i="195" s="1"/>
  <c r="G486" i="195" s="1"/>
  <c r="G487" i="195" s="1"/>
  <c r="G488" i="195" s="1"/>
  <c r="G489" i="195" s="1"/>
  <c r="G490" i="195" s="1"/>
  <c r="G491" i="195" s="1"/>
  <c r="G492" i="195" s="1"/>
  <c r="G493" i="195" s="1"/>
  <c r="G494" i="195" s="1"/>
  <c r="G495" i="195" s="1"/>
  <c r="G496" i="195" s="1"/>
  <c r="G497" i="195" s="1"/>
  <c r="G498" i="195" s="1"/>
  <c r="G499" i="195" s="1"/>
  <c r="G500" i="195" s="1"/>
  <c r="G501" i="195" s="1"/>
  <c r="G502" i="195" s="1"/>
  <c r="G503" i="195" s="1"/>
  <c r="G504" i="195" s="1"/>
  <c r="G505" i="195" s="1"/>
  <c r="G506" i="195" s="1"/>
  <c r="G507" i="195" s="1"/>
  <c r="G508" i="195" s="1"/>
  <c r="G509" i="195" s="1"/>
  <c r="G510" i="195" s="1"/>
  <c r="G511" i="195" s="1"/>
  <c r="G512" i="195" s="1"/>
  <c r="G513" i="195" s="1"/>
  <c r="G514" i="195" s="1"/>
  <c r="G515" i="195" s="1"/>
  <c r="G516" i="195" s="1"/>
  <c r="G517" i="195" s="1"/>
  <c r="G518" i="195" s="1"/>
  <c r="G519" i="195" s="1"/>
  <c r="G520" i="195" s="1"/>
  <c r="G521" i="195" s="1"/>
  <c r="G522" i="195" s="1"/>
  <c r="G523" i="195" s="1"/>
  <c r="G524" i="195" s="1"/>
  <c r="G525" i="195" s="1"/>
  <c r="G526" i="195" s="1"/>
  <c r="G527" i="195" s="1"/>
  <c r="G528" i="195" s="1"/>
  <c r="G529" i="195" s="1"/>
  <c r="G530" i="195" s="1"/>
  <c r="G531" i="195" s="1"/>
  <c r="G532" i="195" s="1"/>
  <c r="G533" i="195" s="1"/>
  <c r="G534" i="195" s="1"/>
  <c r="G535" i="195" s="1"/>
  <c r="G536" i="195" s="1"/>
  <c r="G537" i="195" s="1"/>
  <c r="G538" i="195" s="1"/>
  <c r="G539" i="195" s="1"/>
  <c r="G540" i="195" s="1"/>
  <c r="G541" i="195" s="1"/>
  <c r="G542" i="195" s="1"/>
  <c r="G543" i="195" s="1"/>
  <c r="G544" i="195" s="1"/>
  <c r="G545" i="195" s="1"/>
  <c r="G546" i="195" s="1"/>
  <c r="G547" i="195" s="1"/>
  <c r="G548" i="195" s="1"/>
  <c r="G549" i="195" s="1"/>
  <c r="G550" i="195" s="1"/>
  <c r="G551" i="195" s="1"/>
  <c r="G552" i="195" s="1"/>
  <c r="G553" i="195" s="1"/>
  <c r="G554" i="195" s="1"/>
  <c r="G555" i="195" s="1"/>
  <c r="G556" i="195" s="1"/>
  <c r="G557" i="195" s="1"/>
  <c r="G558" i="195" s="1"/>
  <c r="G559" i="195" s="1"/>
  <c r="G560" i="195" s="1"/>
  <c r="G561" i="195" s="1"/>
  <c r="G562" i="195" s="1"/>
  <c r="G563" i="195" s="1"/>
  <c r="G564" i="195" s="1"/>
  <c r="G565" i="195" s="1"/>
  <c r="G566" i="195" s="1"/>
  <c r="G567" i="195" s="1"/>
  <c r="G568" i="195" s="1"/>
  <c r="G569" i="195" s="1"/>
  <c r="G570" i="195" s="1"/>
  <c r="G571" i="195" s="1"/>
  <c r="G572" i="195" s="1"/>
  <c r="G573" i="195" s="1"/>
  <c r="G574" i="195" s="1"/>
  <c r="G575" i="195" s="1"/>
  <c r="G576" i="195" s="1"/>
  <c r="G577" i="195" s="1"/>
  <c r="G578" i="195" s="1"/>
  <c r="G579" i="195" s="1"/>
  <c r="G580" i="195" s="1"/>
  <c r="G581" i="195" s="1"/>
  <c r="G582" i="195" s="1"/>
  <c r="G583" i="195" s="1"/>
  <c r="G584" i="195" s="1"/>
  <c r="G585" i="195" s="1"/>
  <c r="G586" i="195" s="1"/>
  <c r="G587" i="195" s="1"/>
  <c r="G588" i="195" s="1"/>
  <c r="G589" i="195" s="1"/>
  <c r="G590" i="195" s="1"/>
  <c r="G591" i="195" s="1"/>
  <c r="G592" i="195" s="1"/>
  <c r="G593" i="195" s="1"/>
  <c r="G594" i="195" s="1"/>
  <c r="G595" i="195" s="1"/>
  <c r="G596" i="195" s="1"/>
  <c r="G597" i="195" s="1"/>
  <c r="G598" i="195" s="1"/>
  <c r="G599" i="195" s="1"/>
  <c r="G600" i="195" s="1"/>
  <c r="G601" i="195" s="1"/>
  <c r="G602" i="195" s="1"/>
  <c r="G603" i="195" s="1"/>
  <c r="G604" i="195" s="1"/>
  <c r="G605" i="195" s="1"/>
  <c r="G606" i="195" s="1"/>
  <c r="G607" i="195" s="1"/>
  <c r="G608" i="195" s="1"/>
  <c r="G609" i="195" s="1"/>
  <c r="G610" i="195" s="1"/>
  <c r="G611" i="195" s="1"/>
  <c r="G612" i="195" s="1"/>
  <c r="G613" i="195" s="1"/>
  <c r="G614" i="195" s="1"/>
  <c r="G615" i="195" s="1"/>
  <c r="G616" i="195" s="1"/>
  <c r="G617" i="195" s="1"/>
  <c r="G618" i="195" s="1"/>
  <c r="G619" i="195" s="1"/>
  <c r="G620" i="195" s="1"/>
  <c r="G621" i="195" s="1"/>
  <c r="G622" i="195" s="1"/>
  <c r="G623" i="195" s="1"/>
  <c r="G624" i="195" s="1"/>
  <c r="G625" i="195" s="1"/>
  <c r="G626" i="195" s="1"/>
  <c r="G627" i="195" s="1"/>
  <c r="G628" i="195" s="1"/>
  <c r="G629" i="195" s="1"/>
  <c r="G630" i="195" s="1"/>
  <c r="G631" i="195" s="1"/>
  <c r="G632" i="195" s="1"/>
  <c r="G633" i="195" s="1"/>
  <c r="G634" i="195" s="1"/>
  <c r="G635" i="195" s="1"/>
  <c r="G636" i="195" s="1"/>
  <c r="G637" i="195" s="1"/>
  <c r="G638" i="195" s="1"/>
  <c r="G639" i="195" s="1"/>
  <c r="G640" i="195" s="1"/>
  <c r="G641" i="195" s="1"/>
  <c r="G642" i="195" s="1"/>
  <c r="G643" i="195" s="1"/>
  <c r="G644" i="195" s="1"/>
  <c r="G645" i="195" s="1"/>
  <c r="G646" i="195" s="1"/>
  <c r="G647" i="195" s="1"/>
  <c r="G648" i="195" s="1"/>
  <c r="G649" i="195" s="1"/>
  <c r="G650" i="195" s="1"/>
  <c r="G651" i="195" s="1"/>
  <c r="G652" i="195" s="1"/>
  <c r="G653" i="195" s="1"/>
  <c r="G654" i="195" s="1"/>
  <c r="G655" i="195" s="1"/>
  <c r="G656" i="195" s="1"/>
  <c r="G657" i="195" s="1"/>
  <c r="G658" i="195" s="1"/>
  <c r="G659" i="195" s="1"/>
  <c r="G660" i="195" s="1"/>
  <c r="G661" i="195" s="1"/>
  <c r="G662" i="195" s="1"/>
  <c r="G663" i="195" s="1"/>
  <c r="G664" i="195" s="1"/>
  <c r="G665" i="195" s="1"/>
  <c r="G666" i="195" s="1"/>
  <c r="G667" i="195" s="1"/>
  <c r="G668" i="195" s="1"/>
  <c r="G669" i="195" s="1"/>
  <c r="G670" i="195" s="1"/>
  <c r="G671" i="195" s="1"/>
  <c r="G672" i="195" s="1"/>
  <c r="G673" i="195" s="1"/>
  <c r="G674" i="195" s="1"/>
  <c r="G675" i="195" s="1"/>
  <c r="G676" i="195" s="1"/>
  <c r="G677" i="195" s="1"/>
  <c r="G678" i="195" s="1"/>
  <c r="G679" i="195" s="1"/>
  <c r="G680" i="195" s="1"/>
  <c r="G681" i="195" s="1"/>
  <c r="G682" i="195" s="1"/>
  <c r="G683" i="195" s="1"/>
  <c r="G684" i="195" s="1"/>
  <c r="G685" i="195" s="1"/>
  <c r="G686" i="195" s="1"/>
  <c r="G687" i="195" s="1"/>
  <c r="G688" i="195" s="1"/>
  <c r="G689" i="195" s="1"/>
  <c r="G690" i="195" s="1"/>
  <c r="G691" i="195" s="1"/>
  <c r="G692" i="195" s="1"/>
  <c r="G693" i="195" s="1"/>
  <c r="G694" i="195" s="1"/>
  <c r="G695" i="195" s="1"/>
  <c r="G696" i="195" s="1"/>
  <c r="G697" i="195" s="1"/>
  <c r="G698" i="195" s="1"/>
  <c r="G699" i="195" s="1"/>
  <c r="G700" i="195" s="1"/>
  <c r="G701" i="195" s="1"/>
  <c r="G702" i="195" s="1"/>
  <c r="G703" i="195" s="1"/>
  <c r="G704" i="195" s="1"/>
  <c r="G705" i="195" s="1"/>
  <c r="G706" i="195" s="1"/>
  <c r="G707" i="195" s="1"/>
  <c r="G708" i="195" s="1"/>
  <c r="G709" i="195" s="1"/>
  <c r="G710" i="195" s="1"/>
  <c r="G711" i="195" s="1"/>
  <c r="G712" i="195" s="1"/>
  <c r="G713" i="195" s="1"/>
  <c r="G714" i="195" s="1"/>
  <c r="G715" i="195" s="1"/>
  <c r="G716" i="195" s="1"/>
  <c r="G717" i="195" s="1"/>
  <c r="G718" i="195" s="1"/>
  <c r="G719" i="195" s="1"/>
  <c r="G720" i="195" s="1"/>
  <c r="G721" i="195" s="1"/>
  <c r="G722" i="195" s="1"/>
  <c r="G723" i="195" s="1"/>
  <c r="G724" i="195" s="1"/>
  <c r="G725" i="195" s="1"/>
  <c r="G726" i="195" s="1"/>
  <c r="G727" i="195" s="1"/>
  <c r="G728" i="195" s="1"/>
  <c r="G729" i="195" s="1"/>
  <c r="G730" i="195" s="1"/>
  <c r="G731" i="195" s="1"/>
  <c r="G732" i="195" s="1"/>
  <c r="G733" i="195" s="1"/>
  <c r="G734" i="195" s="1"/>
  <c r="G735" i="195" s="1"/>
  <c r="G736" i="195" s="1"/>
  <c r="G737" i="195" s="1"/>
  <c r="G738" i="195" s="1"/>
  <c r="G739" i="195" s="1"/>
  <c r="G740" i="195" s="1"/>
  <c r="G741" i="195" s="1"/>
  <c r="G742" i="195" s="1"/>
  <c r="G743" i="195" s="1"/>
  <c r="G744" i="195" s="1"/>
  <c r="G745" i="195" s="1"/>
  <c r="G746" i="195" s="1"/>
  <c r="G747" i="195" s="1"/>
  <c r="G748" i="195" s="1"/>
  <c r="G749" i="195" s="1"/>
  <c r="G750" i="195" s="1"/>
  <c r="G751" i="195" s="1"/>
  <c r="G752" i="195" s="1"/>
  <c r="G753" i="195" s="1"/>
  <c r="G754" i="195" s="1"/>
  <c r="G755" i="195" s="1"/>
  <c r="G756" i="195" s="1"/>
  <c r="G757" i="195" s="1"/>
  <c r="G758" i="195" s="1"/>
  <c r="G759" i="195" s="1"/>
  <c r="G760" i="195" s="1"/>
  <c r="G761" i="195" s="1"/>
  <c r="G762" i="195" s="1"/>
  <c r="G763" i="195" s="1"/>
  <c r="G764" i="195" s="1"/>
  <c r="G765" i="195" s="1"/>
  <c r="G766" i="195" s="1"/>
  <c r="G767" i="195" s="1"/>
  <c r="G768" i="195" s="1"/>
  <c r="G769" i="195" s="1"/>
  <c r="G770" i="195" s="1"/>
  <c r="G771" i="195" s="1"/>
  <c r="G772" i="195" s="1"/>
  <c r="G773" i="195" s="1"/>
  <c r="G774" i="195" s="1"/>
  <c r="G775" i="195" s="1"/>
  <c r="G776" i="195" s="1"/>
  <c r="G777" i="195" s="1"/>
  <c r="G778" i="195" s="1"/>
  <c r="G779" i="195" s="1"/>
  <c r="G780" i="195" s="1"/>
  <c r="G781" i="195" s="1"/>
  <c r="G782" i="195" s="1"/>
  <c r="G783" i="195" s="1"/>
  <c r="G784" i="195" s="1"/>
  <c r="G785" i="195" s="1"/>
  <c r="G786" i="195" s="1"/>
  <c r="G787" i="195" s="1"/>
  <c r="G788" i="195" s="1"/>
  <c r="G789" i="195" s="1"/>
  <c r="G790" i="195" s="1"/>
  <c r="G791" i="195" s="1"/>
  <c r="G792" i="195" s="1"/>
  <c r="G793" i="195" s="1"/>
  <c r="G794" i="195" s="1"/>
  <c r="G795" i="195" s="1"/>
  <c r="G796" i="195" s="1"/>
  <c r="G797" i="195" s="1"/>
  <c r="G798" i="195" s="1"/>
  <c r="G799" i="195" s="1"/>
  <c r="G800" i="195" s="1"/>
  <c r="G801" i="195" s="1"/>
  <c r="G802" i="195" s="1"/>
  <c r="G803" i="195" s="1"/>
  <c r="G804" i="195" s="1"/>
  <c r="G805" i="195" s="1"/>
  <c r="G806" i="195" s="1"/>
  <c r="G807" i="195" s="1"/>
  <c r="G808" i="195" s="1"/>
  <c r="G809" i="195" s="1"/>
  <c r="G810" i="195" s="1"/>
  <c r="G811" i="195" s="1"/>
  <c r="G812" i="195" s="1"/>
  <c r="G813" i="195" s="1"/>
  <c r="G814" i="195" s="1"/>
  <c r="G815" i="195" s="1"/>
  <c r="G816" i="195" s="1"/>
  <c r="G817" i="195" s="1"/>
  <c r="G818" i="195" s="1"/>
  <c r="G819" i="195" s="1"/>
  <c r="G820" i="195" s="1"/>
  <c r="G821" i="195" s="1"/>
  <c r="G822" i="195" s="1"/>
  <c r="G823" i="195" s="1"/>
  <c r="G824" i="195" s="1"/>
  <c r="G825" i="195" s="1"/>
  <c r="G826" i="195" s="1"/>
  <c r="G827" i="195" s="1"/>
  <c r="G828" i="195" s="1"/>
  <c r="G829" i="195" s="1"/>
  <c r="G830" i="195" s="1"/>
  <c r="G831" i="195" s="1"/>
  <c r="G832" i="195" s="1"/>
  <c r="G833" i="195" s="1"/>
  <c r="G834" i="195" s="1"/>
  <c r="G835" i="195" s="1"/>
  <c r="G836" i="195" s="1"/>
  <c r="G837" i="195" s="1"/>
  <c r="G838" i="195" s="1"/>
  <c r="G839" i="195" s="1"/>
  <c r="G840" i="195" s="1"/>
  <c r="G841" i="195" s="1"/>
  <c r="G842" i="195" s="1"/>
  <c r="G843" i="195" s="1"/>
  <c r="G844" i="195" s="1"/>
  <c r="G845" i="195" s="1"/>
  <c r="G846" i="195" s="1"/>
  <c r="G847" i="195" s="1"/>
  <c r="G848" i="195" s="1"/>
  <c r="G849" i="195" s="1"/>
  <c r="G850" i="195" s="1"/>
  <c r="G851" i="195" s="1"/>
  <c r="G852" i="195" s="1"/>
  <c r="G853" i="195" s="1"/>
  <c r="G854" i="195" s="1"/>
  <c r="G855" i="195" s="1"/>
  <c r="G856" i="195" s="1"/>
  <c r="G857" i="195" s="1"/>
  <c r="G858" i="195" s="1"/>
  <c r="G859" i="195" s="1"/>
  <c r="G860" i="195" s="1"/>
  <c r="G861" i="195" s="1"/>
  <c r="G862" i="195" s="1"/>
  <c r="G863" i="195" s="1"/>
  <c r="G864" i="195" s="1"/>
  <c r="G865" i="195" s="1"/>
  <c r="G866" i="195" s="1"/>
  <c r="G867" i="195" s="1"/>
  <c r="G868" i="195" s="1"/>
  <c r="G869" i="195" s="1"/>
  <c r="G870" i="195" s="1"/>
  <c r="G871" i="195" s="1"/>
  <c r="G872" i="195" s="1"/>
  <c r="G873" i="195" s="1"/>
  <c r="G874" i="195" s="1"/>
  <c r="G875" i="195" s="1"/>
  <c r="G876" i="195" s="1"/>
  <c r="G877" i="195" s="1"/>
  <c r="G878" i="195" s="1"/>
  <c r="G879" i="195" s="1"/>
  <c r="G880" i="195" s="1"/>
  <c r="G881" i="195" s="1"/>
  <c r="G882" i="195" s="1"/>
  <c r="G883" i="195" s="1"/>
  <c r="G884" i="195" s="1"/>
  <c r="G885" i="195" s="1"/>
  <c r="G886" i="195" s="1"/>
  <c r="G887" i="195" s="1"/>
  <c r="G888" i="195" s="1"/>
  <c r="G889" i="195" s="1"/>
  <c r="G890" i="195" s="1"/>
  <c r="G891" i="195" s="1"/>
  <c r="G892" i="195" s="1"/>
  <c r="G893" i="195" s="1"/>
  <c r="G894" i="195" s="1"/>
  <c r="G895" i="195" s="1"/>
  <c r="G896" i="195" s="1"/>
  <c r="G897" i="195" s="1"/>
  <c r="G898" i="195" s="1"/>
  <c r="G899" i="195" s="1"/>
  <c r="G900" i="195" s="1"/>
  <c r="G901" i="195" s="1"/>
  <c r="G902" i="195" s="1"/>
  <c r="G903" i="195" s="1"/>
  <c r="G904" i="195" s="1"/>
  <c r="G905" i="195" s="1"/>
  <c r="G906" i="195" s="1"/>
  <c r="G907" i="195" s="1"/>
  <c r="G908" i="195" s="1"/>
  <c r="G909" i="195" s="1"/>
  <c r="G910" i="195" s="1"/>
  <c r="G911" i="195" s="1"/>
  <c r="G912" i="195" s="1"/>
  <c r="G913" i="195" s="1"/>
  <c r="G914" i="195" s="1"/>
  <c r="G915" i="195" s="1"/>
  <c r="G916" i="195" s="1"/>
  <c r="G917" i="195" s="1"/>
  <c r="G918" i="195" s="1"/>
  <c r="G919" i="195" s="1"/>
  <c r="G920" i="195" s="1"/>
  <c r="G921" i="195" s="1"/>
  <c r="G922" i="195" s="1"/>
  <c r="G923" i="195" s="1"/>
  <c r="G924" i="195" s="1"/>
  <c r="G925" i="195" s="1"/>
  <c r="G926" i="195" s="1"/>
  <c r="G927" i="195" s="1"/>
  <c r="G928" i="195" s="1"/>
  <c r="G929" i="195" s="1"/>
  <c r="G930" i="195" s="1"/>
  <c r="G931" i="195" s="1"/>
  <c r="G932" i="195" s="1"/>
  <c r="G933" i="195" s="1"/>
  <c r="G934" i="195" s="1"/>
  <c r="G935" i="195" s="1"/>
  <c r="G936" i="195" s="1"/>
  <c r="G937" i="195" s="1"/>
  <c r="G938" i="195" s="1"/>
  <c r="G939" i="195" s="1"/>
  <c r="G940" i="195" s="1"/>
  <c r="G941" i="195" s="1"/>
  <c r="G942" i="195" s="1"/>
  <c r="G943" i="195" s="1"/>
  <c r="G944" i="195" s="1"/>
  <c r="G945" i="195" s="1"/>
  <c r="G946" i="195" s="1"/>
  <c r="G947" i="195" s="1"/>
  <c r="G948" i="195" s="1"/>
  <c r="G949" i="195" s="1"/>
  <c r="G950" i="195" s="1"/>
  <c r="G951" i="195" s="1"/>
  <c r="G952" i="195" s="1"/>
  <c r="G953" i="195" s="1"/>
  <c r="G954" i="195" s="1"/>
  <c r="G955" i="195" s="1"/>
  <c r="G956" i="195" s="1"/>
  <c r="G957" i="195" s="1"/>
  <c r="G958" i="195" s="1"/>
  <c r="G959" i="195" s="1"/>
  <c r="G960" i="195" s="1"/>
  <c r="G961" i="195" s="1"/>
  <c r="G962" i="195" s="1"/>
  <c r="G963" i="195" s="1"/>
  <c r="G964" i="195" s="1"/>
  <c r="G965" i="195" s="1"/>
  <c r="G966" i="195" s="1"/>
  <c r="G967" i="195" s="1"/>
  <c r="G968" i="195" s="1"/>
  <c r="G969" i="195" s="1"/>
  <c r="G970" i="195" s="1"/>
  <c r="G971" i="195" s="1"/>
  <c r="G972" i="195" s="1"/>
  <c r="G973" i="195" s="1"/>
  <c r="G974" i="195" s="1"/>
  <c r="G975" i="195" s="1"/>
  <c r="G976" i="195" s="1"/>
  <c r="G977" i="195" s="1"/>
  <c r="G978" i="195" s="1"/>
  <c r="G979" i="195" s="1"/>
  <c r="G980" i="195" s="1"/>
  <c r="G981" i="195" s="1"/>
  <c r="G982" i="195" s="1"/>
  <c r="G983" i="195" s="1"/>
  <c r="G984" i="195" s="1"/>
  <c r="G985" i="195" s="1"/>
  <c r="G986" i="195" s="1"/>
  <c r="G987" i="195" s="1"/>
  <c r="G988" i="195" s="1"/>
  <c r="G989" i="195" s="1"/>
  <c r="G990" i="195" s="1"/>
  <c r="G991" i="195" s="1"/>
  <c r="G992" i="195" s="1"/>
  <c r="G993" i="195" s="1"/>
  <c r="G994" i="195" s="1"/>
  <c r="G995" i="195" s="1"/>
  <c r="G996" i="195" s="1"/>
  <c r="G997" i="195" s="1"/>
  <c r="G998" i="195" s="1"/>
  <c r="G999" i="195" s="1"/>
  <c r="G1000" i="195" s="1"/>
  <c r="G1001" i="195" s="1"/>
  <c r="G1002" i="195" s="1"/>
  <c r="G1003" i="195" s="1"/>
  <c r="G1004" i="195" s="1"/>
  <c r="G1005" i="195" s="1"/>
  <c r="G1006" i="195" s="1"/>
  <c r="G1007" i="195" s="1"/>
  <c r="G1008" i="195" s="1"/>
  <c r="G1009" i="195" s="1"/>
  <c r="G1010" i="195" s="1"/>
  <c r="G1011" i="195" s="1"/>
  <c r="G1012" i="195" s="1"/>
  <c r="G1013" i="195" s="1"/>
  <c r="G1014" i="195" s="1"/>
  <c r="G1015" i="195" s="1"/>
  <c r="G1016" i="195" s="1"/>
  <c r="G1017" i="195" s="1"/>
  <c r="G1018" i="195" s="1"/>
  <c r="G1019" i="195" s="1"/>
  <c r="G1020" i="195" s="1"/>
  <c r="G1021" i="195" s="1"/>
  <c r="G1022" i="195" s="1"/>
  <c r="G1023" i="195" s="1"/>
  <c r="G1024" i="195" s="1"/>
  <c r="G1025" i="195" s="1"/>
  <c r="G1026" i="195" s="1"/>
  <c r="G1027" i="195" s="1"/>
  <c r="G1028" i="195" s="1"/>
  <c r="G1029" i="195" s="1"/>
  <c r="G1030" i="195" s="1"/>
  <c r="G1031" i="195" s="1"/>
  <c r="G1032" i="195" s="1"/>
  <c r="G1033" i="195" s="1"/>
  <c r="G1034" i="195" s="1"/>
  <c r="G1035" i="195" s="1"/>
  <c r="G1036" i="195" s="1"/>
  <c r="G1037" i="195" s="1"/>
  <c r="G1038" i="195" s="1"/>
  <c r="G1039" i="195" s="1"/>
  <c r="G1040" i="195" s="1"/>
  <c r="G1041" i="195" s="1"/>
  <c r="G1042" i="195" s="1"/>
  <c r="G1043" i="195" s="1"/>
  <c r="G1044" i="195" s="1"/>
  <c r="G1045" i="195" s="1"/>
  <c r="G1046" i="195" s="1"/>
  <c r="G1047" i="195" s="1"/>
  <c r="G1048" i="195" s="1"/>
  <c r="G1049" i="195" s="1"/>
  <c r="G1050" i="195" s="1"/>
  <c r="G1051" i="195" s="1"/>
  <c r="G1052" i="195" s="1"/>
  <c r="G1053" i="195" s="1"/>
  <c r="G1054" i="195" s="1"/>
  <c r="G1055" i="195" s="1"/>
  <c r="G1056" i="195" s="1"/>
  <c r="G1057" i="195" s="1"/>
  <c r="G1058" i="195" s="1"/>
  <c r="G1059" i="195" s="1"/>
  <c r="G1060" i="195" s="1"/>
  <c r="G1061" i="195" s="1"/>
  <c r="G1062" i="195" s="1"/>
  <c r="G1063" i="195" s="1"/>
  <c r="G1064" i="195" s="1"/>
  <c r="G1065" i="195" s="1"/>
  <c r="G1066" i="195" s="1"/>
  <c r="G1067" i="195" s="1"/>
  <c r="G1068" i="195" s="1"/>
  <c r="G1069" i="195" s="1"/>
  <c r="G1070" i="195" s="1"/>
  <c r="G1071" i="195" s="1"/>
  <c r="G1072" i="195" s="1"/>
  <c r="G1073" i="195" s="1"/>
  <c r="G1074" i="195" s="1"/>
  <c r="G1075" i="195" s="1"/>
  <c r="G1076" i="195" s="1"/>
  <c r="G1077" i="195" s="1"/>
  <c r="G1078" i="195" s="1"/>
  <c r="G1079" i="195" s="1"/>
  <c r="G1080" i="195" s="1"/>
  <c r="G1081" i="195" s="1"/>
  <c r="G1082" i="195" s="1"/>
  <c r="G1083" i="195" s="1"/>
  <c r="G1084" i="195" s="1"/>
  <c r="G1085" i="195" s="1"/>
  <c r="G1086" i="195" s="1"/>
  <c r="G1087" i="195" s="1"/>
  <c r="G1088" i="195" s="1"/>
  <c r="G1089" i="195" s="1"/>
  <c r="G1090" i="195" s="1"/>
  <c r="G1091" i="195" s="1"/>
  <c r="G1092" i="195" s="1"/>
  <c r="G1093" i="195" s="1"/>
  <c r="G1094" i="195" s="1"/>
  <c r="G1095" i="195" s="1"/>
  <c r="G1096" i="195" s="1"/>
  <c r="G1097" i="195" s="1"/>
  <c r="G1098" i="195" s="1"/>
  <c r="G1099" i="195" s="1"/>
  <c r="G1100" i="195" s="1"/>
  <c r="G1101" i="195" s="1"/>
  <c r="G1102" i="195" s="1"/>
  <c r="G1103" i="195" s="1"/>
  <c r="G1104" i="195" s="1"/>
  <c r="G1105" i="195" s="1"/>
  <c r="G1106" i="195" s="1"/>
  <c r="G1107" i="195" s="1"/>
  <c r="G1108" i="195" s="1"/>
  <c r="G1109" i="195" s="1"/>
  <c r="G1110" i="195" s="1"/>
  <c r="G1111" i="195" s="1"/>
  <c r="G1112" i="195" s="1"/>
  <c r="G1113" i="195" s="1"/>
  <c r="G1114" i="195" s="1"/>
  <c r="G1115" i="195" s="1"/>
  <c r="G1116" i="195" s="1"/>
  <c r="G1117" i="195" s="1"/>
  <c r="G1118" i="195" s="1"/>
  <c r="G1119" i="195" s="1"/>
  <c r="G1120" i="195" s="1"/>
  <c r="G1121" i="195" s="1"/>
  <c r="G1122" i="195" s="1"/>
  <c r="G1123" i="195" s="1"/>
  <c r="G1124" i="195" s="1"/>
  <c r="G1125" i="195" s="1"/>
  <c r="G1126" i="195" s="1"/>
  <c r="G1127" i="195" s="1"/>
  <c r="G1128" i="195" s="1"/>
  <c r="G1129" i="195" s="1"/>
  <c r="G1130" i="195" s="1"/>
  <c r="G1131" i="195" s="1"/>
  <c r="G1132" i="195" s="1"/>
  <c r="G1133" i="195" s="1"/>
  <c r="G1134" i="195" s="1"/>
  <c r="G1135" i="195" s="1"/>
  <c r="G1136" i="195" s="1"/>
  <c r="G1137" i="195" s="1"/>
  <c r="G1138" i="195" s="1"/>
  <c r="G1139" i="195" s="1"/>
  <c r="G1140" i="195" s="1"/>
  <c r="G1141" i="195" s="1"/>
  <c r="G1142" i="195" s="1"/>
  <c r="G1143" i="195" s="1"/>
  <c r="G1144" i="195" s="1"/>
  <c r="G1145" i="195" s="1"/>
  <c r="G1146" i="195" s="1"/>
  <c r="G1147" i="195" s="1"/>
  <c r="G1148" i="195" s="1"/>
  <c r="G1149" i="195" s="1"/>
  <c r="G1150" i="195" s="1"/>
  <c r="G1151" i="195" s="1"/>
  <c r="G1152" i="195" s="1"/>
  <c r="G1153" i="195" s="1"/>
  <c r="G1154" i="195" s="1"/>
  <c r="G1155" i="195" s="1"/>
  <c r="G1156" i="195" s="1"/>
  <c r="G1157" i="195" s="1"/>
  <c r="G1158" i="195" s="1"/>
  <c r="G1159" i="195" s="1"/>
  <c r="G1160" i="195" s="1"/>
  <c r="G1161" i="195" s="1"/>
  <c r="G1162" i="195" s="1"/>
  <c r="G1163" i="195" s="1"/>
  <c r="G1164" i="195" s="1"/>
  <c r="G1165" i="195" s="1"/>
  <c r="G1166" i="195" s="1"/>
  <c r="G1167" i="195" s="1"/>
  <c r="G1168" i="195" s="1"/>
  <c r="G1169" i="195" s="1"/>
  <c r="G1170" i="195" s="1"/>
  <c r="G1171" i="195" s="1"/>
  <c r="G1172" i="195" s="1"/>
  <c r="G1173" i="195" s="1"/>
  <c r="G1174" i="195" s="1"/>
  <c r="G1175" i="195" s="1"/>
  <c r="G1176" i="195" s="1"/>
  <c r="G1177" i="195" s="1"/>
  <c r="G1178" i="195" s="1"/>
  <c r="G1179" i="195" s="1"/>
  <c r="G1180" i="195" s="1"/>
  <c r="G1181" i="195" s="1"/>
  <c r="G1182" i="195" s="1"/>
  <c r="G1183" i="195" s="1"/>
  <c r="G1184" i="195" s="1"/>
  <c r="G1185" i="195" s="1"/>
  <c r="G1186" i="195" s="1"/>
  <c r="G1187" i="195" s="1"/>
  <c r="G1188" i="195" s="1"/>
  <c r="G1189" i="195" s="1"/>
  <c r="G1190" i="195" s="1"/>
  <c r="G1191" i="195" s="1"/>
  <c r="G1192" i="195" s="1"/>
  <c r="G1193" i="195" s="1"/>
  <c r="G1194" i="195" s="1"/>
  <c r="G1195" i="195" s="1"/>
  <c r="G1196" i="195" s="1"/>
  <c r="G1197" i="195" s="1"/>
  <c r="G1198" i="195" s="1"/>
  <c r="G1199" i="195" s="1"/>
  <c r="G1200" i="195" s="1"/>
  <c r="G1201" i="195" s="1"/>
  <c r="G1202" i="195" s="1"/>
  <c r="G1203" i="195" s="1"/>
  <c r="G1204" i="195" s="1"/>
  <c r="G1205" i="195" s="1"/>
  <c r="G1206" i="195" s="1"/>
  <c r="G1207" i="195" s="1"/>
  <c r="G1208" i="195" s="1"/>
  <c r="G1209" i="195" s="1"/>
  <c r="G1210" i="195" s="1"/>
  <c r="G1211" i="195" s="1"/>
  <c r="G1212" i="195" s="1"/>
  <c r="G1213" i="195" s="1"/>
  <c r="G1214" i="195" s="1"/>
  <c r="G1215" i="195" s="1"/>
  <c r="G1216" i="195" s="1"/>
  <c r="G1217" i="195" s="1"/>
  <c r="G1218" i="195" s="1"/>
  <c r="G1219" i="195" s="1"/>
  <c r="G1220" i="195" s="1"/>
  <c r="G1221" i="195" s="1"/>
  <c r="G1222" i="195" s="1"/>
  <c r="G1223" i="195" s="1"/>
  <c r="G1224" i="195" s="1"/>
  <c r="G1225" i="195" s="1"/>
  <c r="G1226" i="195" s="1"/>
  <c r="G1227" i="195" s="1"/>
  <c r="G1228" i="195" s="1"/>
  <c r="G1229" i="195" s="1"/>
  <c r="G1230" i="195" s="1"/>
  <c r="G1231" i="195" s="1"/>
  <c r="G1232" i="195" s="1"/>
  <c r="G1233" i="195" s="1"/>
  <c r="G1234" i="195" s="1"/>
  <c r="G1235" i="195" s="1"/>
  <c r="G1236" i="195" s="1"/>
  <c r="G1237" i="195" s="1"/>
  <c r="G1238" i="195" s="1"/>
  <c r="J41" i="196" s="1"/>
  <c r="K42" i="196" s="1"/>
  <c r="D45" i="195"/>
  <c r="E45" i="195" s="1"/>
  <c r="F45" i="195" s="1"/>
  <c r="I59" i="195"/>
  <c r="H60" i="195"/>
  <c r="D45" i="192"/>
  <c r="E45" i="192" s="1"/>
  <c r="F45" i="192" s="1"/>
  <c r="H60" i="192"/>
  <c r="I60" i="192" s="1"/>
  <c r="G61" i="192"/>
  <c r="I60" i="195" l="1"/>
  <c r="H61" i="195"/>
  <c r="D46" i="195"/>
  <c r="E46" i="195" s="1"/>
  <c r="F46" i="195" s="1"/>
  <c r="D46" i="192"/>
  <c r="E46" i="192" s="1"/>
  <c r="F46" i="192" s="1"/>
  <c r="H61" i="192"/>
  <c r="I61" i="192" s="1"/>
  <c r="G62" i="192"/>
  <c r="D47" i="195" l="1"/>
  <c r="E47" i="195" s="1"/>
  <c r="F47" i="195" s="1"/>
  <c r="I61" i="195"/>
  <c r="H62" i="195"/>
  <c r="I62" i="195" s="1"/>
  <c r="D47" i="192"/>
  <c r="E47" i="192" s="1"/>
  <c r="F47" i="192" s="1"/>
  <c r="H62" i="192"/>
  <c r="I62" i="192" s="1"/>
  <c r="G63" i="192"/>
  <c r="D48" i="195" l="1"/>
  <c r="E48" i="195" s="1"/>
  <c r="F48" i="195" s="1"/>
  <c r="D48" i="192"/>
  <c r="E48" i="192" s="1"/>
  <c r="F48" i="192" s="1"/>
  <c r="H63" i="192"/>
  <c r="I63" i="192" s="1"/>
  <c r="G64" i="192"/>
  <c r="D49" i="195" l="1"/>
  <c r="E49" i="195" s="1"/>
  <c r="F49" i="195" s="1"/>
  <c r="D49" i="192"/>
  <c r="E49" i="192" s="1"/>
  <c r="F49" i="192" s="1"/>
  <c r="H64" i="192"/>
  <c r="I64" i="192" s="1"/>
  <c r="G65" i="192"/>
  <c r="D50" i="195" l="1"/>
  <c r="D50" i="192"/>
  <c r="H65" i="192"/>
  <c r="I65" i="192" s="1"/>
  <c r="G66" i="192"/>
  <c r="E50" i="195" l="1"/>
  <c r="C9" i="197"/>
  <c r="H66" i="192"/>
  <c r="I66" i="192" s="1"/>
  <c r="G67" i="192"/>
  <c r="E50" i="192"/>
  <c r="C9" i="194"/>
  <c r="B9" i="197" l="1"/>
  <c r="K55" i="196"/>
  <c r="J54" i="196" s="1"/>
  <c r="F50" i="195"/>
  <c r="B9" i="194"/>
  <c r="K55" i="193"/>
  <c r="J54" i="193" s="1"/>
  <c r="F50" i="192"/>
  <c r="H67" i="192"/>
  <c r="I67" i="192" s="1"/>
  <c r="G68" i="192"/>
  <c r="D51" i="195" l="1"/>
  <c r="H68" i="192"/>
  <c r="I68" i="192" s="1"/>
  <c r="G69" i="192"/>
  <c r="D51" i="192"/>
  <c r="E51" i="195" l="1"/>
  <c r="E51" i="192"/>
  <c r="H69" i="192"/>
  <c r="I69" i="192" s="1"/>
  <c r="G70" i="192"/>
  <c r="F51" i="195" l="1"/>
  <c r="H70" i="192"/>
  <c r="I70" i="192" s="1"/>
  <c r="G71" i="192"/>
  <c r="F51" i="192"/>
  <c r="D52" i="195" l="1"/>
  <c r="H71" i="192"/>
  <c r="I71" i="192" s="1"/>
  <c r="G72" i="192"/>
  <c r="D52" i="192"/>
  <c r="E52" i="195" l="1"/>
  <c r="E52" i="192"/>
  <c r="H72" i="192"/>
  <c r="I72" i="192" s="1"/>
  <c r="G73" i="192"/>
  <c r="F52" i="195" l="1"/>
  <c r="H73" i="192"/>
  <c r="I73" i="192" s="1"/>
  <c r="G74" i="192"/>
  <c r="F52" i="192"/>
  <c r="D53" i="195" l="1"/>
  <c r="D53" i="192"/>
  <c r="H74" i="192"/>
  <c r="I74" i="192" s="1"/>
  <c r="G75" i="192"/>
  <c r="E53" i="195" l="1"/>
  <c r="E53" i="192"/>
  <c r="H75" i="192"/>
  <c r="I75" i="192" s="1"/>
  <c r="G76" i="192"/>
  <c r="F53" i="195" l="1"/>
  <c r="H76" i="192"/>
  <c r="I76" i="192" s="1"/>
  <c r="G77" i="192"/>
  <c r="F53" i="192"/>
  <c r="D54" i="195" l="1"/>
  <c r="D54" i="192"/>
  <c r="H77" i="192"/>
  <c r="I77" i="192" s="1"/>
  <c r="G78" i="192"/>
  <c r="E54" i="195" l="1"/>
  <c r="H78" i="192"/>
  <c r="I78" i="192" s="1"/>
  <c r="G79" i="192"/>
  <c r="E54" i="192"/>
  <c r="F54" i="195" l="1"/>
  <c r="F54" i="192"/>
  <c r="H79" i="192"/>
  <c r="I79" i="192" s="1"/>
  <c r="G80" i="192"/>
  <c r="D55" i="195" l="1"/>
  <c r="E55" i="195" s="1"/>
  <c r="F55" i="195" s="1"/>
  <c r="H80" i="192"/>
  <c r="I80" i="192" s="1"/>
  <c r="G81" i="192"/>
  <c r="D55" i="192"/>
  <c r="E55" i="192" s="1"/>
  <c r="F55" i="192" s="1"/>
  <c r="D56" i="195" l="1"/>
  <c r="E56" i="195" s="1"/>
  <c r="F56" i="195" s="1"/>
  <c r="D56" i="192"/>
  <c r="E56" i="192" s="1"/>
  <c r="F56" i="192" s="1"/>
  <c r="H81" i="192"/>
  <c r="I81" i="192" s="1"/>
  <c r="G82" i="192"/>
  <c r="D57" i="195" l="1"/>
  <c r="E57" i="195" s="1"/>
  <c r="F57" i="195" s="1"/>
  <c r="D57" i="192"/>
  <c r="E57" i="192" s="1"/>
  <c r="F57" i="192" s="1"/>
  <c r="H82" i="192"/>
  <c r="I82" i="192" s="1"/>
  <c r="G83" i="192"/>
  <c r="D58" i="195" l="1"/>
  <c r="E58" i="195" s="1"/>
  <c r="F58" i="195" s="1"/>
  <c r="D58" i="192"/>
  <c r="E58" i="192" s="1"/>
  <c r="F58" i="192" s="1"/>
  <c r="H83" i="192"/>
  <c r="I83" i="192" s="1"/>
  <c r="G84" i="192"/>
  <c r="D59" i="195" l="1"/>
  <c r="E59" i="195" s="1"/>
  <c r="F59" i="195" s="1"/>
  <c r="D59" i="192"/>
  <c r="E59" i="192" s="1"/>
  <c r="F59" i="192" s="1"/>
  <c r="H84" i="192"/>
  <c r="I84" i="192" s="1"/>
  <c r="G85" i="192"/>
  <c r="D60" i="195" l="1"/>
  <c r="E60" i="195" s="1"/>
  <c r="F60" i="195" s="1"/>
  <c r="D60" i="192"/>
  <c r="E60" i="192" s="1"/>
  <c r="F60" i="192" s="1"/>
  <c r="H85" i="192"/>
  <c r="I85" i="192" s="1"/>
  <c r="G86" i="192"/>
  <c r="D61" i="195" l="1"/>
  <c r="E61" i="195" s="1"/>
  <c r="F61" i="195" s="1"/>
  <c r="D61" i="192"/>
  <c r="E61" i="192" s="1"/>
  <c r="F61" i="192" s="1"/>
  <c r="H86" i="192"/>
  <c r="I86" i="192" s="1"/>
  <c r="G87" i="192"/>
  <c r="G88" i="192" s="1"/>
  <c r="G89" i="192" s="1"/>
  <c r="G90" i="192" s="1"/>
  <c r="G91" i="192" s="1"/>
  <c r="G92" i="192" s="1"/>
  <c r="G93" i="192" s="1"/>
  <c r="G94" i="192" s="1"/>
  <c r="G95" i="192" s="1"/>
  <c r="G96" i="192" s="1"/>
  <c r="G97" i="192" s="1"/>
  <c r="G98" i="192" s="1"/>
  <c r="G99" i="192" s="1"/>
  <c r="G100" i="192" s="1"/>
  <c r="G101" i="192" s="1"/>
  <c r="G102" i="192" s="1"/>
  <c r="G103" i="192" s="1"/>
  <c r="G104" i="192" s="1"/>
  <c r="G105" i="192" s="1"/>
  <c r="G106" i="192" s="1"/>
  <c r="G107" i="192" s="1"/>
  <c r="G108" i="192" s="1"/>
  <c r="G109" i="192" s="1"/>
  <c r="G110" i="192" s="1"/>
  <c r="G111" i="192" s="1"/>
  <c r="G112" i="192" s="1"/>
  <c r="G113" i="192" s="1"/>
  <c r="G114" i="192" s="1"/>
  <c r="G115" i="192" s="1"/>
  <c r="G116" i="192" s="1"/>
  <c r="G117" i="192" s="1"/>
  <c r="G118" i="192" s="1"/>
  <c r="G119" i="192" s="1"/>
  <c r="G120" i="192" s="1"/>
  <c r="G121" i="192" s="1"/>
  <c r="G122" i="192" s="1"/>
  <c r="G123" i="192" s="1"/>
  <c r="G124" i="192" s="1"/>
  <c r="G125" i="192" s="1"/>
  <c r="G126" i="192" s="1"/>
  <c r="G127" i="192" s="1"/>
  <c r="G128" i="192" s="1"/>
  <c r="G129" i="192" s="1"/>
  <c r="G130" i="192" s="1"/>
  <c r="G131" i="192" s="1"/>
  <c r="G132" i="192" s="1"/>
  <c r="G133" i="192" s="1"/>
  <c r="G134" i="192" s="1"/>
  <c r="G135" i="192" s="1"/>
  <c r="G136" i="192" s="1"/>
  <c r="G137" i="192" s="1"/>
  <c r="G138" i="192" s="1"/>
  <c r="G139" i="192" s="1"/>
  <c r="G140" i="192" s="1"/>
  <c r="G141" i="192" s="1"/>
  <c r="G142" i="192" s="1"/>
  <c r="G143" i="192" s="1"/>
  <c r="G144" i="192" s="1"/>
  <c r="G145" i="192" s="1"/>
  <c r="G146" i="192" s="1"/>
  <c r="G147" i="192" s="1"/>
  <c r="G148" i="192" s="1"/>
  <c r="G149" i="192" s="1"/>
  <c r="G150" i="192" s="1"/>
  <c r="G151" i="192" s="1"/>
  <c r="G152" i="192" s="1"/>
  <c r="G153" i="192" s="1"/>
  <c r="G154" i="192" s="1"/>
  <c r="G155" i="192" s="1"/>
  <c r="G156" i="192" s="1"/>
  <c r="G157" i="192" s="1"/>
  <c r="G158" i="192" s="1"/>
  <c r="G159" i="192" s="1"/>
  <c r="G160" i="192" s="1"/>
  <c r="G161" i="192" s="1"/>
  <c r="G162" i="192" s="1"/>
  <c r="G163" i="192" s="1"/>
  <c r="G164" i="192" s="1"/>
  <c r="G165" i="192" s="1"/>
  <c r="G166" i="192" s="1"/>
  <c r="G167" i="192" s="1"/>
  <c r="G168" i="192" s="1"/>
  <c r="G169" i="192" s="1"/>
  <c r="G170" i="192" s="1"/>
  <c r="G171" i="192" s="1"/>
  <c r="G172" i="192" s="1"/>
  <c r="G173" i="192" s="1"/>
  <c r="G174" i="192" s="1"/>
  <c r="G175" i="192" s="1"/>
  <c r="G176" i="192" s="1"/>
  <c r="G177" i="192" s="1"/>
  <c r="G178" i="192" s="1"/>
  <c r="G179" i="192" s="1"/>
  <c r="G180" i="192" s="1"/>
  <c r="G181" i="192" s="1"/>
  <c r="G182" i="192" s="1"/>
  <c r="G183" i="192" s="1"/>
  <c r="G184" i="192" s="1"/>
  <c r="G185" i="192" s="1"/>
  <c r="G186" i="192" s="1"/>
  <c r="G187" i="192" s="1"/>
  <c r="G188" i="192" s="1"/>
  <c r="G189" i="192" s="1"/>
  <c r="G190" i="192" s="1"/>
  <c r="G191" i="192" s="1"/>
  <c r="G192" i="192" s="1"/>
  <c r="G193" i="192" s="1"/>
  <c r="G194" i="192" s="1"/>
  <c r="G195" i="192" s="1"/>
  <c r="G196" i="192" s="1"/>
  <c r="G197" i="192" s="1"/>
  <c r="G198" i="192" s="1"/>
  <c r="G199" i="192" s="1"/>
  <c r="G200" i="192" s="1"/>
  <c r="G201" i="192" s="1"/>
  <c r="G202" i="192" s="1"/>
  <c r="G203" i="192" s="1"/>
  <c r="G204" i="192" s="1"/>
  <c r="G205" i="192" s="1"/>
  <c r="G206" i="192" s="1"/>
  <c r="G207" i="192" s="1"/>
  <c r="G208" i="192" s="1"/>
  <c r="G209" i="192" s="1"/>
  <c r="G210" i="192" s="1"/>
  <c r="G211" i="192" s="1"/>
  <c r="G212" i="192" s="1"/>
  <c r="G213" i="192" s="1"/>
  <c r="G214" i="192" s="1"/>
  <c r="G215" i="192" s="1"/>
  <c r="G216" i="192" s="1"/>
  <c r="G217" i="192" s="1"/>
  <c r="G218" i="192" s="1"/>
  <c r="G219" i="192" s="1"/>
  <c r="G220" i="192" s="1"/>
  <c r="G221" i="192" s="1"/>
  <c r="G222" i="192" s="1"/>
  <c r="G223" i="192" s="1"/>
  <c r="G224" i="192" s="1"/>
  <c r="G225" i="192" s="1"/>
  <c r="G226" i="192" s="1"/>
  <c r="G227" i="192" s="1"/>
  <c r="G228" i="192" s="1"/>
  <c r="G229" i="192" s="1"/>
  <c r="G230" i="192" s="1"/>
  <c r="G231" i="192" s="1"/>
  <c r="G232" i="192" s="1"/>
  <c r="G233" i="192" s="1"/>
  <c r="G234" i="192" s="1"/>
  <c r="G235" i="192" s="1"/>
  <c r="G236" i="192" s="1"/>
  <c r="G237" i="192" s="1"/>
  <c r="G238" i="192" s="1"/>
  <c r="G239" i="192" s="1"/>
  <c r="G240" i="192" s="1"/>
  <c r="G241" i="192" s="1"/>
  <c r="G242" i="192" s="1"/>
  <c r="G243" i="192" s="1"/>
  <c r="G244" i="192" s="1"/>
  <c r="G245" i="192" s="1"/>
  <c r="G246" i="192" s="1"/>
  <c r="G247" i="192" s="1"/>
  <c r="G248" i="192" s="1"/>
  <c r="G249" i="192" s="1"/>
  <c r="G250" i="192" s="1"/>
  <c r="G251" i="192" s="1"/>
  <c r="G252" i="192" s="1"/>
  <c r="G253" i="192" s="1"/>
  <c r="G254" i="192" s="1"/>
  <c r="G255" i="192" s="1"/>
  <c r="G256" i="192" s="1"/>
  <c r="G257" i="192" s="1"/>
  <c r="G258" i="192" s="1"/>
  <c r="G259" i="192" s="1"/>
  <c r="G260" i="192" s="1"/>
  <c r="G261" i="192" s="1"/>
  <c r="G262" i="192" s="1"/>
  <c r="G263" i="192" s="1"/>
  <c r="G264" i="192" s="1"/>
  <c r="G265" i="192" s="1"/>
  <c r="G266" i="192" s="1"/>
  <c r="G267" i="192" s="1"/>
  <c r="G268" i="192" s="1"/>
  <c r="G269" i="192" s="1"/>
  <c r="G270" i="192" s="1"/>
  <c r="G271" i="192" s="1"/>
  <c r="G272" i="192" s="1"/>
  <c r="G273" i="192" s="1"/>
  <c r="G274" i="192" s="1"/>
  <c r="G275" i="192" s="1"/>
  <c r="G276" i="192" s="1"/>
  <c r="G277" i="192" s="1"/>
  <c r="G278" i="192" s="1"/>
  <c r="G279" i="192" s="1"/>
  <c r="G280" i="192" s="1"/>
  <c r="G281" i="192" s="1"/>
  <c r="G282" i="192" s="1"/>
  <c r="G283" i="192" s="1"/>
  <c r="G284" i="192" s="1"/>
  <c r="G285" i="192" s="1"/>
  <c r="G286" i="192" s="1"/>
  <c r="G287" i="192" s="1"/>
  <c r="G288" i="192" s="1"/>
  <c r="G289" i="192" s="1"/>
  <c r="G290" i="192" s="1"/>
  <c r="G291" i="192" s="1"/>
  <c r="G292" i="192" s="1"/>
  <c r="G293" i="192" s="1"/>
  <c r="G294" i="192" s="1"/>
  <c r="G295" i="192" s="1"/>
  <c r="G296" i="192" s="1"/>
  <c r="G297" i="192" s="1"/>
  <c r="G298" i="192" s="1"/>
  <c r="G299" i="192" s="1"/>
  <c r="G300" i="192" s="1"/>
  <c r="G301" i="192" s="1"/>
  <c r="G302" i="192" s="1"/>
  <c r="G303" i="192" s="1"/>
  <c r="G304" i="192" s="1"/>
  <c r="G305" i="192" s="1"/>
  <c r="G306" i="192" s="1"/>
  <c r="G307" i="192" s="1"/>
  <c r="G308" i="192" s="1"/>
  <c r="G309" i="192" s="1"/>
  <c r="G310" i="192" s="1"/>
  <c r="G311" i="192" s="1"/>
  <c r="G312" i="192" s="1"/>
  <c r="G313" i="192" s="1"/>
  <c r="G314" i="192" s="1"/>
  <c r="G315" i="192" s="1"/>
  <c r="G316" i="192" s="1"/>
  <c r="G317" i="192" s="1"/>
  <c r="G318" i="192" s="1"/>
  <c r="G319" i="192" s="1"/>
  <c r="G320" i="192" s="1"/>
  <c r="G321" i="192" s="1"/>
  <c r="G322" i="192" s="1"/>
  <c r="G323" i="192" s="1"/>
  <c r="G324" i="192" s="1"/>
  <c r="G325" i="192" s="1"/>
  <c r="G326" i="192" s="1"/>
  <c r="G327" i="192" s="1"/>
  <c r="G328" i="192" s="1"/>
  <c r="G329" i="192" s="1"/>
  <c r="G330" i="192" s="1"/>
  <c r="G331" i="192" s="1"/>
  <c r="G332" i="192" s="1"/>
  <c r="G333" i="192" s="1"/>
  <c r="G334" i="192" s="1"/>
  <c r="G335" i="192" s="1"/>
  <c r="G336" i="192" s="1"/>
  <c r="G337" i="192" s="1"/>
  <c r="G338" i="192" s="1"/>
  <c r="G339" i="192" s="1"/>
  <c r="G340" i="192" s="1"/>
  <c r="G341" i="192" s="1"/>
  <c r="G342" i="192" s="1"/>
  <c r="G343" i="192" s="1"/>
  <c r="G344" i="192" s="1"/>
  <c r="G345" i="192" s="1"/>
  <c r="G346" i="192" s="1"/>
  <c r="G347" i="192" s="1"/>
  <c r="G348" i="192" s="1"/>
  <c r="G349" i="192" s="1"/>
  <c r="G350" i="192" s="1"/>
  <c r="G351" i="192" s="1"/>
  <c r="G352" i="192" s="1"/>
  <c r="G353" i="192" s="1"/>
  <c r="G354" i="192" s="1"/>
  <c r="G355" i="192" s="1"/>
  <c r="G356" i="192" s="1"/>
  <c r="G357" i="192" s="1"/>
  <c r="G358" i="192" s="1"/>
  <c r="G359" i="192" s="1"/>
  <c r="G360" i="192" s="1"/>
  <c r="G361" i="192" s="1"/>
  <c r="G362" i="192" s="1"/>
  <c r="G363" i="192" s="1"/>
  <c r="G364" i="192" s="1"/>
  <c r="G365" i="192" s="1"/>
  <c r="G366" i="192" s="1"/>
  <c r="G367" i="192" s="1"/>
  <c r="G368" i="192" s="1"/>
  <c r="G369" i="192" s="1"/>
  <c r="G370" i="192" s="1"/>
  <c r="G371" i="192" s="1"/>
  <c r="G372" i="192" s="1"/>
  <c r="G373" i="192" s="1"/>
  <c r="G374" i="192" s="1"/>
  <c r="G375" i="192" s="1"/>
  <c r="G376" i="192" s="1"/>
  <c r="G377" i="192" s="1"/>
  <c r="G378" i="192" s="1"/>
  <c r="G379" i="192" s="1"/>
  <c r="G380" i="192" s="1"/>
  <c r="G381" i="192" s="1"/>
  <c r="G382" i="192" s="1"/>
  <c r="G383" i="192" s="1"/>
  <c r="G384" i="192" s="1"/>
  <c r="G385" i="192" s="1"/>
  <c r="G386" i="192" s="1"/>
  <c r="G387" i="192" s="1"/>
  <c r="G388" i="192" s="1"/>
  <c r="G389" i="192" s="1"/>
  <c r="G390" i="192" s="1"/>
  <c r="G391" i="192" s="1"/>
  <c r="G392" i="192" s="1"/>
  <c r="G393" i="192" s="1"/>
  <c r="G394" i="192" s="1"/>
  <c r="G395" i="192" s="1"/>
  <c r="G396" i="192" s="1"/>
  <c r="G397" i="192" s="1"/>
  <c r="G398" i="192" s="1"/>
  <c r="G399" i="192" s="1"/>
  <c r="G400" i="192" s="1"/>
  <c r="G401" i="192" s="1"/>
  <c r="G402" i="192" s="1"/>
  <c r="G403" i="192" s="1"/>
  <c r="G404" i="192" s="1"/>
  <c r="G405" i="192" s="1"/>
  <c r="G406" i="192" s="1"/>
  <c r="G407" i="192" s="1"/>
  <c r="G408" i="192" s="1"/>
  <c r="G409" i="192" s="1"/>
  <c r="G410" i="192" s="1"/>
  <c r="G411" i="192" s="1"/>
  <c r="G412" i="192" s="1"/>
  <c r="G413" i="192" s="1"/>
  <c r="G414" i="192" s="1"/>
  <c r="G415" i="192" s="1"/>
  <c r="G416" i="192" s="1"/>
  <c r="G417" i="192" s="1"/>
  <c r="G418" i="192" s="1"/>
  <c r="G419" i="192" s="1"/>
  <c r="G420" i="192" s="1"/>
  <c r="G421" i="192" s="1"/>
  <c r="G422" i="192" s="1"/>
  <c r="G423" i="192" s="1"/>
  <c r="G424" i="192" s="1"/>
  <c r="G425" i="192" s="1"/>
  <c r="G426" i="192" s="1"/>
  <c r="G427" i="192" s="1"/>
  <c r="G428" i="192" s="1"/>
  <c r="G429" i="192" s="1"/>
  <c r="G430" i="192" s="1"/>
  <c r="G431" i="192" s="1"/>
  <c r="G432" i="192" s="1"/>
  <c r="G433" i="192" s="1"/>
  <c r="G434" i="192" s="1"/>
  <c r="G435" i="192" s="1"/>
  <c r="G436" i="192" s="1"/>
  <c r="G437" i="192" s="1"/>
  <c r="G438" i="192" s="1"/>
  <c r="G439" i="192" s="1"/>
  <c r="G440" i="192" s="1"/>
  <c r="G441" i="192" s="1"/>
  <c r="G442" i="192" s="1"/>
  <c r="G443" i="192" s="1"/>
  <c r="G444" i="192" s="1"/>
  <c r="G445" i="192" s="1"/>
  <c r="G446" i="192" s="1"/>
  <c r="G447" i="192" s="1"/>
  <c r="G448" i="192" s="1"/>
  <c r="G449" i="192" s="1"/>
  <c r="G450" i="192" s="1"/>
  <c r="G451" i="192" s="1"/>
  <c r="G452" i="192" s="1"/>
  <c r="G453" i="192" s="1"/>
  <c r="G454" i="192" s="1"/>
  <c r="G455" i="192" s="1"/>
  <c r="G456" i="192" s="1"/>
  <c r="G457" i="192" s="1"/>
  <c r="G458" i="192" s="1"/>
  <c r="G459" i="192" s="1"/>
  <c r="G460" i="192" s="1"/>
  <c r="G461" i="192" s="1"/>
  <c r="G462" i="192" s="1"/>
  <c r="G463" i="192" s="1"/>
  <c r="G464" i="192" s="1"/>
  <c r="G465" i="192" s="1"/>
  <c r="G466" i="192" s="1"/>
  <c r="G467" i="192" s="1"/>
  <c r="G468" i="192" s="1"/>
  <c r="G469" i="192" s="1"/>
  <c r="G470" i="192" s="1"/>
  <c r="G471" i="192" s="1"/>
  <c r="G472" i="192" s="1"/>
  <c r="G473" i="192" s="1"/>
  <c r="G474" i="192" s="1"/>
  <c r="G475" i="192" s="1"/>
  <c r="G476" i="192" s="1"/>
  <c r="G477" i="192" s="1"/>
  <c r="G478" i="192" s="1"/>
  <c r="G479" i="192" s="1"/>
  <c r="G480" i="192" s="1"/>
  <c r="G481" i="192" s="1"/>
  <c r="G482" i="192" s="1"/>
  <c r="G483" i="192" s="1"/>
  <c r="G484" i="192" s="1"/>
  <c r="G485" i="192" s="1"/>
  <c r="G486" i="192" s="1"/>
  <c r="G487" i="192" s="1"/>
  <c r="G488" i="192" s="1"/>
  <c r="G489" i="192" s="1"/>
  <c r="G490" i="192" s="1"/>
  <c r="G491" i="192" s="1"/>
  <c r="G492" i="192" s="1"/>
  <c r="G493" i="192" s="1"/>
  <c r="G494" i="192" s="1"/>
  <c r="G495" i="192" s="1"/>
  <c r="G496" i="192" s="1"/>
  <c r="G497" i="192" s="1"/>
  <c r="G498" i="192" s="1"/>
  <c r="G499" i="192" s="1"/>
  <c r="G500" i="192" s="1"/>
  <c r="G501" i="192" s="1"/>
  <c r="G502" i="192" s="1"/>
  <c r="G503" i="192" s="1"/>
  <c r="G504" i="192" s="1"/>
  <c r="G505" i="192" s="1"/>
  <c r="G506" i="192" s="1"/>
  <c r="G507" i="192" s="1"/>
  <c r="G508" i="192" s="1"/>
  <c r="G509" i="192" s="1"/>
  <c r="G510" i="192" s="1"/>
  <c r="G511" i="192" s="1"/>
  <c r="G512" i="192" s="1"/>
  <c r="G513" i="192" s="1"/>
  <c r="G514" i="192" s="1"/>
  <c r="G515" i="192" s="1"/>
  <c r="G516" i="192" s="1"/>
  <c r="G517" i="192" s="1"/>
  <c r="G518" i="192" s="1"/>
  <c r="G519" i="192" s="1"/>
  <c r="G520" i="192" s="1"/>
  <c r="G521" i="192" s="1"/>
  <c r="G522" i="192" s="1"/>
  <c r="G523" i="192" s="1"/>
  <c r="G524" i="192" s="1"/>
  <c r="G525" i="192" s="1"/>
  <c r="G526" i="192" s="1"/>
  <c r="G527" i="192" s="1"/>
  <c r="G528" i="192" s="1"/>
  <c r="G529" i="192" s="1"/>
  <c r="G530" i="192" s="1"/>
  <c r="G531" i="192" s="1"/>
  <c r="G532" i="192" s="1"/>
  <c r="G533" i="192" s="1"/>
  <c r="G534" i="192" s="1"/>
  <c r="G535" i="192" s="1"/>
  <c r="G536" i="192" s="1"/>
  <c r="G537" i="192" s="1"/>
  <c r="G538" i="192" s="1"/>
  <c r="G539" i="192" s="1"/>
  <c r="G540" i="192" s="1"/>
  <c r="G541" i="192" s="1"/>
  <c r="G542" i="192" s="1"/>
  <c r="G543" i="192" s="1"/>
  <c r="G544" i="192" s="1"/>
  <c r="G545" i="192" s="1"/>
  <c r="G546" i="192" s="1"/>
  <c r="G547" i="192" s="1"/>
  <c r="G548" i="192" s="1"/>
  <c r="G549" i="192" s="1"/>
  <c r="G550" i="192" s="1"/>
  <c r="G551" i="192" s="1"/>
  <c r="G552" i="192" s="1"/>
  <c r="G553" i="192" s="1"/>
  <c r="G554" i="192" s="1"/>
  <c r="G555" i="192" s="1"/>
  <c r="G556" i="192" s="1"/>
  <c r="G557" i="192" s="1"/>
  <c r="G558" i="192" s="1"/>
  <c r="G559" i="192" s="1"/>
  <c r="G560" i="192" s="1"/>
  <c r="G561" i="192" s="1"/>
  <c r="G562" i="192" s="1"/>
  <c r="G563" i="192" s="1"/>
  <c r="G564" i="192" s="1"/>
  <c r="G565" i="192" s="1"/>
  <c r="G566" i="192" s="1"/>
  <c r="G567" i="192" s="1"/>
  <c r="G568" i="192" s="1"/>
  <c r="G569" i="192" s="1"/>
  <c r="G570" i="192" s="1"/>
  <c r="G571" i="192" s="1"/>
  <c r="G572" i="192" s="1"/>
  <c r="G573" i="192" s="1"/>
  <c r="G574" i="192" s="1"/>
  <c r="G575" i="192" s="1"/>
  <c r="G576" i="192" s="1"/>
  <c r="G577" i="192" s="1"/>
  <c r="G578" i="192" s="1"/>
  <c r="G579" i="192" s="1"/>
  <c r="G580" i="192" s="1"/>
  <c r="G581" i="192" s="1"/>
  <c r="G582" i="192" s="1"/>
  <c r="G583" i="192" s="1"/>
  <c r="G584" i="192" s="1"/>
  <c r="G585" i="192" s="1"/>
  <c r="G586" i="192" s="1"/>
  <c r="G587" i="192" s="1"/>
  <c r="G588" i="192" s="1"/>
  <c r="G589" i="192" s="1"/>
  <c r="G590" i="192" s="1"/>
  <c r="G591" i="192" s="1"/>
  <c r="G592" i="192" s="1"/>
  <c r="G593" i="192" s="1"/>
  <c r="G594" i="192" s="1"/>
  <c r="G595" i="192" s="1"/>
  <c r="G596" i="192" s="1"/>
  <c r="G597" i="192" s="1"/>
  <c r="G598" i="192" s="1"/>
  <c r="G599" i="192" s="1"/>
  <c r="G600" i="192" s="1"/>
  <c r="G601" i="192" s="1"/>
  <c r="G602" i="192" s="1"/>
  <c r="G603" i="192" s="1"/>
  <c r="G604" i="192" s="1"/>
  <c r="G605" i="192" s="1"/>
  <c r="G606" i="192" s="1"/>
  <c r="G607" i="192" s="1"/>
  <c r="G608" i="192" s="1"/>
  <c r="G609" i="192" s="1"/>
  <c r="G610" i="192" s="1"/>
  <c r="G611" i="192" s="1"/>
  <c r="G612" i="192" s="1"/>
  <c r="G613" i="192" s="1"/>
  <c r="G614" i="192" s="1"/>
  <c r="G615" i="192" s="1"/>
  <c r="G616" i="192" s="1"/>
  <c r="G617" i="192" s="1"/>
  <c r="G618" i="192" s="1"/>
  <c r="G619" i="192" s="1"/>
  <c r="G620" i="192" s="1"/>
  <c r="G621" i="192" s="1"/>
  <c r="G622" i="192" s="1"/>
  <c r="G623" i="192" s="1"/>
  <c r="G624" i="192" s="1"/>
  <c r="G625" i="192" s="1"/>
  <c r="G626" i="192" s="1"/>
  <c r="G627" i="192" s="1"/>
  <c r="G628" i="192" s="1"/>
  <c r="G629" i="192" s="1"/>
  <c r="G630" i="192" s="1"/>
  <c r="G631" i="192" s="1"/>
  <c r="G632" i="192" s="1"/>
  <c r="G633" i="192" s="1"/>
  <c r="G634" i="192" s="1"/>
  <c r="G635" i="192" s="1"/>
  <c r="G636" i="192" s="1"/>
  <c r="G637" i="192" s="1"/>
  <c r="G638" i="192" s="1"/>
  <c r="G639" i="192" s="1"/>
  <c r="G640" i="192" s="1"/>
  <c r="G641" i="192" s="1"/>
  <c r="G642" i="192" s="1"/>
  <c r="G643" i="192" s="1"/>
  <c r="G644" i="192" s="1"/>
  <c r="G645" i="192" s="1"/>
  <c r="G646" i="192" s="1"/>
  <c r="G647" i="192" s="1"/>
  <c r="G648" i="192" s="1"/>
  <c r="G649" i="192" s="1"/>
  <c r="G650" i="192" s="1"/>
  <c r="G651" i="192" s="1"/>
  <c r="G652" i="192" s="1"/>
  <c r="G653" i="192" s="1"/>
  <c r="G654" i="192" s="1"/>
  <c r="G655" i="192" s="1"/>
  <c r="G656" i="192" s="1"/>
  <c r="G657" i="192" s="1"/>
  <c r="G658" i="192" s="1"/>
  <c r="G659" i="192" s="1"/>
  <c r="G660" i="192" s="1"/>
  <c r="G661" i="192" s="1"/>
  <c r="G662" i="192" s="1"/>
  <c r="G663" i="192" s="1"/>
  <c r="G664" i="192" s="1"/>
  <c r="G665" i="192" s="1"/>
  <c r="G666" i="192" s="1"/>
  <c r="G667" i="192" s="1"/>
  <c r="G668" i="192" s="1"/>
  <c r="G669" i="192" s="1"/>
  <c r="G670" i="192" s="1"/>
  <c r="G671" i="192" s="1"/>
  <c r="G672" i="192" s="1"/>
  <c r="G673" i="192" s="1"/>
  <c r="G674" i="192" s="1"/>
  <c r="G675" i="192" s="1"/>
  <c r="G676" i="192" s="1"/>
  <c r="G677" i="192" s="1"/>
  <c r="G678" i="192" s="1"/>
  <c r="G679" i="192" s="1"/>
  <c r="G680" i="192" s="1"/>
  <c r="G681" i="192" s="1"/>
  <c r="G682" i="192" s="1"/>
  <c r="G683" i="192" s="1"/>
  <c r="G684" i="192" s="1"/>
  <c r="G685" i="192" s="1"/>
  <c r="G686" i="192" s="1"/>
  <c r="G687" i="192" s="1"/>
  <c r="G688" i="192" s="1"/>
  <c r="G689" i="192" s="1"/>
  <c r="G690" i="192" s="1"/>
  <c r="G691" i="192" s="1"/>
  <c r="G692" i="192" s="1"/>
  <c r="G693" i="192" s="1"/>
  <c r="G694" i="192" s="1"/>
  <c r="G695" i="192" s="1"/>
  <c r="G696" i="192" s="1"/>
  <c r="G697" i="192" s="1"/>
  <c r="G698" i="192" s="1"/>
  <c r="G699" i="192" s="1"/>
  <c r="G700" i="192" s="1"/>
  <c r="G701" i="192" s="1"/>
  <c r="G702" i="192" s="1"/>
  <c r="G703" i="192" s="1"/>
  <c r="G704" i="192" s="1"/>
  <c r="G705" i="192" s="1"/>
  <c r="G706" i="192" s="1"/>
  <c r="G707" i="192" s="1"/>
  <c r="G708" i="192" s="1"/>
  <c r="G709" i="192" s="1"/>
  <c r="G710" i="192" s="1"/>
  <c r="G711" i="192" s="1"/>
  <c r="G712" i="192" s="1"/>
  <c r="G713" i="192" s="1"/>
  <c r="G714" i="192" s="1"/>
  <c r="G715" i="192" s="1"/>
  <c r="G716" i="192" s="1"/>
  <c r="G717" i="192" s="1"/>
  <c r="G718" i="192" s="1"/>
  <c r="G719" i="192" s="1"/>
  <c r="G720" i="192" s="1"/>
  <c r="G721" i="192" s="1"/>
  <c r="G722" i="192" s="1"/>
  <c r="G723" i="192" s="1"/>
  <c r="G724" i="192" s="1"/>
  <c r="G725" i="192" s="1"/>
  <c r="G726" i="192" s="1"/>
  <c r="G727" i="192" s="1"/>
  <c r="G728" i="192" s="1"/>
  <c r="G729" i="192" s="1"/>
  <c r="G730" i="192" s="1"/>
  <c r="G731" i="192" s="1"/>
  <c r="G732" i="192" s="1"/>
  <c r="G733" i="192" s="1"/>
  <c r="G734" i="192" s="1"/>
  <c r="G735" i="192" s="1"/>
  <c r="G736" i="192" s="1"/>
  <c r="G737" i="192" s="1"/>
  <c r="G738" i="192" s="1"/>
  <c r="G739" i="192" s="1"/>
  <c r="G740" i="192" s="1"/>
  <c r="G741" i="192" s="1"/>
  <c r="G742" i="192" s="1"/>
  <c r="G743" i="192" s="1"/>
  <c r="G744" i="192" s="1"/>
  <c r="G745" i="192" s="1"/>
  <c r="G746" i="192" s="1"/>
  <c r="G747" i="192" s="1"/>
  <c r="G748" i="192" s="1"/>
  <c r="G749" i="192" s="1"/>
  <c r="G750" i="192" s="1"/>
  <c r="G751" i="192" s="1"/>
  <c r="G752" i="192" s="1"/>
  <c r="G753" i="192" s="1"/>
  <c r="G754" i="192" s="1"/>
  <c r="G755" i="192" s="1"/>
  <c r="G756" i="192" s="1"/>
  <c r="G757" i="192" s="1"/>
  <c r="G758" i="192" s="1"/>
  <c r="G759" i="192" s="1"/>
  <c r="G760" i="192" s="1"/>
  <c r="G761" i="192" s="1"/>
  <c r="G762" i="192" s="1"/>
  <c r="G763" i="192" s="1"/>
  <c r="G764" i="192" s="1"/>
  <c r="G765" i="192" s="1"/>
  <c r="G766" i="192" s="1"/>
  <c r="G767" i="192" s="1"/>
  <c r="G768" i="192" s="1"/>
  <c r="G769" i="192" s="1"/>
  <c r="G770" i="192" s="1"/>
  <c r="G771" i="192" s="1"/>
  <c r="G772" i="192" s="1"/>
  <c r="G773" i="192" s="1"/>
  <c r="G774" i="192" s="1"/>
  <c r="G775" i="192" s="1"/>
  <c r="G776" i="192" s="1"/>
  <c r="G777" i="192" s="1"/>
  <c r="G778" i="192" s="1"/>
  <c r="G779" i="192" s="1"/>
  <c r="G780" i="192" s="1"/>
  <c r="G781" i="192" s="1"/>
  <c r="G782" i="192" s="1"/>
  <c r="G783" i="192" s="1"/>
  <c r="G784" i="192" s="1"/>
  <c r="G785" i="192" s="1"/>
  <c r="G786" i="192" s="1"/>
  <c r="G787" i="192" s="1"/>
  <c r="G788" i="192" s="1"/>
  <c r="G789" i="192" s="1"/>
  <c r="G790" i="192" s="1"/>
  <c r="G791" i="192" s="1"/>
  <c r="G792" i="192" s="1"/>
  <c r="G793" i="192" s="1"/>
  <c r="G794" i="192" s="1"/>
  <c r="G795" i="192" s="1"/>
  <c r="G796" i="192" s="1"/>
  <c r="G797" i="192" s="1"/>
  <c r="G798" i="192" s="1"/>
  <c r="G799" i="192" s="1"/>
  <c r="G800" i="192" s="1"/>
  <c r="G801" i="192" s="1"/>
  <c r="G802" i="192" s="1"/>
  <c r="G803" i="192" s="1"/>
  <c r="G804" i="192" s="1"/>
  <c r="G805" i="192" s="1"/>
  <c r="G806" i="192" s="1"/>
  <c r="G807" i="192" s="1"/>
  <c r="G808" i="192" s="1"/>
  <c r="G809" i="192" s="1"/>
  <c r="G810" i="192" s="1"/>
  <c r="G811" i="192" s="1"/>
  <c r="G812" i="192" s="1"/>
  <c r="G813" i="192" s="1"/>
  <c r="G814" i="192" s="1"/>
  <c r="G815" i="192" s="1"/>
  <c r="G816" i="192" s="1"/>
  <c r="G817" i="192" s="1"/>
  <c r="G818" i="192" s="1"/>
  <c r="G819" i="192" s="1"/>
  <c r="G820" i="192" s="1"/>
  <c r="G821" i="192" s="1"/>
  <c r="G822" i="192" s="1"/>
  <c r="G823" i="192" s="1"/>
  <c r="G824" i="192" s="1"/>
  <c r="G825" i="192" s="1"/>
  <c r="G826" i="192" s="1"/>
  <c r="G827" i="192" s="1"/>
  <c r="G828" i="192" s="1"/>
  <c r="G829" i="192" s="1"/>
  <c r="G830" i="192" s="1"/>
  <c r="G831" i="192" s="1"/>
  <c r="G832" i="192" s="1"/>
  <c r="G833" i="192" s="1"/>
  <c r="G834" i="192" s="1"/>
  <c r="G835" i="192" s="1"/>
  <c r="G836" i="192" s="1"/>
  <c r="G837" i="192" s="1"/>
  <c r="G838" i="192" s="1"/>
  <c r="G839" i="192" s="1"/>
  <c r="G840" i="192" s="1"/>
  <c r="G841" i="192" s="1"/>
  <c r="G842" i="192" s="1"/>
  <c r="G843" i="192" s="1"/>
  <c r="G844" i="192" s="1"/>
  <c r="G845" i="192" s="1"/>
  <c r="G846" i="192" s="1"/>
  <c r="G847" i="192" s="1"/>
  <c r="G848" i="192" s="1"/>
  <c r="G849" i="192" s="1"/>
  <c r="G850" i="192" s="1"/>
  <c r="G851" i="192" s="1"/>
  <c r="G852" i="192" s="1"/>
  <c r="G853" i="192" s="1"/>
  <c r="G854" i="192" s="1"/>
  <c r="G855" i="192" s="1"/>
  <c r="G856" i="192" s="1"/>
  <c r="G857" i="192" s="1"/>
  <c r="G858" i="192" s="1"/>
  <c r="G859" i="192" s="1"/>
  <c r="G860" i="192" s="1"/>
  <c r="G861" i="192" s="1"/>
  <c r="G862" i="192" s="1"/>
  <c r="G863" i="192" s="1"/>
  <c r="G864" i="192" s="1"/>
  <c r="G865" i="192" s="1"/>
  <c r="G866" i="192" s="1"/>
  <c r="G867" i="192" s="1"/>
  <c r="G868" i="192" s="1"/>
  <c r="G869" i="192" s="1"/>
  <c r="G870" i="192" s="1"/>
  <c r="G871" i="192" s="1"/>
  <c r="G872" i="192" s="1"/>
  <c r="G873" i="192" s="1"/>
  <c r="G874" i="192" s="1"/>
  <c r="G875" i="192" s="1"/>
  <c r="G876" i="192" s="1"/>
  <c r="G877" i="192" s="1"/>
  <c r="G878" i="192" s="1"/>
  <c r="G879" i="192" s="1"/>
  <c r="G880" i="192" s="1"/>
  <c r="G881" i="192" s="1"/>
  <c r="G882" i="192" s="1"/>
  <c r="G883" i="192" s="1"/>
  <c r="G884" i="192" s="1"/>
  <c r="G885" i="192" s="1"/>
  <c r="G886" i="192" s="1"/>
  <c r="G887" i="192" s="1"/>
  <c r="G888" i="192" s="1"/>
  <c r="G889" i="192" s="1"/>
  <c r="G890" i="192" s="1"/>
  <c r="G891" i="192" s="1"/>
  <c r="G892" i="192" s="1"/>
  <c r="G893" i="192" s="1"/>
  <c r="G894" i="192" s="1"/>
  <c r="G895" i="192" s="1"/>
  <c r="G896" i="192" s="1"/>
  <c r="G897" i="192" s="1"/>
  <c r="G898" i="192" s="1"/>
  <c r="G899" i="192" s="1"/>
  <c r="G900" i="192" s="1"/>
  <c r="G901" i="192" s="1"/>
  <c r="G902" i="192" s="1"/>
  <c r="G903" i="192" s="1"/>
  <c r="G904" i="192" s="1"/>
  <c r="G905" i="192" s="1"/>
  <c r="G906" i="192" s="1"/>
  <c r="G907" i="192" s="1"/>
  <c r="G908" i="192" s="1"/>
  <c r="G909" i="192" s="1"/>
  <c r="G910" i="192" s="1"/>
  <c r="G911" i="192" s="1"/>
  <c r="G912" i="192" s="1"/>
  <c r="G913" i="192" s="1"/>
  <c r="G914" i="192" s="1"/>
  <c r="G915" i="192" s="1"/>
  <c r="G916" i="192" s="1"/>
  <c r="G917" i="192" s="1"/>
  <c r="G918" i="192" s="1"/>
  <c r="G919" i="192" s="1"/>
  <c r="G920" i="192" s="1"/>
  <c r="G921" i="192" s="1"/>
  <c r="G922" i="192" s="1"/>
  <c r="G923" i="192" s="1"/>
  <c r="G924" i="192" s="1"/>
  <c r="G925" i="192" s="1"/>
  <c r="G926" i="192" s="1"/>
  <c r="G927" i="192" s="1"/>
  <c r="G928" i="192" s="1"/>
  <c r="G929" i="192" s="1"/>
  <c r="G930" i="192" s="1"/>
  <c r="G931" i="192" s="1"/>
  <c r="G932" i="192" s="1"/>
  <c r="G933" i="192" s="1"/>
  <c r="G934" i="192" s="1"/>
  <c r="G935" i="192" s="1"/>
  <c r="G936" i="192" s="1"/>
  <c r="G937" i="192" s="1"/>
  <c r="G938" i="192" s="1"/>
  <c r="G939" i="192" s="1"/>
  <c r="G940" i="192" s="1"/>
  <c r="G941" i="192" s="1"/>
  <c r="G942" i="192" s="1"/>
  <c r="G943" i="192" s="1"/>
  <c r="G944" i="192" s="1"/>
  <c r="G945" i="192" s="1"/>
  <c r="G946" i="192" s="1"/>
  <c r="G947" i="192" s="1"/>
  <c r="G948" i="192" s="1"/>
  <c r="G949" i="192" s="1"/>
  <c r="G950" i="192" s="1"/>
  <c r="G951" i="192" s="1"/>
  <c r="G952" i="192" s="1"/>
  <c r="G953" i="192" s="1"/>
  <c r="G954" i="192" s="1"/>
  <c r="G955" i="192" s="1"/>
  <c r="G956" i="192" s="1"/>
  <c r="G957" i="192" s="1"/>
  <c r="G958" i="192" s="1"/>
  <c r="G959" i="192" s="1"/>
  <c r="G960" i="192" s="1"/>
  <c r="G961" i="192" s="1"/>
  <c r="G962" i="192" s="1"/>
  <c r="G963" i="192" s="1"/>
  <c r="G964" i="192" s="1"/>
  <c r="G965" i="192" s="1"/>
  <c r="G966" i="192" s="1"/>
  <c r="G967" i="192" s="1"/>
  <c r="G968" i="192" s="1"/>
  <c r="G969" i="192" s="1"/>
  <c r="G970" i="192" s="1"/>
  <c r="G971" i="192" s="1"/>
  <c r="G972" i="192" s="1"/>
  <c r="G973" i="192" s="1"/>
  <c r="G974" i="192" s="1"/>
  <c r="G975" i="192" s="1"/>
  <c r="G976" i="192" s="1"/>
  <c r="G977" i="192" s="1"/>
  <c r="G978" i="192" s="1"/>
  <c r="G979" i="192" s="1"/>
  <c r="G980" i="192" s="1"/>
  <c r="G981" i="192" s="1"/>
  <c r="G982" i="192" s="1"/>
  <c r="G983" i="192" s="1"/>
  <c r="G984" i="192" s="1"/>
  <c r="G985" i="192" s="1"/>
  <c r="G986" i="192" s="1"/>
  <c r="G987" i="192" s="1"/>
  <c r="G988" i="192" s="1"/>
  <c r="G989" i="192" s="1"/>
  <c r="G990" i="192" s="1"/>
  <c r="G991" i="192" s="1"/>
  <c r="G992" i="192" s="1"/>
  <c r="G993" i="192" s="1"/>
  <c r="G994" i="192" s="1"/>
  <c r="G995" i="192" s="1"/>
  <c r="G996" i="192" s="1"/>
  <c r="G997" i="192" s="1"/>
  <c r="G998" i="192" s="1"/>
  <c r="G999" i="192" s="1"/>
  <c r="G1000" i="192" s="1"/>
  <c r="G1001" i="192" s="1"/>
  <c r="G1002" i="192" s="1"/>
  <c r="G1003" i="192" s="1"/>
  <c r="G1004" i="192" s="1"/>
  <c r="G1005" i="192" s="1"/>
  <c r="G1006" i="192" s="1"/>
  <c r="G1007" i="192" s="1"/>
  <c r="G1008" i="192" s="1"/>
  <c r="G1009" i="192" s="1"/>
  <c r="G1010" i="192" s="1"/>
  <c r="G1011" i="192" s="1"/>
  <c r="G1012" i="192" s="1"/>
  <c r="G1013" i="192" s="1"/>
  <c r="G1014" i="192" s="1"/>
  <c r="G1015" i="192" s="1"/>
  <c r="G1016" i="192" s="1"/>
  <c r="G1017" i="192" s="1"/>
  <c r="G1018" i="192" s="1"/>
  <c r="G1019" i="192" s="1"/>
  <c r="G1020" i="192" s="1"/>
  <c r="G1021" i="192" s="1"/>
  <c r="G1022" i="192" s="1"/>
  <c r="G1023" i="192" s="1"/>
  <c r="G1024" i="192" s="1"/>
  <c r="G1025" i="192" s="1"/>
  <c r="G1026" i="192" s="1"/>
  <c r="G1027" i="192" s="1"/>
  <c r="G1028" i="192" s="1"/>
  <c r="G1029" i="192" s="1"/>
  <c r="G1030" i="192" s="1"/>
  <c r="G1031" i="192" s="1"/>
  <c r="G1032" i="192" s="1"/>
  <c r="G1033" i="192" s="1"/>
  <c r="G1034" i="192" s="1"/>
  <c r="G1035" i="192" s="1"/>
  <c r="G1036" i="192" s="1"/>
  <c r="G1037" i="192" s="1"/>
  <c r="G1038" i="192" s="1"/>
  <c r="G1039" i="192" s="1"/>
  <c r="G1040" i="192" s="1"/>
  <c r="G1041" i="192" s="1"/>
  <c r="G1042" i="192" s="1"/>
  <c r="G1043" i="192" s="1"/>
  <c r="G1044" i="192" s="1"/>
  <c r="G1045" i="192" s="1"/>
  <c r="G1046" i="192" s="1"/>
  <c r="G1047" i="192" s="1"/>
  <c r="G1048" i="192" s="1"/>
  <c r="G1049" i="192" s="1"/>
  <c r="G1050" i="192" s="1"/>
  <c r="G1051" i="192" s="1"/>
  <c r="G1052" i="192" s="1"/>
  <c r="G1053" i="192" s="1"/>
  <c r="G1054" i="192" s="1"/>
  <c r="G1055" i="192" s="1"/>
  <c r="G1056" i="192" s="1"/>
  <c r="G1057" i="192" s="1"/>
  <c r="G1058" i="192" s="1"/>
  <c r="G1059" i="192" s="1"/>
  <c r="G1060" i="192" s="1"/>
  <c r="G1061" i="192" s="1"/>
  <c r="G1062" i="192" s="1"/>
  <c r="G1063" i="192" s="1"/>
  <c r="G1064" i="192" s="1"/>
  <c r="G1065" i="192" s="1"/>
  <c r="G1066" i="192" s="1"/>
  <c r="G1067" i="192" s="1"/>
  <c r="G1068" i="192" s="1"/>
  <c r="G1069" i="192" s="1"/>
  <c r="G1070" i="192" s="1"/>
  <c r="G1071" i="192" s="1"/>
  <c r="G1072" i="192" s="1"/>
  <c r="G1073" i="192" s="1"/>
  <c r="G1074" i="192" s="1"/>
  <c r="G1075" i="192" s="1"/>
  <c r="G1076" i="192" s="1"/>
  <c r="G1077" i="192" s="1"/>
  <c r="G1078" i="192" s="1"/>
  <c r="G1079" i="192" s="1"/>
  <c r="G1080" i="192" s="1"/>
  <c r="G1081" i="192" s="1"/>
  <c r="G1082" i="192" s="1"/>
  <c r="G1083" i="192" s="1"/>
  <c r="G1084" i="192" s="1"/>
  <c r="G1085" i="192" s="1"/>
  <c r="G1086" i="192" s="1"/>
  <c r="G1087" i="192" s="1"/>
  <c r="G1088" i="192" s="1"/>
  <c r="G1089" i="192" s="1"/>
  <c r="G1090" i="192" s="1"/>
  <c r="G1091" i="192" s="1"/>
  <c r="G1092" i="192" s="1"/>
  <c r="G1093" i="192" s="1"/>
  <c r="G1094" i="192" s="1"/>
  <c r="G1095" i="192" s="1"/>
  <c r="G1096" i="192" s="1"/>
  <c r="G1097" i="192" s="1"/>
  <c r="G1098" i="192" s="1"/>
  <c r="G1099" i="192" s="1"/>
  <c r="G1100" i="192" s="1"/>
  <c r="G1101" i="192" s="1"/>
  <c r="G1102" i="192" s="1"/>
  <c r="G1103" i="192" s="1"/>
  <c r="G1104" i="192" s="1"/>
  <c r="G1105" i="192" s="1"/>
  <c r="G1106" i="192" s="1"/>
  <c r="G1107" i="192" s="1"/>
  <c r="G1108" i="192" s="1"/>
  <c r="G1109" i="192" s="1"/>
  <c r="G1110" i="192" s="1"/>
  <c r="G1111" i="192" s="1"/>
  <c r="G1112" i="192" s="1"/>
  <c r="G1113" i="192" s="1"/>
  <c r="G1114" i="192" s="1"/>
  <c r="G1115" i="192" s="1"/>
  <c r="G1116" i="192" s="1"/>
  <c r="G1117" i="192" s="1"/>
  <c r="G1118" i="192" s="1"/>
  <c r="G1119" i="192" s="1"/>
  <c r="G1120" i="192" s="1"/>
  <c r="G1121" i="192" s="1"/>
  <c r="G1122" i="192" s="1"/>
  <c r="G1123" i="192" s="1"/>
  <c r="G1124" i="192" s="1"/>
  <c r="G1125" i="192" s="1"/>
  <c r="G1126" i="192" s="1"/>
  <c r="G1127" i="192" s="1"/>
  <c r="G1128" i="192" s="1"/>
  <c r="G1129" i="192" s="1"/>
  <c r="G1130" i="192" s="1"/>
  <c r="G1131" i="192" s="1"/>
  <c r="G1132" i="192" s="1"/>
  <c r="G1133" i="192" s="1"/>
  <c r="G1134" i="192" s="1"/>
  <c r="G1135" i="192" s="1"/>
  <c r="G1136" i="192" s="1"/>
  <c r="G1137" i="192" s="1"/>
  <c r="G1138" i="192" s="1"/>
  <c r="G1139" i="192" s="1"/>
  <c r="G1140" i="192" s="1"/>
  <c r="G1141" i="192" s="1"/>
  <c r="G1142" i="192" s="1"/>
  <c r="G1143" i="192" s="1"/>
  <c r="G1144" i="192" s="1"/>
  <c r="G1145" i="192" s="1"/>
  <c r="G1146" i="192" s="1"/>
  <c r="G1147" i="192" s="1"/>
  <c r="G1148" i="192" s="1"/>
  <c r="G1149" i="192" s="1"/>
  <c r="G1150" i="192" s="1"/>
  <c r="G1151" i="192" s="1"/>
  <c r="G1152" i="192" s="1"/>
  <c r="G1153" i="192" s="1"/>
  <c r="G1154" i="192" s="1"/>
  <c r="G1155" i="192" s="1"/>
  <c r="G1156" i="192" s="1"/>
  <c r="G1157" i="192" s="1"/>
  <c r="G1158" i="192" s="1"/>
  <c r="G1159" i="192" s="1"/>
  <c r="G1160" i="192" s="1"/>
  <c r="G1161" i="192" s="1"/>
  <c r="G1162" i="192" s="1"/>
  <c r="G1163" i="192" s="1"/>
  <c r="G1164" i="192" s="1"/>
  <c r="G1165" i="192" s="1"/>
  <c r="G1166" i="192" s="1"/>
  <c r="G1167" i="192" s="1"/>
  <c r="G1168" i="192" s="1"/>
  <c r="G1169" i="192" s="1"/>
  <c r="G1170" i="192" s="1"/>
  <c r="G1171" i="192" s="1"/>
  <c r="G1172" i="192" s="1"/>
  <c r="G1173" i="192" s="1"/>
  <c r="G1174" i="192" s="1"/>
  <c r="G1175" i="192" s="1"/>
  <c r="G1176" i="192" s="1"/>
  <c r="G1177" i="192" s="1"/>
  <c r="G1178" i="192" s="1"/>
  <c r="G1179" i="192" s="1"/>
  <c r="G1180" i="192" s="1"/>
  <c r="G1181" i="192" s="1"/>
  <c r="G1182" i="192" s="1"/>
  <c r="G1183" i="192" s="1"/>
  <c r="G1184" i="192" s="1"/>
  <c r="G1185" i="192" s="1"/>
  <c r="G1186" i="192" s="1"/>
  <c r="G1187" i="192" s="1"/>
  <c r="G1188" i="192" s="1"/>
  <c r="G1189" i="192" s="1"/>
  <c r="G1190" i="192" s="1"/>
  <c r="G1191" i="192" s="1"/>
  <c r="G1192" i="192" s="1"/>
  <c r="G1193" i="192" s="1"/>
  <c r="G1194" i="192" s="1"/>
  <c r="G1195" i="192" s="1"/>
  <c r="G1196" i="192" s="1"/>
  <c r="G1197" i="192" s="1"/>
  <c r="G1198" i="192" s="1"/>
  <c r="G1199" i="192" s="1"/>
  <c r="G1200" i="192" s="1"/>
  <c r="G1201" i="192" s="1"/>
  <c r="G1202" i="192" s="1"/>
  <c r="G1203" i="192" s="1"/>
  <c r="G1204" i="192" s="1"/>
  <c r="G1205" i="192" s="1"/>
  <c r="G1206" i="192" s="1"/>
  <c r="G1207" i="192" s="1"/>
  <c r="G1208" i="192" s="1"/>
  <c r="G1209" i="192" s="1"/>
  <c r="G1210" i="192" s="1"/>
  <c r="G1211" i="192" s="1"/>
  <c r="G1212" i="192" s="1"/>
  <c r="G1213" i="192" s="1"/>
  <c r="G1214" i="192" s="1"/>
  <c r="G1215" i="192" s="1"/>
  <c r="G1216" i="192" s="1"/>
  <c r="G1217" i="192" s="1"/>
  <c r="G1218" i="192" s="1"/>
  <c r="G1219" i="192" s="1"/>
  <c r="G1220" i="192" s="1"/>
  <c r="G1221" i="192" s="1"/>
  <c r="G1222" i="192" s="1"/>
  <c r="G1223" i="192" s="1"/>
  <c r="G1224" i="192" s="1"/>
  <c r="G1225" i="192" s="1"/>
  <c r="G1226" i="192" s="1"/>
  <c r="G1227" i="192" s="1"/>
  <c r="G1228" i="192" s="1"/>
  <c r="G1229" i="192" s="1"/>
  <c r="G1230" i="192" s="1"/>
  <c r="G1231" i="192" s="1"/>
  <c r="G1232" i="192" s="1"/>
  <c r="G1233" i="192" s="1"/>
  <c r="G1234" i="192" s="1"/>
  <c r="G1235" i="192" s="1"/>
  <c r="G1236" i="192" s="1"/>
  <c r="G1237" i="192" s="1"/>
  <c r="G1238" i="192" s="1"/>
  <c r="J41" i="193" s="1"/>
  <c r="K42" i="193" s="1"/>
  <c r="D62" i="195" l="1"/>
  <c r="D62" i="192"/>
  <c r="E62" i="195" l="1"/>
  <c r="J46" i="196"/>
  <c r="C10" i="197"/>
  <c r="E62" i="192"/>
  <c r="C10" i="194"/>
  <c r="J45" i="196" l="1"/>
  <c r="B10" i="197"/>
  <c r="F62" i="195"/>
  <c r="B10" i="194"/>
  <c r="F62" i="192"/>
  <c r="K51" i="196" l="1"/>
  <c r="J50" i="196" s="1"/>
  <c r="K47" i="196"/>
  <c r="D63" i="192"/>
  <c r="E63" i="192" l="1"/>
  <c r="F63" i="192" l="1"/>
  <c r="D64" i="192" l="1"/>
  <c r="E64" i="192" l="1"/>
  <c r="F64" i="192" l="1"/>
  <c r="D65" i="192" l="1"/>
  <c r="E65" i="192" l="1"/>
  <c r="F65" i="192" l="1"/>
  <c r="D66" i="192" l="1"/>
  <c r="E66" i="192" l="1"/>
  <c r="F66" i="192" l="1"/>
  <c r="D67" i="192" l="1"/>
  <c r="E67" i="192" s="1"/>
  <c r="F67" i="192" s="1"/>
  <c r="D68" i="192" l="1"/>
  <c r="E68" i="192" s="1"/>
  <c r="F68" i="192" s="1"/>
  <c r="D69" i="192" l="1"/>
  <c r="E69" i="192" s="1"/>
  <c r="F69" i="192" s="1"/>
  <c r="D70" i="192" l="1"/>
  <c r="E70" i="192" s="1"/>
  <c r="F70" i="192" s="1"/>
  <c r="D71" i="192" l="1"/>
  <c r="E71" i="192" s="1"/>
  <c r="F71" i="192" s="1"/>
  <c r="D72" i="192" l="1"/>
  <c r="E72" i="192" s="1"/>
  <c r="F72" i="192" s="1"/>
  <c r="D73" i="192" l="1"/>
  <c r="E73" i="192" s="1"/>
  <c r="F73" i="192" s="1"/>
  <c r="D74" i="192" l="1"/>
  <c r="E74" i="192" l="1"/>
  <c r="C11" i="194"/>
  <c r="B11" i="194" l="1"/>
  <c r="F74" i="192"/>
  <c r="D75" i="192" l="1"/>
  <c r="E75" i="192" l="1"/>
  <c r="F75" i="192" l="1"/>
  <c r="D76" i="192" l="1"/>
  <c r="E76" i="192" l="1"/>
  <c r="F76" i="192" l="1"/>
  <c r="D77" i="192" l="1"/>
  <c r="E77" i="192" l="1"/>
  <c r="F77" i="192" l="1"/>
  <c r="D78" i="192" l="1"/>
  <c r="E78" i="192" l="1"/>
  <c r="F78" i="192" l="1"/>
  <c r="D79" i="192" l="1"/>
  <c r="E79" i="192" s="1"/>
  <c r="F79" i="192" s="1"/>
  <c r="D80" i="192" l="1"/>
  <c r="E80" i="192" s="1"/>
  <c r="F80" i="192" s="1"/>
  <c r="D81" i="192" l="1"/>
  <c r="E81" i="192" s="1"/>
  <c r="F81" i="192" s="1"/>
  <c r="D82" i="192" l="1"/>
  <c r="E82" i="192" s="1"/>
  <c r="F82" i="192" s="1"/>
  <c r="D83" i="192" l="1"/>
  <c r="E83" i="192" s="1"/>
  <c r="F83" i="192" s="1"/>
  <c r="D84" i="192" l="1"/>
  <c r="E84" i="192" s="1"/>
  <c r="F84" i="192" s="1"/>
  <c r="D85" i="192" l="1"/>
  <c r="E85" i="192" s="1"/>
  <c r="F85" i="192" s="1"/>
  <c r="D86" i="192" l="1"/>
  <c r="E86" i="192" l="1"/>
  <c r="J46" i="193"/>
  <c r="C12" i="194"/>
  <c r="J45" i="193" l="1"/>
  <c r="B12" i="194"/>
  <c r="F86" i="192"/>
  <c r="K51" i="193" l="1"/>
  <c r="J50" i="193" s="1"/>
  <c r="K47" i="193"/>
  <c r="B46" i="42" l="1"/>
  <c r="C51" i="42"/>
  <c r="B45" i="42"/>
  <c r="A26" i="42" l="1"/>
  <c r="A15" i="42"/>
  <c r="E14" i="22" l="1" a="1"/>
  <c r="E14" i="22" s="1"/>
  <c r="B17" i="42"/>
  <c r="B8" i="42" l="1"/>
  <c r="J17" i="22" l="1"/>
  <c r="K17" i="22" l="1"/>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361" i="22"/>
  <c r="I362" i="22"/>
  <c r="I363" i="22"/>
  <c r="I364" i="22"/>
  <c r="I365" i="22"/>
  <c r="I366" i="22"/>
  <c r="I367" i="22"/>
  <c r="I368" i="22"/>
  <c r="I369" i="22"/>
  <c r="I370" i="22"/>
  <c r="I371" i="22"/>
  <c r="I372" i="22"/>
  <c r="I373" i="22"/>
  <c r="I374" i="22"/>
  <c r="I375" i="22"/>
  <c r="I376" i="22"/>
  <c r="I377" i="22"/>
  <c r="I378" i="22"/>
  <c r="I379" i="22"/>
  <c r="I380" i="22"/>
  <c r="I381" i="22"/>
  <c r="I382" i="22"/>
  <c r="I383" i="22"/>
  <c r="I384" i="22"/>
  <c r="I385" i="22"/>
  <c r="I386" i="22"/>
  <c r="I387" i="22"/>
  <c r="I388" i="22"/>
  <c r="I389" i="22"/>
  <c r="I390" i="22"/>
  <c r="I391" i="22"/>
  <c r="I392" i="22"/>
  <c r="I393" i="22"/>
  <c r="I394" i="22"/>
  <c r="I395" i="22"/>
  <c r="I396" i="22"/>
  <c r="I397" i="22"/>
  <c r="I398" i="22"/>
  <c r="I399" i="22"/>
  <c r="I400" i="22"/>
  <c r="I401" i="22"/>
  <c r="I402" i="22"/>
  <c r="I403" i="22"/>
  <c r="I404" i="22"/>
  <c r="I405" i="22"/>
  <c r="I406" i="22"/>
  <c r="I407" i="22"/>
  <c r="I408" i="22"/>
  <c r="I409" i="22"/>
  <c r="I410" i="22"/>
  <c r="I411" i="22"/>
  <c r="I412" i="22"/>
  <c r="I413" i="22"/>
  <c r="I414" i="22"/>
  <c r="I415" i="22"/>
  <c r="I416" i="22"/>
  <c r="I417" i="22"/>
  <c r="I418" i="22"/>
  <c r="I419" i="22"/>
  <c r="I420" i="22"/>
  <c r="I421" i="22"/>
  <c r="I422" i="22"/>
  <c r="I423" i="22"/>
  <c r="I424" i="22"/>
  <c r="I425" i="22"/>
  <c r="I426" i="22"/>
  <c r="I427" i="22"/>
  <c r="I428" i="22"/>
  <c r="I429" i="22"/>
  <c r="I430" i="22"/>
  <c r="I431" i="22"/>
  <c r="I432" i="22"/>
  <c r="I433" i="22"/>
  <c r="I434" i="22"/>
  <c r="I435" i="22"/>
  <c r="I436" i="22"/>
  <c r="I437" i="22"/>
  <c r="I438" i="22"/>
  <c r="I439" i="22"/>
  <c r="I440" i="22"/>
  <c r="I441" i="22"/>
  <c r="I442" i="22"/>
  <c r="I443" i="22"/>
  <c r="I444" i="22"/>
  <c r="I445" i="22"/>
  <c r="I446" i="22"/>
  <c r="I447" i="22"/>
  <c r="I448" i="22"/>
  <c r="I449" i="22"/>
  <c r="I450" i="22"/>
  <c r="I451" i="22"/>
  <c r="I452" i="22"/>
  <c r="I453" i="22"/>
  <c r="I454" i="22"/>
  <c r="I455" i="22"/>
  <c r="I456" i="22"/>
  <c r="I457" i="22"/>
  <c r="I458" i="22"/>
  <c r="I459" i="22"/>
  <c r="I460" i="22"/>
  <c r="I461" i="22"/>
  <c r="I462" i="22"/>
  <c r="I463" i="22"/>
  <c r="I464" i="22"/>
  <c r="I465" i="22"/>
  <c r="I466" i="22"/>
  <c r="I467" i="22"/>
  <c r="I468" i="22"/>
  <c r="I469" i="22"/>
  <c r="I470" i="22"/>
  <c r="I471" i="22"/>
  <c r="I472" i="22"/>
  <c r="I473" i="22"/>
  <c r="I474" i="22"/>
  <c r="I475" i="22"/>
  <c r="I476" i="22"/>
  <c r="I477" i="22"/>
  <c r="I478" i="22"/>
  <c r="I479" i="22"/>
  <c r="I480" i="22"/>
  <c r="I481" i="22"/>
  <c r="I482" i="22"/>
  <c r="I483" i="22"/>
  <c r="I484" i="22"/>
  <c r="I485" i="22"/>
  <c r="I486" i="22"/>
  <c r="I487" i="22"/>
  <c r="I488" i="22"/>
  <c r="I489" i="22"/>
  <c r="I490" i="22"/>
  <c r="I491" i="22"/>
  <c r="I492" i="22"/>
  <c r="I493" i="22"/>
  <c r="I494" i="22"/>
  <c r="I495" i="22"/>
  <c r="I496" i="22"/>
  <c r="I497" i="22"/>
  <c r="I498" i="22"/>
  <c r="I499" i="22"/>
  <c r="I500" i="22"/>
  <c r="I501" i="22"/>
  <c r="I502" i="22"/>
  <c r="I503" i="22"/>
  <c r="I504" i="22"/>
  <c r="I505" i="22"/>
  <c r="I506" i="22"/>
  <c r="I507" i="22"/>
  <c r="I508" i="22"/>
  <c r="I509" i="22"/>
  <c r="I510" i="22"/>
  <c r="I511" i="22"/>
  <c r="I512" i="22"/>
  <c r="I513" i="22"/>
  <c r="I514" i="22"/>
  <c r="I515" i="22"/>
  <c r="I516" i="22"/>
  <c r="I517" i="22"/>
  <c r="I518" i="22"/>
  <c r="I519" i="22"/>
  <c r="I520" i="22"/>
  <c r="I521" i="22"/>
  <c r="I522" i="22"/>
  <c r="I523" i="22"/>
  <c r="I524" i="22"/>
  <c r="I525" i="22"/>
  <c r="I526" i="22"/>
  <c r="I527" i="22"/>
  <c r="I528" i="22"/>
  <c r="I529" i="22"/>
  <c r="I530" i="22"/>
  <c r="I531" i="22"/>
  <c r="I532" i="22"/>
  <c r="I533" i="22"/>
  <c r="I534" i="22"/>
  <c r="I535" i="22"/>
  <c r="I536" i="22"/>
  <c r="I537" i="22"/>
  <c r="I538" i="22"/>
  <c r="I539" i="22"/>
  <c r="I540" i="22"/>
  <c r="I541" i="22"/>
  <c r="I542" i="22"/>
  <c r="I543" i="22"/>
  <c r="I544" i="22"/>
  <c r="I545" i="22"/>
  <c r="I546" i="22"/>
  <c r="I547" i="22"/>
  <c r="I548" i="22"/>
  <c r="I549" i="22"/>
  <c r="I550" i="22"/>
  <c r="I551" i="22"/>
  <c r="I552" i="22"/>
  <c r="I553" i="22"/>
  <c r="I554" i="22"/>
  <c r="I555" i="22"/>
  <c r="I556" i="22"/>
  <c r="I557" i="22"/>
  <c r="I558" i="22"/>
  <c r="I559" i="22"/>
  <c r="I560" i="22"/>
  <c r="I561" i="22"/>
  <c r="I562" i="22"/>
  <c r="I563" i="22"/>
  <c r="I564" i="22"/>
  <c r="I565" i="22"/>
  <c r="I566" i="22"/>
  <c r="I567" i="22"/>
  <c r="I568" i="22"/>
  <c r="I569" i="22"/>
  <c r="I570" i="22"/>
  <c r="I571" i="22"/>
  <c r="I572" i="22"/>
  <c r="I573" i="22"/>
  <c r="I574" i="22"/>
  <c r="I575" i="22"/>
  <c r="I576" i="22"/>
  <c r="I577" i="22"/>
  <c r="I578" i="22"/>
  <c r="I579" i="22"/>
  <c r="I580" i="22"/>
  <c r="I581" i="22"/>
  <c r="I582" i="22"/>
  <c r="I583" i="22"/>
  <c r="I584" i="22"/>
  <c r="I585" i="22"/>
  <c r="I586" i="22"/>
  <c r="I587" i="22"/>
  <c r="I588" i="22"/>
  <c r="I589" i="22"/>
  <c r="I590" i="22"/>
  <c r="I591" i="22"/>
  <c r="I592" i="22"/>
  <c r="I593" i="22"/>
  <c r="I594" i="22"/>
  <c r="I595" i="22"/>
  <c r="I596" i="22"/>
  <c r="I597" i="22"/>
  <c r="I598" i="22"/>
  <c r="I599" i="22"/>
  <c r="I600" i="22"/>
  <c r="I601" i="22"/>
  <c r="I602" i="22"/>
  <c r="I603" i="22"/>
  <c r="I604" i="22"/>
  <c r="I605" i="22"/>
  <c r="I606" i="22"/>
  <c r="I607" i="22"/>
  <c r="I608" i="22"/>
  <c r="I609" i="22"/>
  <c r="I610" i="22"/>
  <c r="I611" i="22"/>
  <c r="I612" i="22"/>
  <c r="I613" i="22"/>
  <c r="I614" i="22"/>
  <c r="I615" i="22"/>
  <c r="I616" i="22"/>
  <c r="I617" i="22"/>
  <c r="I618" i="22"/>
  <c r="I619" i="22"/>
  <c r="I620" i="22"/>
  <c r="I621" i="22"/>
  <c r="I622" i="22"/>
  <c r="I623" i="22"/>
  <c r="I624" i="22"/>
  <c r="I625" i="22"/>
  <c r="I626" i="22"/>
  <c r="I627" i="22"/>
  <c r="I628" i="22"/>
  <c r="I629" i="22"/>
  <c r="I630" i="22"/>
  <c r="I631" i="22"/>
  <c r="I632" i="22"/>
  <c r="I633" i="22"/>
  <c r="I634" i="22"/>
  <c r="I635" i="22"/>
  <c r="I636" i="22"/>
  <c r="I637" i="22"/>
  <c r="I638" i="22"/>
  <c r="I639" i="22"/>
  <c r="I640" i="22"/>
  <c r="I641" i="22"/>
  <c r="I642" i="22"/>
  <c r="I643" i="22"/>
  <c r="I644" i="22"/>
  <c r="I645" i="22"/>
  <c r="I646" i="22"/>
  <c r="I647" i="22"/>
  <c r="I648" i="22"/>
  <c r="I649" i="22"/>
  <c r="I650" i="22"/>
  <c r="I651" i="22"/>
  <c r="I652" i="22"/>
  <c r="I653" i="22"/>
  <c r="I654" i="22"/>
  <c r="I655" i="22"/>
  <c r="I656" i="22"/>
  <c r="I657" i="22"/>
  <c r="I658" i="22"/>
  <c r="I659" i="22"/>
  <c r="I660" i="22"/>
  <c r="I661" i="22"/>
  <c r="I662" i="22"/>
  <c r="I663" i="22"/>
  <c r="I664" i="22"/>
  <c r="I665" i="22"/>
  <c r="I666" i="22"/>
  <c r="I667" i="22"/>
  <c r="I668" i="22"/>
  <c r="I669" i="22"/>
  <c r="I670" i="22"/>
  <c r="I671" i="22"/>
  <c r="I672" i="22"/>
  <c r="I673" i="22"/>
  <c r="I674" i="22"/>
  <c r="I675" i="22"/>
  <c r="I676" i="22"/>
  <c r="I677" i="22"/>
  <c r="I678" i="22"/>
  <c r="I679" i="22"/>
  <c r="I680" i="22"/>
  <c r="I681" i="22"/>
  <c r="I682" i="22"/>
  <c r="I683" i="22"/>
  <c r="I684" i="22"/>
  <c r="I685" i="22"/>
  <c r="I686" i="22"/>
  <c r="I687" i="22"/>
  <c r="I688" i="22"/>
  <c r="I689" i="22"/>
  <c r="I690" i="22"/>
  <c r="I691" i="22"/>
  <c r="I692" i="22"/>
  <c r="I693" i="22"/>
  <c r="I694" i="22"/>
  <c r="I695" i="22"/>
  <c r="I696" i="22"/>
  <c r="I697" i="22"/>
  <c r="I698" i="22"/>
  <c r="I699" i="22"/>
  <c r="I700" i="22"/>
  <c r="I701" i="22"/>
  <c r="I702" i="22"/>
  <c r="I703" i="22"/>
  <c r="I704" i="22"/>
  <c r="I705" i="22"/>
  <c r="I706" i="22"/>
  <c r="I707" i="22"/>
  <c r="I708" i="22"/>
  <c r="I709" i="22"/>
  <c r="I710" i="22"/>
  <c r="I711" i="22"/>
  <c r="I712" i="22"/>
  <c r="I713" i="22"/>
  <c r="I714" i="22"/>
  <c r="I715" i="22"/>
  <c r="I716" i="22"/>
  <c r="I717" i="22"/>
  <c r="I718" i="22"/>
  <c r="I719" i="22"/>
  <c r="I720" i="22"/>
  <c r="I721" i="22"/>
  <c r="I722" i="22"/>
  <c r="I723" i="22"/>
  <c r="I724" i="22"/>
  <c r="I725" i="22"/>
  <c r="I726" i="22"/>
  <c r="I727" i="22"/>
  <c r="I728" i="22"/>
  <c r="I729" i="22"/>
  <c r="I730" i="22"/>
  <c r="I731" i="22"/>
  <c r="I732" i="22"/>
  <c r="I733" i="22"/>
  <c r="I734" i="22"/>
  <c r="I735" i="22"/>
  <c r="I736" i="22"/>
  <c r="I737" i="22"/>
  <c r="I738" i="22"/>
  <c r="I739" i="22"/>
  <c r="I740" i="22"/>
  <c r="I741" i="22"/>
  <c r="I742" i="22"/>
  <c r="I743" i="22"/>
  <c r="I744" i="22"/>
  <c r="I745" i="22"/>
  <c r="I746" i="22"/>
  <c r="I747" i="22"/>
  <c r="I748" i="22"/>
  <c r="I749" i="22"/>
  <c r="I750" i="22"/>
  <c r="I751" i="22"/>
  <c r="I752" i="22"/>
  <c r="I753" i="22"/>
  <c r="I754" i="22"/>
  <c r="I755" i="22"/>
  <c r="I756" i="22"/>
  <c r="I757" i="22"/>
  <c r="I758" i="22"/>
  <c r="I759" i="22"/>
  <c r="I760" i="22"/>
  <c r="I761" i="22"/>
  <c r="I762" i="22"/>
  <c r="I763" i="22"/>
  <c r="I764" i="22"/>
  <c r="I765" i="22"/>
  <c r="I766" i="22"/>
  <c r="I767" i="22"/>
  <c r="I768" i="22"/>
  <c r="I769" i="22"/>
  <c r="I770" i="22"/>
  <c r="I771" i="22"/>
  <c r="I772" i="22"/>
  <c r="I773" i="22"/>
  <c r="I774" i="22"/>
  <c r="I775" i="22"/>
  <c r="I776" i="22"/>
  <c r="I777" i="22"/>
  <c r="I778" i="22"/>
  <c r="I779" i="22"/>
  <c r="I780" i="22"/>
  <c r="I781" i="22"/>
  <c r="I782" i="22"/>
  <c r="I783" i="22"/>
  <c r="I784" i="22"/>
  <c r="I785" i="22"/>
  <c r="I786" i="22"/>
  <c r="I787" i="22"/>
  <c r="I788" i="22"/>
  <c r="I789" i="22"/>
  <c r="I790" i="22"/>
  <c r="I791" i="22"/>
  <c r="I792" i="22"/>
  <c r="I793" i="22"/>
  <c r="I794" i="22"/>
  <c r="I795" i="22"/>
  <c r="I796" i="22"/>
  <c r="I797" i="22"/>
  <c r="I798" i="22"/>
  <c r="I799" i="22"/>
  <c r="I800" i="22"/>
  <c r="I801" i="22"/>
  <c r="I802" i="22"/>
  <c r="I803" i="22"/>
  <c r="I804" i="22"/>
  <c r="I805" i="22"/>
  <c r="I806" i="22"/>
  <c r="I807" i="22"/>
  <c r="I808" i="22"/>
  <c r="I809" i="22"/>
  <c r="I810" i="22"/>
  <c r="I811" i="22"/>
  <c r="I812" i="22"/>
  <c r="I813" i="22"/>
  <c r="I814" i="22"/>
  <c r="I815" i="22"/>
  <c r="I816" i="22"/>
  <c r="I817" i="22"/>
  <c r="I818" i="22"/>
  <c r="I819" i="22"/>
  <c r="I820" i="22"/>
  <c r="I821" i="22"/>
  <c r="I822" i="22"/>
  <c r="I823" i="22"/>
  <c r="I824" i="22"/>
  <c r="I825" i="22"/>
  <c r="I826" i="22"/>
  <c r="I827" i="22"/>
  <c r="I828" i="22"/>
  <c r="I829" i="22"/>
  <c r="I830" i="22"/>
  <c r="I831" i="22"/>
  <c r="I832" i="22"/>
  <c r="I833" i="22"/>
  <c r="I834" i="22"/>
  <c r="I835" i="22"/>
  <c r="I836" i="22"/>
  <c r="I837" i="22"/>
  <c r="I838" i="22"/>
  <c r="I839" i="22"/>
  <c r="I840" i="22"/>
  <c r="I841" i="22"/>
  <c r="I842" i="22"/>
  <c r="I843" i="22"/>
  <c r="I844" i="22"/>
  <c r="I845" i="22"/>
  <c r="I846" i="22"/>
  <c r="I847" i="22"/>
  <c r="I848" i="22"/>
  <c r="I849" i="22"/>
  <c r="I850" i="22"/>
  <c r="I851" i="22"/>
  <c r="I852" i="22"/>
  <c r="I853" i="22"/>
  <c r="I854" i="22"/>
  <c r="I855" i="22"/>
  <c r="I856" i="22"/>
  <c r="I857" i="22"/>
  <c r="I858" i="22"/>
  <c r="I859" i="22"/>
  <c r="I860" i="22"/>
  <c r="I861" i="22"/>
  <c r="I862" i="22"/>
  <c r="I863" i="22"/>
  <c r="I864" i="22"/>
  <c r="I865" i="22"/>
  <c r="I866" i="22"/>
  <c r="I867" i="22"/>
  <c r="I868" i="22"/>
  <c r="I869" i="22"/>
  <c r="I870" i="22"/>
  <c r="I871" i="22"/>
  <c r="I872" i="22"/>
  <c r="I873" i="22"/>
  <c r="I874" i="22"/>
  <c r="I875" i="22"/>
  <c r="I876" i="22"/>
  <c r="I877" i="22"/>
  <c r="I878" i="22"/>
  <c r="I879" i="22"/>
  <c r="I880" i="22"/>
  <c r="I881" i="22"/>
  <c r="I882" i="22"/>
  <c r="I883" i="22"/>
  <c r="I884" i="22"/>
  <c r="I885" i="22"/>
  <c r="I886" i="22"/>
  <c r="I887" i="22"/>
  <c r="I888" i="22"/>
  <c r="I889" i="22"/>
  <c r="I890" i="22"/>
  <c r="I891" i="22"/>
  <c r="I892" i="22"/>
  <c r="I893" i="22"/>
  <c r="I894" i="22"/>
  <c r="I895" i="22"/>
  <c r="I896" i="22"/>
  <c r="I897" i="22"/>
  <c r="I898" i="22"/>
  <c r="I899" i="22"/>
  <c r="I900" i="22"/>
  <c r="I901" i="22"/>
  <c r="I902" i="22"/>
  <c r="I903" i="22"/>
  <c r="I904" i="22"/>
  <c r="I905" i="22"/>
  <c r="I906" i="22"/>
  <c r="I907" i="22"/>
  <c r="I908" i="22"/>
  <c r="I909" i="22"/>
  <c r="I910" i="22"/>
  <c r="I911" i="22"/>
  <c r="I912" i="22"/>
  <c r="I913" i="22"/>
  <c r="I914" i="22"/>
  <c r="I915" i="22"/>
  <c r="I916" i="22"/>
  <c r="I917" i="22"/>
  <c r="I918" i="22"/>
  <c r="I919" i="22"/>
  <c r="I920" i="22"/>
  <c r="I921" i="22"/>
  <c r="I922" i="22"/>
  <c r="I923" i="22"/>
  <c r="I924" i="22"/>
  <c r="I925" i="22"/>
  <c r="I926" i="22"/>
  <c r="I927" i="22"/>
  <c r="I928" i="22"/>
  <c r="I929" i="22"/>
  <c r="I930" i="22"/>
  <c r="I931" i="22"/>
  <c r="I932" i="22"/>
  <c r="I933" i="22"/>
  <c r="I934" i="22"/>
  <c r="I935" i="22"/>
  <c r="I936" i="22"/>
  <c r="I937" i="22"/>
  <c r="I938" i="22"/>
  <c r="I939" i="22"/>
  <c r="I940" i="22"/>
  <c r="I941" i="22"/>
  <c r="I942" i="22"/>
  <c r="I943" i="22"/>
  <c r="I944" i="22"/>
  <c r="I945" i="22"/>
  <c r="I946" i="22"/>
  <c r="I947" i="22"/>
  <c r="I948" i="22"/>
  <c r="I949" i="22"/>
  <c r="I950" i="22"/>
  <c r="I951" i="22"/>
  <c r="I952" i="22"/>
  <c r="I953" i="22"/>
  <c r="I954" i="22"/>
  <c r="I955" i="22"/>
  <c r="I956" i="22"/>
  <c r="I957" i="22"/>
  <c r="I958" i="22"/>
  <c r="I959" i="22"/>
  <c r="I960" i="22"/>
  <c r="I961" i="22"/>
  <c r="I962" i="22"/>
  <c r="I963" i="22"/>
  <c r="I964" i="22"/>
  <c r="I965" i="22"/>
  <c r="I966" i="22"/>
  <c r="I967" i="22"/>
  <c r="I968" i="22"/>
  <c r="I969" i="22"/>
  <c r="I970" i="22"/>
  <c r="I971" i="22"/>
  <c r="I972" i="22"/>
  <c r="I973" i="22"/>
  <c r="I974" i="22"/>
  <c r="I975" i="22"/>
  <c r="I976" i="22"/>
  <c r="I977" i="22"/>
  <c r="I978" i="22"/>
  <c r="I979" i="22"/>
  <c r="I980" i="22"/>
  <c r="I981" i="22"/>
  <c r="I982" i="22"/>
  <c r="I983" i="22"/>
  <c r="I984" i="22"/>
  <c r="I985" i="22"/>
  <c r="I986" i="22"/>
  <c r="I987" i="22"/>
  <c r="I988" i="22"/>
  <c r="I989" i="22"/>
  <c r="I990" i="22"/>
  <c r="I991" i="22"/>
  <c r="I992" i="22"/>
  <c r="I993" i="22"/>
  <c r="I994" i="22"/>
  <c r="I995" i="22"/>
  <c r="I996" i="22"/>
  <c r="I997" i="22"/>
  <c r="I998" i="22"/>
  <c r="I999" i="22"/>
  <c r="I1000" i="22"/>
  <c r="I1001" i="22"/>
  <c r="I1002" i="22"/>
  <c r="I1003" i="22"/>
  <c r="I1004" i="22"/>
  <c r="I1005" i="22"/>
  <c r="I1006" i="22"/>
  <c r="I1007" i="22"/>
  <c r="I1008" i="22"/>
  <c r="I1009" i="22"/>
  <c r="I1010" i="22"/>
  <c r="I1011" i="22"/>
  <c r="I1012" i="22"/>
  <c r="I1013" i="22"/>
  <c r="I1014" i="22"/>
  <c r="I1015" i="22"/>
  <c r="I1016" i="22"/>
  <c r="I1017" i="22"/>
  <c r="I1018" i="22"/>
  <c r="I1019" i="22"/>
  <c r="I1020" i="22"/>
  <c r="I1021" i="22"/>
  <c r="I1022" i="22"/>
  <c r="I1023" i="22"/>
  <c r="I1024" i="22"/>
  <c r="I1025" i="22"/>
  <c r="I1026" i="22"/>
  <c r="I1027" i="22"/>
  <c r="I1028" i="22"/>
  <c r="I1029" i="22"/>
  <c r="I1030" i="22"/>
  <c r="I1031" i="22"/>
  <c r="I1032" i="22"/>
  <c r="I1033" i="22"/>
  <c r="I1034" i="22"/>
  <c r="I1035" i="22"/>
  <c r="I1036" i="22"/>
  <c r="I1037" i="22"/>
  <c r="I1038" i="22"/>
  <c r="I1039" i="22"/>
  <c r="I1040" i="22"/>
  <c r="I1041" i="22"/>
  <c r="I1042" i="22"/>
  <c r="I1043" i="22"/>
  <c r="I1044" i="22"/>
  <c r="I1045" i="22"/>
  <c r="I1046" i="22"/>
  <c r="I1047" i="22"/>
  <c r="I1048" i="22"/>
  <c r="I1049" i="22"/>
  <c r="I1050" i="22"/>
  <c r="I1051" i="22"/>
  <c r="I1052" i="22"/>
  <c r="I1053" i="22"/>
  <c r="I1054" i="22"/>
  <c r="I1055" i="22"/>
  <c r="I1056" i="22"/>
  <c r="I1057" i="22"/>
  <c r="I1058" i="22"/>
  <c r="I1059" i="22"/>
  <c r="I1060" i="22"/>
  <c r="I1061" i="22"/>
  <c r="I1062" i="22"/>
  <c r="I1063" i="22"/>
  <c r="I1064" i="22"/>
  <c r="I1065" i="22"/>
  <c r="I1066" i="22"/>
  <c r="I1067" i="22"/>
  <c r="I1068" i="22"/>
  <c r="I1069" i="22"/>
  <c r="I1070" i="22"/>
  <c r="I1071" i="22"/>
  <c r="I1072" i="22"/>
  <c r="I1073" i="22"/>
  <c r="I1074" i="22"/>
  <c r="I1075" i="22"/>
  <c r="I1076" i="22"/>
  <c r="I1077" i="22"/>
  <c r="I1078" i="22"/>
  <c r="I1079" i="22"/>
  <c r="I1080" i="22"/>
  <c r="I1081" i="22"/>
  <c r="I1082" i="22"/>
  <c r="I1083" i="22"/>
  <c r="I1084" i="22"/>
  <c r="I1085" i="22"/>
  <c r="I1086" i="22"/>
  <c r="I1087" i="22"/>
  <c r="I1088" i="22"/>
  <c r="I1089" i="22"/>
  <c r="I1090" i="22"/>
  <c r="I1091" i="22"/>
  <c r="I1092" i="22"/>
  <c r="I1093" i="22"/>
  <c r="I1094" i="22"/>
  <c r="I1095" i="22"/>
  <c r="I1096" i="22"/>
  <c r="I1097" i="22"/>
  <c r="I1098" i="22"/>
  <c r="I1099" i="22"/>
  <c r="I1100" i="22"/>
  <c r="I1101" i="22"/>
  <c r="I1102" i="22"/>
  <c r="I1103" i="22"/>
  <c r="I1104" i="22"/>
  <c r="I1105" i="22"/>
  <c r="I1106" i="22"/>
  <c r="I1107" i="22"/>
  <c r="I1108" i="22"/>
  <c r="I1109" i="22"/>
  <c r="I1110" i="22"/>
  <c r="I1111" i="22"/>
  <c r="I1112" i="22"/>
  <c r="I1113" i="22"/>
  <c r="I1114" i="22"/>
  <c r="I1115" i="22"/>
  <c r="I1116" i="22"/>
  <c r="I1117" i="22"/>
  <c r="I1118" i="22"/>
  <c r="I1119" i="22"/>
  <c r="I1120" i="22"/>
  <c r="I1121" i="22"/>
  <c r="I1122" i="22"/>
  <c r="I1123" i="22"/>
  <c r="I1124" i="22"/>
  <c r="I1125" i="22"/>
  <c r="I1126" i="22"/>
  <c r="I1127" i="22"/>
  <c r="I1128" i="22"/>
  <c r="I1129" i="22"/>
  <c r="I1130" i="22"/>
  <c r="I1131" i="22"/>
  <c r="I1132" i="22"/>
  <c r="I1133" i="22"/>
  <c r="I1134" i="22"/>
  <c r="I1135" i="22"/>
  <c r="I1136" i="22"/>
  <c r="I1137" i="22"/>
  <c r="I1138" i="22"/>
  <c r="I1139" i="22"/>
  <c r="I1140" i="22"/>
  <c r="I1141" i="22"/>
  <c r="I1142" i="22"/>
  <c r="I1143" i="22"/>
  <c r="I1144" i="22"/>
  <c r="I1145" i="22"/>
  <c r="I1146" i="22"/>
  <c r="I1147" i="22"/>
  <c r="I1148" i="22"/>
  <c r="I1149" i="22"/>
  <c r="I1150" i="22"/>
  <c r="I1151" i="22"/>
  <c r="I1152" i="22"/>
  <c r="I1153" i="22"/>
  <c r="I1154" i="22"/>
  <c r="I1155" i="22"/>
  <c r="I1156" i="22"/>
  <c r="I1157" i="22"/>
  <c r="I1158" i="22"/>
  <c r="I1159" i="22"/>
  <c r="I1160" i="22"/>
  <c r="I1161" i="22"/>
  <c r="I1162" i="22"/>
  <c r="I1163" i="22"/>
  <c r="I1164" i="22"/>
  <c r="I1165" i="22"/>
  <c r="I1166" i="22"/>
  <c r="I1167" i="22"/>
  <c r="I1168" i="22"/>
  <c r="I1169" i="22"/>
  <c r="I1170" i="22"/>
  <c r="I1171" i="22"/>
  <c r="I1172" i="22"/>
  <c r="I1173" i="22"/>
  <c r="I1174" i="22"/>
  <c r="I1175" i="22"/>
  <c r="I1176" i="22"/>
  <c r="I1177" i="22"/>
  <c r="I1178" i="22"/>
  <c r="I1179" i="22"/>
  <c r="I1180" i="22"/>
  <c r="I1181" i="22"/>
  <c r="I1182" i="22"/>
  <c r="I1183" i="22"/>
  <c r="I1184" i="22"/>
  <c r="I1185" i="22"/>
  <c r="I1186" i="22"/>
  <c r="I1187" i="22"/>
  <c r="I1188" i="22"/>
  <c r="I1189" i="22"/>
  <c r="I1190" i="22"/>
  <c r="I1191" i="22"/>
  <c r="I1192" i="22"/>
  <c r="I1193" i="22"/>
  <c r="I1194" i="22"/>
  <c r="I1195" i="22"/>
  <c r="I1196" i="22"/>
  <c r="I1197" i="22"/>
  <c r="I1198" i="22"/>
  <c r="I1199" i="22"/>
  <c r="I1200" i="22"/>
  <c r="I1201" i="22"/>
  <c r="I1202" i="22"/>
  <c r="I1203" i="22"/>
  <c r="I1204" i="22"/>
  <c r="I1205" i="22"/>
  <c r="I1206" i="22"/>
  <c r="I1207" i="22"/>
  <c r="I1208" i="22"/>
  <c r="I1209" i="22"/>
  <c r="I1210" i="22"/>
  <c r="I1211" i="22"/>
  <c r="I1212" i="22"/>
  <c r="I1213" i="22"/>
  <c r="I1214" i="22"/>
  <c r="I1215" i="22"/>
  <c r="I1216" i="22"/>
  <c r="I1217" i="22"/>
  <c r="I1218" i="22"/>
  <c r="I1219" i="22"/>
  <c r="I1220" i="22"/>
  <c r="I1221" i="22"/>
  <c r="I1222" i="22"/>
  <c r="I1223" i="22"/>
  <c r="I1224" i="22"/>
  <c r="I1225" i="22"/>
  <c r="I1226" i="22"/>
  <c r="I1227" i="22"/>
  <c r="I1228" i="22"/>
  <c r="I1229" i="22"/>
  <c r="I1230" i="22"/>
  <c r="I1231" i="22"/>
  <c r="I1232" i="22"/>
  <c r="I1233" i="22"/>
  <c r="I1234" i="22"/>
  <c r="I1235" i="22"/>
  <c r="I1236" i="22"/>
  <c r="I1237" i="22"/>
  <c r="I1238" i="22"/>
  <c r="G12" i="22" l="1"/>
  <c r="L101" i="2" l="1"/>
  <c r="L10" i="2"/>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E6" i="42"/>
  <c r="C24" i="42" l="1"/>
  <c r="B20" i="42"/>
  <c r="C23" i="42"/>
  <c r="B19" i="42"/>
  <c r="C21" i="42"/>
  <c r="B18" i="42"/>
  <c r="L13" i="22"/>
  <c r="B28" i="42" l="1"/>
  <c r="B33" i="42"/>
  <c r="C62" i="42"/>
  <c r="B34" i="42"/>
  <c r="C35" i="42"/>
  <c r="C29" i="42"/>
  <c r="J27" i="22" l="1"/>
  <c r="B61" i="42"/>
  <c r="D27" i="22" l="1"/>
  <c r="B27" i="22" l="1"/>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41" i="42"/>
  <c r="C42" i="42" l="1"/>
  <c r="J32" i="22" l="1"/>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J440" i="22"/>
  <c r="J441" i="22"/>
  <c r="J442" i="22"/>
  <c r="J443" i="22"/>
  <c r="J444" i="22"/>
  <c r="J445" i="22"/>
  <c r="J446" i="22"/>
  <c r="J447" i="22"/>
  <c r="J448" i="22"/>
  <c r="J449" i="22"/>
  <c r="J450" i="22"/>
  <c r="J451" i="22"/>
  <c r="J452" i="22"/>
  <c r="J453" i="22"/>
  <c r="J454" i="22"/>
  <c r="J455" i="22"/>
  <c r="J456" i="22"/>
  <c r="J457" i="22"/>
  <c r="J458" i="22"/>
  <c r="J459" i="22"/>
  <c r="J460" i="22"/>
  <c r="J461" i="22"/>
  <c r="J462" i="22"/>
  <c r="J463" i="22"/>
  <c r="J464" i="22"/>
  <c r="J465" i="22"/>
  <c r="J466" i="22"/>
  <c r="J467" i="22"/>
  <c r="J468" i="22"/>
  <c r="J469" i="22"/>
  <c r="J470" i="22"/>
  <c r="J471" i="22"/>
  <c r="J472" i="22"/>
  <c r="J473" i="22"/>
  <c r="J474" i="22"/>
  <c r="J475" i="22"/>
  <c r="J476" i="22"/>
  <c r="J477" i="22"/>
  <c r="J478" i="22"/>
  <c r="J479" i="22"/>
  <c r="J480" i="22"/>
  <c r="J481" i="22"/>
  <c r="J482" i="22"/>
  <c r="J483" i="22"/>
  <c r="J484" i="22"/>
  <c r="J485" i="22"/>
  <c r="J486" i="22"/>
  <c r="J487" i="22"/>
  <c r="J488" i="22"/>
  <c r="J489" i="22"/>
  <c r="J490" i="22"/>
  <c r="J491" i="22"/>
  <c r="J492" i="22"/>
  <c r="J493" i="22"/>
  <c r="J494" i="22"/>
  <c r="J495" i="22"/>
  <c r="J496" i="22"/>
  <c r="J497" i="22"/>
  <c r="J498" i="22"/>
  <c r="J499" i="22"/>
  <c r="J500" i="22"/>
  <c r="J501" i="22"/>
  <c r="J502" i="22"/>
  <c r="J503" i="22"/>
  <c r="J504" i="22"/>
  <c r="J505" i="22"/>
  <c r="J506" i="22"/>
  <c r="J507" i="22"/>
  <c r="J508" i="22"/>
  <c r="J509" i="22"/>
  <c r="J510" i="22"/>
  <c r="J511" i="22"/>
  <c r="J512" i="22"/>
  <c r="J513" i="22"/>
  <c r="J514" i="22"/>
  <c r="J515" i="22"/>
  <c r="J516" i="22"/>
  <c r="J517" i="22"/>
  <c r="J518" i="22"/>
  <c r="J519" i="22"/>
  <c r="J520" i="22"/>
  <c r="J521" i="22"/>
  <c r="J522" i="22"/>
  <c r="J523" i="22"/>
  <c r="J524" i="22"/>
  <c r="J525" i="22"/>
  <c r="J526" i="22"/>
  <c r="J527" i="22"/>
  <c r="J528" i="22"/>
  <c r="J529" i="22"/>
  <c r="J530" i="22"/>
  <c r="J531" i="22"/>
  <c r="J532" i="22"/>
  <c r="J533" i="22"/>
  <c r="J534" i="22"/>
  <c r="J535" i="22"/>
  <c r="J536" i="22"/>
  <c r="J537" i="22"/>
  <c r="J538" i="22"/>
  <c r="J539" i="22"/>
  <c r="J540" i="22"/>
  <c r="J541" i="22"/>
  <c r="J542" i="22"/>
  <c r="J543" i="22"/>
  <c r="J544" i="22"/>
  <c r="J545" i="22"/>
  <c r="J546" i="22"/>
  <c r="J547" i="22"/>
  <c r="J548" i="22"/>
  <c r="J549" i="22"/>
  <c r="J550" i="22"/>
  <c r="J551" i="22"/>
  <c r="J552" i="22"/>
  <c r="J553" i="22"/>
  <c r="J554" i="22"/>
  <c r="J555" i="22"/>
  <c r="J556" i="22"/>
  <c r="J557" i="22"/>
  <c r="J558" i="22"/>
  <c r="J559" i="22"/>
  <c r="J560" i="22"/>
  <c r="J561" i="22"/>
  <c r="J562" i="22"/>
  <c r="J563" i="22"/>
  <c r="J564" i="22"/>
  <c r="J565" i="22"/>
  <c r="J566" i="22"/>
  <c r="J567" i="22"/>
  <c r="J568" i="22"/>
  <c r="J569" i="22"/>
  <c r="J570" i="22"/>
  <c r="J571" i="22"/>
  <c r="J572" i="22"/>
  <c r="J573" i="22"/>
  <c r="J574" i="22"/>
  <c r="J575" i="22"/>
  <c r="J576" i="22"/>
  <c r="J577" i="22"/>
  <c r="J578" i="22"/>
  <c r="J579" i="22"/>
  <c r="J580" i="22"/>
  <c r="J581" i="22"/>
  <c r="J582" i="22"/>
  <c r="J583" i="22"/>
  <c r="J584" i="22"/>
  <c r="J585" i="22"/>
  <c r="J586" i="22"/>
  <c r="J587" i="22"/>
  <c r="J588" i="22"/>
  <c r="J589" i="22"/>
  <c r="J590" i="22"/>
  <c r="J591" i="22"/>
  <c r="J592" i="22"/>
  <c r="J593" i="22"/>
  <c r="J594" i="22"/>
  <c r="J595" i="22"/>
  <c r="J596" i="22"/>
  <c r="J597" i="22"/>
  <c r="J598" i="22"/>
  <c r="J599" i="22"/>
  <c r="J600" i="22"/>
  <c r="J601" i="22"/>
  <c r="J602" i="22"/>
  <c r="J603" i="22"/>
  <c r="J604" i="22"/>
  <c r="J605" i="22"/>
  <c r="J606" i="22"/>
  <c r="J607" i="22"/>
  <c r="J608" i="22"/>
  <c r="J609" i="22"/>
  <c r="J610" i="22"/>
  <c r="J611" i="22"/>
  <c r="J612" i="22"/>
  <c r="J613" i="22"/>
  <c r="J614" i="22"/>
  <c r="J615" i="22"/>
  <c r="J616" i="22"/>
  <c r="J617" i="22"/>
  <c r="J618" i="22"/>
  <c r="J619" i="22"/>
  <c r="J620" i="22"/>
  <c r="J621" i="22"/>
  <c r="J622" i="22"/>
  <c r="J623" i="22"/>
  <c r="J624" i="22"/>
  <c r="J625" i="22"/>
  <c r="J626" i="22"/>
  <c r="J627" i="22"/>
  <c r="J628" i="22"/>
  <c r="J629" i="22"/>
  <c r="J630" i="22"/>
  <c r="J631" i="22"/>
  <c r="J632" i="22"/>
  <c r="J633" i="22"/>
  <c r="J634" i="22"/>
  <c r="J635" i="22"/>
  <c r="J636" i="22"/>
  <c r="J637" i="22"/>
  <c r="J638" i="22"/>
  <c r="J639" i="22"/>
  <c r="J640" i="22"/>
  <c r="J641" i="22"/>
  <c r="J642" i="22"/>
  <c r="J643" i="22"/>
  <c r="J644" i="22"/>
  <c r="J645" i="22"/>
  <c r="J646" i="22"/>
  <c r="J647" i="22"/>
  <c r="J648" i="22"/>
  <c r="J649" i="22"/>
  <c r="J650" i="22"/>
  <c r="J651" i="22"/>
  <c r="J652" i="22"/>
  <c r="J653" i="22"/>
  <c r="J654" i="22"/>
  <c r="J655" i="22"/>
  <c r="J656" i="22"/>
  <c r="J657" i="22"/>
  <c r="J658" i="22"/>
  <c r="J659" i="22"/>
  <c r="J660" i="22"/>
  <c r="J661" i="22"/>
  <c r="J662" i="22"/>
  <c r="J663" i="22"/>
  <c r="J664" i="22"/>
  <c r="J665" i="22"/>
  <c r="J666" i="22"/>
  <c r="J667" i="22"/>
  <c r="J668" i="22"/>
  <c r="J669" i="22"/>
  <c r="J670" i="22"/>
  <c r="J671" i="22"/>
  <c r="J672" i="22"/>
  <c r="J673" i="22"/>
  <c r="J674" i="22"/>
  <c r="J675" i="22"/>
  <c r="J676" i="22"/>
  <c r="J677" i="22"/>
  <c r="J678" i="22"/>
  <c r="J679" i="22"/>
  <c r="J680" i="22"/>
  <c r="J681" i="22"/>
  <c r="J682" i="22"/>
  <c r="J683" i="22"/>
  <c r="J684" i="22"/>
  <c r="J685" i="22"/>
  <c r="J686" i="22"/>
  <c r="J687" i="22"/>
  <c r="J688" i="22"/>
  <c r="J689" i="22"/>
  <c r="J690" i="22"/>
  <c r="J691" i="22"/>
  <c r="J692" i="22"/>
  <c r="J693" i="22"/>
  <c r="J694" i="22"/>
  <c r="J695" i="22"/>
  <c r="J696" i="22"/>
  <c r="J697" i="22"/>
  <c r="J698" i="22"/>
  <c r="J699" i="22"/>
  <c r="J700" i="22"/>
  <c r="J701" i="22"/>
  <c r="J702" i="22"/>
  <c r="J703" i="22"/>
  <c r="J704" i="22"/>
  <c r="J705" i="22"/>
  <c r="J706" i="22"/>
  <c r="J707" i="22"/>
  <c r="J708" i="22"/>
  <c r="J709" i="22"/>
  <c r="J710" i="22"/>
  <c r="J711" i="22"/>
  <c r="J712" i="22"/>
  <c r="J713" i="22"/>
  <c r="J714" i="22"/>
  <c r="J715" i="22"/>
  <c r="J716" i="22"/>
  <c r="J717" i="22"/>
  <c r="J718" i="22"/>
  <c r="J719" i="22"/>
  <c r="J720" i="22"/>
  <c r="J721" i="22"/>
  <c r="J722" i="22"/>
  <c r="J723" i="22"/>
  <c r="J724" i="22"/>
  <c r="J725" i="22"/>
  <c r="J726" i="22"/>
  <c r="J727" i="22"/>
  <c r="J728" i="22"/>
  <c r="J729" i="22"/>
  <c r="J730" i="22"/>
  <c r="J731" i="22"/>
  <c r="J732" i="22"/>
  <c r="J733" i="22"/>
  <c r="J734" i="22"/>
  <c r="J735" i="22"/>
  <c r="J736" i="22"/>
  <c r="J737" i="22"/>
  <c r="J738" i="22"/>
  <c r="J739" i="22"/>
  <c r="J740" i="22"/>
  <c r="J741" i="22"/>
  <c r="J742" i="22"/>
  <c r="J743" i="22"/>
  <c r="J744" i="22"/>
  <c r="J745" i="22"/>
  <c r="J746" i="22"/>
  <c r="J747" i="22"/>
  <c r="J748" i="22"/>
  <c r="J749" i="22"/>
  <c r="J750" i="22"/>
  <c r="J751" i="22"/>
  <c r="J752" i="22"/>
  <c r="J753" i="22"/>
  <c r="J754" i="22"/>
  <c r="J755" i="22"/>
  <c r="J756" i="22"/>
  <c r="J757" i="22"/>
  <c r="J758" i="22"/>
  <c r="J759" i="22"/>
  <c r="J760" i="22"/>
  <c r="J761" i="22"/>
  <c r="J762" i="22"/>
  <c r="J763" i="22"/>
  <c r="J764" i="22"/>
  <c r="J765" i="22"/>
  <c r="J766" i="22"/>
  <c r="J767" i="22"/>
  <c r="J768" i="22"/>
  <c r="J769" i="22"/>
  <c r="J770" i="22"/>
  <c r="J771" i="22"/>
  <c r="J772" i="22"/>
  <c r="J773" i="22"/>
  <c r="J774" i="22"/>
  <c r="J775" i="22"/>
  <c r="J776" i="22"/>
  <c r="J777" i="22"/>
  <c r="J778" i="22"/>
  <c r="J779" i="22"/>
  <c r="J780" i="22"/>
  <c r="J781" i="22"/>
  <c r="J782" i="22"/>
  <c r="J783" i="22"/>
  <c r="J784" i="22"/>
  <c r="J785" i="22"/>
  <c r="J786" i="22"/>
  <c r="J787" i="22"/>
  <c r="J788" i="22"/>
  <c r="J789" i="22"/>
  <c r="J790" i="22"/>
  <c r="J791" i="22"/>
  <c r="J792" i="22"/>
  <c r="J793" i="22"/>
  <c r="J794" i="22"/>
  <c r="J795" i="22"/>
  <c r="J796" i="22"/>
  <c r="J797" i="22"/>
  <c r="J798" i="22"/>
  <c r="J799" i="22"/>
  <c r="J800" i="22"/>
  <c r="J801" i="22"/>
  <c r="J802" i="22"/>
  <c r="J803" i="22"/>
  <c r="J804" i="22"/>
  <c r="J805" i="22"/>
  <c r="J806" i="22"/>
  <c r="J807" i="22"/>
  <c r="J808" i="22"/>
  <c r="J809" i="22"/>
  <c r="J810" i="22"/>
  <c r="J811" i="22"/>
  <c r="J812" i="22"/>
  <c r="J813" i="22"/>
  <c r="J814" i="22"/>
  <c r="J815" i="22"/>
  <c r="J816" i="22"/>
  <c r="J817" i="22"/>
  <c r="J818" i="22"/>
  <c r="J819" i="22"/>
  <c r="J820" i="22"/>
  <c r="J821" i="22"/>
  <c r="J822" i="22"/>
  <c r="J823" i="22"/>
  <c r="J824" i="22"/>
  <c r="J825" i="22"/>
  <c r="J826" i="22"/>
  <c r="J827" i="22"/>
  <c r="J828" i="22"/>
  <c r="J829" i="22"/>
  <c r="J830" i="22"/>
  <c r="J831" i="22"/>
  <c r="J832" i="22"/>
  <c r="J833" i="22"/>
  <c r="J834" i="22"/>
  <c r="J835" i="22"/>
  <c r="J836" i="22"/>
  <c r="J837" i="22"/>
  <c r="J838" i="22"/>
  <c r="J839" i="22"/>
  <c r="J840" i="22"/>
  <c r="J841" i="22"/>
  <c r="J842" i="22"/>
  <c r="J843" i="22"/>
  <c r="J844" i="22"/>
  <c r="J845" i="22"/>
  <c r="J846" i="22"/>
  <c r="J847" i="22"/>
  <c r="J848" i="22"/>
  <c r="J849" i="22"/>
  <c r="J850" i="22"/>
  <c r="J851" i="22"/>
  <c r="J852" i="22"/>
  <c r="J853" i="22"/>
  <c r="J854" i="22"/>
  <c r="J855" i="22"/>
  <c r="J856" i="22"/>
  <c r="J857" i="22"/>
  <c r="J858" i="22"/>
  <c r="J859" i="22"/>
  <c r="J860" i="22"/>
  <c r="J861" i="22"/>
  <c r="J862" i="22"/>
  <c r="J863" i="22"/>
  <c r="J864" i="22"/>
  <c r="J865" i="22"/>
  <c r="J866" i="22"/>
  <c r="J867" i="22"/>
  <c r="J868" i="22"/>
  <c r="J869" i="22"/>
  <c r="J870" i="22"/>
  <c r="J871" i="22"/>
  <c r="J872" i="22"/>
  <c r="J873" i="22"/>
  <c r="J874" i="22"/>
  <c r="J875" i="22"/>
  <c r="J876" i="22"/>
  <c r="J877" i="22"/>
  <c r="J878" i="22"/>
  <c r="J879" i="22"/>
  <c r="J880" i="22"/>
  <c r="J881" i="22"/>
  <c r="J882" i="22"/>
  <c r="J883" i="22"/>
  <c r="J884" i="22"/>
  <c r="J885" i="22"/>
  <c r="J886" i="22"/>
  <c r="J887" i="22"/>
  <c r="J888" i="22"/>
  <c r="J889" i="22"/>
  <c r="J890" i="22"/>
  <c r="J891" i="22"/>
  <c r="J892" i="22"/>
  <c r="J893" i="22"/>
  <c r="J894" i="22"/>
  <c r="J895" i="22"/>
  <c r="J896" i="22"/>
  <c r="J897" i="22"/>
  <c r="J898" i="22"/>
  <c r="J899" i="22"/>
  <c r="J900" i="22"/>
  <c r="J901" i="22"/>
  <c r="J902" i="22"/>
  <c r="J903" i="22"/>
  <c r="J904" i="22"/>
  <c r="J905" i="22"/>
  <c r="J906" i="22"/>
  <c r="J907" i="22"/>
  <c r="J908" i="22"/>
  <c r="J909" i="22"/>
  <c r="J910" i="22"/>
  <c r="J911" i="22"/>
  <c r="J912" i="22"/>
  <c r="J913" i="22"/>
  <c r="J914" i="22"/>
  <c r="J915" i="22"/>
  <c r="J916" i="22"/>
  <c r="J917" i="22"/>
  <c r="J918" i="22"/>
  <c r="J919" i="22"/>
  <c r="J920" i="22"/>
  <c r="J921" i="22"/>
  <c r="J922" i="22"/>
  <c r="J923" i="22"/>
  <c r="J924" i="22"/>
  <c r="J925" i="22"/>
  <c r="J926" i="22"/>
  <c r="J927" i="22"/>
  <c r="J928" i="22"/>
  <c r="J929" i="22"/>
  <c r="J930" i="22"/>
  <c r="J931" i="22"/>
  <c r="J932" i="22"/>
  <c r="J933" i="22"/>
  <c r="J934" i="22"/>
  <c r="J935" i="22"/>
  <c r="J936" i="22"/>
  <c r="J937" i="22"/>
  <c r="J938" i="22"/>
  <c r="J939" i="22"/>
  <c r="J940" i="22"/>
  <c r="J941" i="22"/>
  <c r="J942" i="22"/>
  <c r="J943" i="22"/>
  <c r="J944" i="22"/>
  <c r="J945" i="22"/>
  <c r="J946" i="22"/>
  <c r="J947" i="22"/>
  <c r="J948" i="22"/>
  <c r="J949" i="22"/>
  <c r="J950" i="22"/>
  <c r="J951" i="22"/>
  <c r="J952" i="22"/>
  <c r="J953" i="22"/>
  <c r="J954" i="22"/>
  <c r="J955" i="22"/>
  <c r="J956" i="22"/>
  <c r="J957" i="22"/>
  <c r="J958" i="22"/>
  <c r="J959" i="22"/>
  <c r="J960" i="22"/>
  <c r="J961" i="22"/>
  <c r="J962" i="22"/>
  <c r="J963" i="22"/>
  <c r="J964" i="22"/>
  <c r="J965" i="22"/>
  <c r="J966" i="22"/>
  <c r="J967" i="22"/>
  <c r="J968" i="22"/>
  <c r="J969" i="22"/>
  <c r="J970" i="22"/>
  <c r="J971" i="22"/>
  <c r="J972" i="22"/>
  <c r="J973" i="22"/>
  <c r="J974" i="22"/>
  <c r="J975" i="22"/>
  <c r="J976" i="22"/>
  <c r="J977" i="22"/>
  <c r="J978" i="22"/>
  <c r="J979" i="22"/>
  <c r="J980" i="22"/>
  <c r="J981" i="22"/>
  <c r="J982" i="22"/>
  <c r="J983" i="22"/>
  <c r="J984" i="22"/>
  <c r="J985" i="22"/>
  <c r="J986" i="22"/>
  <c r="J987" i="22"/>
  <c r="J988" i="22"/>
  <c r="J989" i="22"/>
  <c r="J990" i="22"/>
  <c r="J991" i="22"/>
  <c r="J992" i="22"/>
  <c r="J993" i="22"/>
  <c r="J994" i="22"/>
  <c r="J995" i="22"/>
  <c r="J996" i="22"/>
  <c r="J997" i="22"/>
  <c r="J998" i="22"/>
  <c r="J999" i="22"/>
  <c r="J1000" i="22"/>
  <c r="J1001" i="22"/>
  <c r="J1002" i="22"/>
  <c r="J1003" i="22"/>
  <c r="J1004" i="22"/>
  <c r="J1005" i="22"/>
  <c r="J1006" i="22"/>
  <c r="J1007" i="22"/>
  <c r="J1008" i="22"/>
  <c r="J1009" i="22"/>
  <c r="J1010" i="22"/>
  <c r="J1011" i="22"/>
  <c r="J1012" i="22"/>
  <c r="J1013" i="22"/>
  <c r="J1014" i="22"/>
  <c r="J1015" i="22"/>
  <c r="J1016" i="22"/>
  <c r="J1017" i="22"/>
  <c r="J1018" i="22"/>
  <c r="J1019" i="22"/>
  <c r="J1020" i="22"/>
  <c r="J1021" i="22"/>
  <c r="J1022" i="22"/>
  <c r="J1023" i="22"/>
  <c r="J1024" i="22"/>
  <c r="J1025" i="22"/>
  <c r="J1026" i="22"/>
  <c r="J1027" i="22"/>
  <c r="J1028" i="22"/>
  <c r="J1029" i="22"/>
  <c r="J1030" i="22"/>
  <c r="J1031" i="22"/>
  <c r="J1032" i="22"/>
  <c r="J1033" i="22"/>
  <c r="J1034" i="22"/>
  <c r="J1035" i="22"/>
  <c r="J1036" i="22"/>
  <c r="J1037" i="22"/>
  <c r="J1038" i="22"/>
  <c r="J1039" i="22"/>
  <c r="J1040" i="22"/>
  <c r="J1041" i="22"/>
  <c r="J1042" i="22"/>
  <c r="J1043" i="22"/>
  <c r="J1044" i="22"/>
  <c r="J1045" i="22"/>
  <c r="J1046" i="22"/>
  <c r="J1047" i="22"/>
  <c r="J1048" i="22"/>
  <c r="J1049" i="22"/>
  <c r="J1050" i="22"/>
  <c r="J1051" i="22"/>
  <c r="J1052" i="22"/>
  <c r="J1053" i="22"/>
  <c r="J1054" i="22"/>
  <c r="J1055" i="22"/>
  <c r="J1056" i="22"/>
  <c r="J1057" i="22"/>
  <c r="J1058" i="22"/>
  <c r="J1059" i="22"/>
  <c r="J1060" i="22"/>
  <c r="J1061" i="22"/>
  <c r="J1062" i="22"/>
  <c r="J1063" i="22"/>
  <c r="J1064" i="22"/>
  <c r="J1065" i="22"/>
  <c r="J1066" i="22"/>
  <c r="J1067" i="22"/>
  <c r="J1068" i="22"/>
  <c r="J1069" i="22"/>
  <c r="J1070" i="22"/>
  <c r="J1071" i="22"/>
  <c r="J1072" i="22"/>
  <c r="J1073" i="22"/>
  <c r="J1074" i="22"/>
  <c r="J1075" i="22"/>
  <c r="J1076" i="22"/>
  <c r="J1077" i="22"/>
  <c r="J1078" i="22"/>
  <c r="J1079" i="22"/>
  <c r="J1080" i="22"/>
  <c r="J1081" i="22"/>
  <c r="J1082" i="22"/>
  <c r="J1083" i="22"/>
  <c r="J1084" i="22"/>
  <c r="J1085" i="22"/>
  <c r="J1086" i="22"/>
  <c r="J1087" i="22"/>
  <c r="J1088" i="22"/>
  <c r="J1089" i="22"/>
  <c r="J1090" i="22"/>
  <c r="J1091" i="22"/>
  <c r="J1092" i="22"/>
  <c r="J1093" i="22"/>
  <c r="J1094" i="22"/>
  <c r="J1095" i="22"/>
  <c r="J1096" i="22"/>
  <c r="J1097" i="22"/>
  <c r="J1098" i="22"/>
  <c r="J1099" i="22"/>
  <c r="J1100" i="22"/>
  <c r="J1101" i="22"/>
  <c r="J1102" i="22"/>
  <c r="J1103" i="22"/>
  <c r="J1104" i="22"/>
  <c r="J1105" i="22"/>
  <c r="J1106" i="22"/>
  <c r="J1107" i="22"/>
  <c r="J1108" i="22"/>
  <c r="J1109" i="22"/>
  <c r="J1110" i="22"/>
  <c r="J1111" i="22"/>
  <c r="J1112" i="22"/>
  <c r="J1113" i="22"/>
  <c r="J1114" i="22"/>
  <c r="J1115" i="22"/>
  <c r="J1116" i="22"/>
  <c r="J1117" i="22"/>
  <c r="J1118" i="22"/>
  <c r="J1119" i="22"/>
  <c r="J1120" i="22"/>
  <c r="J1121" i="22"/>
  <c r="J1122" i="22"/>
  <c r="J1123" i="22"/>
  <c r="J1124" i="22"/>
  <c r="J1125" i="22"/>
  <c r="J1126" i="22"/>
  <c r="J1127" i="22"/>
  <c r="J1128" i="22"/>
  <c r="J1129" i="22"/>
  <c r="J1130" i="22"/>
  <c r="J1131" i="22"/>
  <c r="J1132" i="22"/>
  <c r="J1133" i="22"/>
  <c r="J1134" i="22"/>
  <c r="J1135" i="22"/>
  <c r="J1136" i="22"/>
  <c r="J1137" i="22"/>
  <c r="J1138" i="22"/>
  <c r="J1139" i="22"/>
  <c r="J1140" i="22"/>
  <c r="J1141" i="22"/>
  <c r="J1142" i="22"/>
  <c r="J1143" i="22"/>
  <c r="J1144" i="22"/>
  <c r="J1145" i="22"/>
  <c r="J1146" i="22"/>
  <c r="J1147" i="22"/>
  <c r="J1148" i="22"/>
  <c r="J1149" i="22"/>
  <c r="J1150" i="22"/>
  <c r="J1151" i="22"/>
  <c r="J1152" i="22"/>
  <c r="J1153" i="22"/>
  <c r="J1154" i="22"/>
  <c r="J1155" i="22"/>
  <c r="J1156" i="22"/>
  <c r="J1157" i="22"/>
  <c r="J1158" i="22"/>
  <c r="J1159" i="22"/>
  <c r="J1160" i="22"/>
  <c r="J1161" i="22"/>
  <c r="J1162" i="22"/>
  <c r="J1163" i="22"/>
  <c r="J1164" i="22"/>
  <c r="J1165" i="22"/>
  <c r="J1166" i="22"/>
  <c r="J1167" i="22"/>
  <c r="J1168" i="22"/>
  <c r="J1169" i="22"/>
  <c r="J1170" i="22"/>
  <c r="J1171" i="22"/>
  <c r="J1172" i="22"/>
  <c r="J1173" i="22"/>
  <c r="J1174" i="22"/>
  <c r="J1175" i="22"/>
  <c r="J1176" i="22"/>
  <c r="J1177" i="22"/>
  <c r="J1178" i="22"/>
  <c r="J1179" i="22"/>
  <c r="J1180" i="22"/>
  <c r="J1181" i="22"/>
  <c r="J1182" i="22"/>
  <c r="J1183" i="22"/>
  <c r="J1184" i="22"/>
  <c r="J1185" i="22"/>
  <c r="J1186" i="22"/>
  <c r="J1187" i="22"/>
  <c r="J1188" i="22"/>
  <c r="J1189" i="22"/>
  <c r="J1190" i="22"/>
  <c r="J1191" i="22"/>
  <c r="J1192" i="22"/>
  <c r="J1193" i="22"/>
  <c r="J1194" i="22"/>
  <c r="J1195" i="22"/>
  <c r="J1196" i="22"/>
  <c r="J1197" i="22"/>
  <c r="J1198" i="22"/>
  <c r="J1199" i="22"/>
  <c r="J1200" i="22"/>
  <c r="J1201" i="22"/>
  <c r="J1202" i="22"/>
  <c r="J1203" i="22"/>
  <c r="J1204" i="22"/>
  <c r="J1205" i="22"/>
  <c r="J1206" i="22"/>
  <c r="J1207" i="22"/>
  <c r="J1208" i="22"/>
  <c r="J1209" i="22"/>
  <c r="J1210" i="22"/>
  <c r="J1211" i="22"/>
  <c r="J1212" i="22"/>
  <c r="J1213" i="22"/>
  <c r="J1214" i="22"/>
  <c r="J1215" i="22"/>
  <c r="J1216" i="22"/>
  <c r="J1217" i="22"/>
  <c r="J1218" i="22"/>
  <c r="J1219" i="22"/>
  <c r="J1220" i="22"/>
  <c r="J1221" i="22"/>
  <c r="J1222" i="22"/>
  <c r="J1223" i="22"/>
  <c r="J1224" i="22"/>
  <c r="J1225" i="22"/>
  <c r="J1226" i="22"/>
  <c r="J1227" i="22"/>
  <c r="J1228" i="22"/>
  <c r="J1229" i="22"/>
  <c r="J1230" i="22"/>
  <c r="J1231" i="22"/>
  <c r="J1232" i="22"/>
  <c r="J1233" i="22"/>
  <c r="J1234" i="22"/>
  <c r="J1235" i="22"/>
  <c r="J1236" i="22"/>
  <c r="J1237" i="22"/>
  <c r="J1238" i="22"/>
  <c r="J28" i="22"/>
  <c r="J29" i="22"/>
  <c r="J30" i="22"/>
  <c r="J31" i="22"/>
  <c r="C7" i="23" l="1"/>
  <c r="E14" i="23" s="1"/>
  <c r="A1" i="23"/>
  <c r="E10" i="23" l="1"/>
  <c r="E7" i="23"/>
  <c r="E21" i="22" l="1"/>
  <c r="E22" i="22" l="1"/>
  <c r="F26" i="22"/>
  <c r="E23" i="22" l="1"/>
  <c r="L2" i="2"/>
  <c r="L3" i="2" s="1"/>
  <c r="L4" i="2" s="1"/>
  <c r="L5" i="2" s="1"/>
  <c r="L6" i="2" s="1"/>
  <c r="L7" i="2" s="1"/>
  <c r="L8" i="2" s="1"/>
  <c r="L9" i="2" s="1"/>
  <c r="H270" i="22" l="1"/>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1004" i="22"/>
  <c r="H1005" i="22"/>
  <c r="H1006" i="22"/>
  <c r="H1007" i="22"/>
  <c r="H1008" i="22"/>
  <c r="H1009" i="22"/>
  <c r="H1010" i="22"/>
  <c r="H1011" i="22"/>
  <c r="H1012" i="22"/>
  <c r="H1013" i="22"/>
  <c r="H1014" i="22"/>
  <c r="H1015" i="22"/>
  <c r="H1016" i="22"/>
  <c r="H1017" i="22"/>
  <c r="H1018" i="22"/>
  <c r="H1019" i="22"/>
  <c r="H1020" i="22"/>
  <c r="H1021" i="22"/>
  <c r="H1022" i="22"/>
  <c r="H1023" i="22"/>
  <c r="H1024" i="22"/>
  <c r="H1025" i="22"/>
  <c r="H1026" i="22"/>
  <c r="H1027" i="22"/>
  <c r="H1028" i="22"/>
  <c r="H1029" i="22"/>
  <c r="H1030" i="22"/>
  <c r="H1031" i="22"/>
  <c r="H1032" i="22"/>
  <c r="H1033" i="22"/>
  <c r="H1034" i="22"/>
  <c r="H1035" i="22"/>
  <c r="H1036" i="22"/>
  <c r="H1037" i="22"/>
  <c r="H1038" i="22"/>
  <c r="H1039" i="22"/>
  <c r="H1040" i="22"/>
  <c r="H1041" i="22"/>
  <c r="H1042" i="22"/>
  <c r="H1043" i="22"/>
  <c r="H1044" i="22"/>
  <c r="H1045" i="22"/>
  <c r="H1046" i="22"/>
  <c r="H1047" i="22"/>
  <c r="H1048" i="22"/>
  <c r="H1049" i="22"/>
  <c r="H1050" i="22"/>
  <c r="H1051" i="22"/>
  <c r="H1052" i="22"/>
  <c r="H1053" i="22"/>
  <c r="H1054" i="22"/>
  <c r="H1055" i="22"/>
  <c r="H1056" i="22"/>
  <c r="H1057" i="22"/>
  <c r="H1058" i="22"/>
  <c r="H1059" i="22"/>
  <c r="H1060" i="22"/>
  <c r="H1061" i="22"/>
  <c r="H1062" i="22"/>
  <c r="H1063" i="22"/>
  <c r="H1064" i="22"/>
  <c r="H1065" i="22"/>
  <c r="H1066" i="22"/>
  <c r="H1067" i="22"/>
  <c r="H1068" i="22"/>
  <c r="H1069" i="22"/>
  <c r="H1070" i="22"/>
  <c r="H1071" i="22"/>
  <c r="H1072" i="22"/>
  <c r="H1073" i="22"/>
  <c r="H1074" i="22"/>
  <c r="H1075" i="22"/>
  <c r="H1076" i="22"/>
  <c r="H1077" i="22"/>
  <c r="H1078" i="22"/>
  <c r="H1079" i="22"/>
  <c r="H1080" i="22"/>
  <c r="H1081" i="22"/>
  <c r="H1082" i="22"/>
  <c r="H1083" i="22"/>
  <c r="H1084" i="22"/>
  <c r="H1085" i="22"/>
  <c r="H1086" i="22"/>
  <c r="H1087" i="22"/>
  <c r="H1088" i="22"/>
  <c r="H1089" i="22"/>
  <c r="H1090" i="22"/>
  <c r="H1091" i="22"/>
  <c r="H1092" i="22"/>
  <c r="H1093" i="22"/>
  <c r="H1094" i="22"/>
  <c r="H1095" i="22"/>
  <c r="H1096" i="22"/>
  <c r="H1097" i="22"/>
  <c r="H1098" i="22"/>
  <c r="H1099" i="22"/>
  <c r="H1100" i="22"/>
  <c r="H1101" i="22"/>
  <c r="H1102" i="22"/>
  <c r="H1103" i="22"/>
  <c r="H1104" i="22"/>
  <c r="H1105" i="22"/>
  <c r="H1106" i="22"/>
  <c r="H1107" i="22"/>
  <c r="H1108" i="22"/>
  <c r="H1109" i="22"/>
  <c r="H1110" i="22"/>
  <c r="H1111" i="22"/>
  <c r="H1112" i="22"/>
  <c r="H1113" i="22"/>
  <c r="H1114" i="22"/>
  <c r="H1115" i="22"/>
  <c r="H1116" i="22"/>
  <c r="H1117" i="22"/>
  <c r="H1118" i="22"/>
  <c r="H1119" i="22"/>
  <c r="H1120" i="22"/>
  <c r="H1121" i="22"/>
  <c r="H1122" i="22"/>
  <c r="H1123" i="22"/>
  <c r="H1124" i="22"/>
  <c r="H1125" i="22"/>
  <c r="H1126" i="22"/>
  <c r="H1127" i="22"/>
  <c r="H1128" i="22"/>
  <c r="H1129" i="22"/>
  <c r="H1130" i="22"/>
  <c r="H1131" i="22"/>
  <c r="H1132" i="22"/>
  <c r="H1133" i="22"/>
  <c r="H1134" i="22"/>
  <c r="H1135" i="22"/>
  <c r="H1136" i="22"/>
  <c r="H1137" i="22"/>
  <c r="H1138" i="22"/>
  <c r="H1139" i="22"/>
  <c r="H1140" i="22"/>
  <c r="H1141" i="22"/>
  <c r="H1142" i="22"/>
  <c r="H1143" i="22"/>
  <c r="H1144" i="22"/>
  <c r="H1145" i="22"/>
  <c r="H1146" i="22"/>
  <c r="H1147" i="22"/>
  <c r="H1148" i="22"/>
  <c r="H1149" i="22"/>
  <c r="H1150" i="22"/>
  <c r="H1151" i="22"/>
  <c r="H1152" i="22"/>
  <c r="H1153" i="22"/>
  <c r="H1154" i="22"/>
  <c r="H1155" i="22"/>
  <c r="H1156" i="22"/>
  <c r="H1157" i="22"/>
  <c r="H1158" i="22"/>
  <c r="H1159" i="22"/>
  <c r="H1160" i="22"/>
  <c r="H1161" i="22"/>
  <c r="H1162" i="22"/>
  <c r="H1163" i="22"/>
  <c r="H1164" i="22"/>
  <c r="H1165" i="22"/>
  <c r="H1166" i="22"/>
  <c r="H1167" i="22"/>
  <c r="H1168" i="22"/>
  <c r="H1169" i="22"/>
  <c r="H1170" i="22"/>
  <c r="H1171" i="22"/>
  <c r="H1172" i="22"/>
  <c r="H1173" i="22"/>
  <c r="H1174" i="22"/>
  <c r="H1175" i="22"/>
  <c r="H1176" i="22"/>
  <c r="H1177" i="22"/>
  <c r="H1178" i="22"/>
  <c r="H1179" i="22"/>
  <c r="H1180" i="22"/>
  <c r="H1181" i="22"/>
  <c r="H1182" i="22"/>
  <c r="H1183" i="22"/>
  <c r="H1184" i="22"/>
  <c r="H1185" i="22"/>
  <c r="H1186" i="22"/>
  <c r="H1187" i="22"/>
  <c r="H1188" i="22"/>
  <c r="H1189" i="22"/>
  <c r="H1190" i="22"/>
  <c r="H1191" i="22"/>
  <c r="H1192" i="22"/>
  <c r="H1193" i="22"/>
  <c r="H1194" i="22"/>
  <c r="H1195" i="22"/>
  <c r="H1196" i="22"/>
  <c r="H1197" i="22"/>
  <c r="H1198" i="22"/>
  <c r="H1199" i="22"/>
  <c r="H1200" i="22"/>
  <c r="H1201" i="22"/>
  <c r="H1202" i="22"/>
  <c r="H1203" i="22"/>
  <c r="H1204" i="22"/>
  <c r="H1205" i="22"/>
  <c r="H1206" i="22"/>
  <c r="H1207" i="22"/>
  <c r="H1208" i="22"/>
  <c r="H1209" i="22"/>
  <c r="H1210" i="22"/>
  <c r="H1211" i="22"/>
  <c r="H1212" i="22"/>
  <c r="H1213" i="22"/>
  <c r="H1214" i="22"/>
  <c r="H1215" i="22"/>
  <c r="H1216" i="22"/>
  <c r="H1217" i="22"/>
  <c r="H1218" i="22"/>
  <c r="H1219" i="22"/>
  <c r="H1220" i="22"/>
  <c r="H1221" i="22"/>
  <c r="H1222" i="22"/>
  <c r="H1223" i="22"/>
  <c r="H1224" i="22"/>
  <c r="H1225" i="22"/>
  <c r="H1226" i="22"/>
  <c r="H1227" i="22"/>
  <c r="H1228" i="22"/>
  <c r="H1229" i="22"/>
  <c r="H1230" i="22"/>
  <c r="H1231" i="22"/>
  <c r="H1232" i="22"/>
  <c r="H1233" i="22"/>
  <c r="H1234" i="22"/>
  <c r="H1235" i="22"/>
  <c r="H1236" i="22"/>
  <c r="H1237" i="22"/>
  <c r="H1238" i="22"/>
  <c r="E5" i="42" l="1"/>
  <c r="C5" i="23" s="1"/>
  <c r="E3" i="42"/>
  <c r="E4" i="42" s="1"/>
  <c r="C47" i="42" l="1"/>
  <c r="C37" i="42"/>
  <c r="C30" i="42"/>
  <c r="F1238" i="22"/>
  <c r="F1237" i="22"/>
  <c r="F1236" i="22"/>
  <c r="F1235" i="22"/>
  <c r="F1234" i="22"/>
  <c r="F1233" i="22"/>
  <c r="F1232" i="22"/>
  <c r="F1231" i="22"/>
  <c r="F1230" i="22"/>
  <c r="F1229" i="22"/>
  <c r="F1228" i="22"/>
  <c r="F1227" i="22"/>
  <c r="F1226" i="22"/>
  <c r="F1225" i="22"/>
  <c r="F1224" i="22"/>
  <c r="F1223" i="22"/>
  <c r="F1222" i="22"/>
  <c r="F1221" i="22"/>
  <c r="F1220" i="22"/>
  <c r="F1219" i="22"/>
  <c r="F1218" i="22"/>
  <c r="F1217" i="22"/>
  <c r="F1216" i="22"/>
  <c r="F1215" i="22"/>
  <c r="F1214" i="22"/>
  <c r="F1213" i="22"/>
  <c r="F1212" i="22"/>
  <c r="F1211" i="22"/>
  <c r="F1210" i="22"/>
  <c r="F1209" i="22"/>
  <c r="F1208" i="22"/>
  <c r="F1207" i="22"/>
  <c r="F1206" i="22"/>
  <c r="F1205" i="22"/>
  <c r="F1204" i="22"/>
  <c r="F1203" i="22"/>
  <c r="F1202" i="22"/>
  <c r="F1201" i="22"/>
  <c r="F1200" i="22"/>
  <c r="F1199" i="22"/>
  <c r="F1198" i="22"/>
  <c r="F1197" i="22"/>
  <c r="F1196" i="22"/>
  <c r="F1195" i="22"/>
  <c r="F1194" i="22"/>
  <c r="F1193" i="22"/>
  <c r="F1192" i="22"/>
  <c r="F1191" i="22"/>
  <c r="F1190" i="22"/>
  <c r="F1189" i="22"/>
  <c r="F1188" i="22"/>
  <c r="F1187" i="22"/>
  <c r="F1186" i="22"/>
  <c r="F1185" i="22"/>
  <c r="F1184" i="22"/>
  <c r="F1183" i="22"/>
  <c r="F1182" i="22"/>
  <c r="F1181" i="22"/>
  <c r="F1180" i="22"/>
  <c r="F1179" i="22"/>
  <c r="F1178" i="22"/>
  <c r="F1177" i="22"/>
  <c r="F1176" i="22"/>
  <c r="F1175" i="22"/>
  <c r="F1174" i="22"/>
  <c r="F1173" i="22"/>
  <c r="F1172" i="22"/>
  <c r="F1171" i="22"/>
  <c r="F1170" i="22"/>
  <c r="F1169" i="22"/>
  <c r="F1168" i="22"/>
  <c r="F1167" i="22"/>
  <c r="F1166" i="22"/>
  <c r="F1165" i="22"/>
  <c r="F1164" i="22"/>
  <c r="F1163" i="22"/>
  <c r="F1162" i="22"/>
  <c r="F1161" i="22"/>
  <c r="F1160" i="22"/>
  <c r="F1159" i="22"/>
  <c r="F1158" i="22"/>
  <c r="F1157" i="22"/>
  <c r="F1156" i="22"/>
  <c r="F1155" i="22"/>
  <c r="F1154" i="22"/>
  <c r="F1153" i="22"/>
  <c r="F1152" i="22"/>
  <c r="F1151" i="22"/>
  <c r="F1150" i="22"/>
  <c r="F1149" i="22"/>
  <c r="F1148" i="22"/>
  <c r="F1147" i="22"/>
  <c r="F1146" i="22"/>
  <c r="F1145" i="22"/>
  <c r="F1144" i="22"/>
  <c r="F1143" i="22"/>
  <c r="F1142" i="22"/>
  <c r="F1141" i="22"/>
  <c r="F1140" i="22"/>
  <c r="F1139" i="22"/>
  <c r="F1138" i="22"/>
  <c r="F1137" i="22"/>
  <c r="F1136" i="22"/>
  <c r="F1135" i="22"/>
  <c r="F1134" i="22"/>
  <c r="F1133" i="22"/>
  <c r="F1132" i="22"/>
  <c r="F1131" i="22"/>
  <c r="F1130" i="22"/>
  <c r="F1129" i="22"/>
  <c r="F1128" i="22"/>
  <c r="F1127" i="22"/>
  <c r="F1126" i="22"/>
  <c r="F1125" i="22"/>
  <c r="F1124" i="22"/>
  <c r="F1123" i="22"/>
  <c r="F1122" i="22"/>
  <c r="F1121" i="22"/>
  <c r="F1120" i="22"/>
  <c r="F1119" i="22"/>
  <c r="F1118" i="22"/>
  <c r="F1117" i="22"/>
  <c r="F1116" i="22"/>
  <c r="F1115" i="22"/>
  <c r="F1114" i="22"/>
  <c r="F1113" i="22"/>
  <c r="F1112" i="22"/>
  <c r="F1111" i="22"/>
  <c r="F1110" i="22"/>
  <c r="F1109" i="22"/>
  <c r="F1108" i="22"/>
  <c r="F1107" i="22"/>
  <c r="F1106" i="22"/>
  <c r="F1105" i="22"/>
  <c r="F1104" i="22"/>
  <c r="F1103" i="22"/>
  <c r="F1102" i="22"/>
  <c r="F1101" i="22"/>
  <c r="F1100" i="22"/>
  <c r="F1099" i="22"/>
  <c r="F1098" i="22"/>
  <c r="F1097" i="22"/>
  <c r="F1096" i="22"/>
  <c r="F1095" i="22"/>
  <c r="F1094" i="22"/>
  <c r="F1093" i="22"/>
  <c r="F1092" i="22"/>
  <c r="F1091" i="22"/>
  <c r="F1090" i="22"/>
  <c r="F1089" i="22"/>
  <c r="F1088" i="22"/>
  <c r="F1087" i="22"/>
  <c r="F1086" i="22"/>
  <c r="F1085" i="22"/>
  <c r="F1084" i="22"/>
  <c r="F1083" i="22"/>
  <c r="F1082" i="22"/>
  <c r="F1081" i="22"/>
  <c r="F1080" i="22"/>
  <c r="F1079" i="22"/>
  <c r="F1078" i="22"/>
  <c r="F1077" i="22"/>
  <c r="F1076" i="22"/>
  <c r="F1075" i="22"/>
  <c r="F1074" i="22"/>
  <c r="F1073" i="22"/>
  <c r="F1072" i="22"/>
  <c r="F1071" i="22"/>
  <c r="F1070" i="22"/>
  <c r="F1069" i="22"/>
  <c r="F1068" i="22"/>
  <c r="F1067" i="22"/>
  <c r="F1066" i="22"/>
  <c r="F1065" i="22"/>
  <c r="F1064" i="22"/>
  <c r="F1063" i="22"/>
  <c r="F1062" i="22"/>
  <c r="F1061" i="22"/>
  <c r="F1060" i="22"/>
  <c r="F1059" i="22"/>
  <c r="F1058" i="22"/>
  <c r="F1057" i="22"/>
  <c r="F1056" i="22"/>
  <c r="F1055" i="22"/>
  <c r="F1054" i="22"/>
  <c r="F1053" i="22"/>
  <c r="F1052" i="22"/>
  <c r="F1051" i="22"/>
  <c r="F1050" i="22"/>
  <c r="F1049" i="22"/>
  <c r="F1048" i="22"/>
  <c r="F1047" i="22"/>
  <c r="F1046" i="22"/>
  <c r="F1045" i="22"/>
  <c r="F1044" i="22"/>
  <c r="F1043" i="22"/>
  <c r="F1042" i="22"/>
  <c r="F1041" i="22"/>
  <c r="F1040" i="22"/>
  <c r="F1039" i="22"/>
  <c r="F1038" i="22"/>
  <c r="F1037" i="22"/>
  <c r="F1036" i="22"/>
  <c r="F1035" i="22"/>
  <c r="F1034" i="22"/>
  <c r="F1033" i="22"/>
  <c r="F1032" i="22"/>
  <c r="F1031" i="22"/>
  <c r="F1030" i="22"/>
  <c r="F1029" i="22"/>
  <c r="F1028" i="22"/>
  <c r="F1027" i="22"/>
  <c r="F1026" i="22"/>
  <c r="F1025" i="22"/>
  <c r="F1024" i="22"/>
  <c r="F1023" i="22"/>
  <c r="F1022" i="22"/>
  <c r="F1021" i="22"/>
  <c r="F1020" i="22"/>
  <c r="F1019" i="22"/>
  <c r="F1018" i="22"/>
  <c r="F1017" i="22"/>
  <c r="F1016" i="22"/>
  <c r="F1015" i="22"/>
  <c r="F1014" i="22"/>
  <c r="F1013" i="22"/>
  <c r="F1012" i="22"/>
  <c r="F1011" i="22"/>
  <c r="F1010" i="22"/>
  <c r="F1009" i="22"/>
  <c r="F1008" i="22"/>
  <c r="F1007" i="22"/>
  <c r="F1006" i="22"/>
  <c r="F1005" i="22"/>
  <c r="F1004" i="22"/>
  <c r="F1003" i="22"/>
  <c r="F1002" i="22"/>
  <c r="F1001" i="22"/>
  <c r="F1000" i="22"/>
  <c r="F999" i="22"/>
  <c r="F998" i="22"/>
  <c r="F997" i="22"/>
  <c r="F996" i="22"/>
  <c r="F995" i="22"/>
  <c r="F994" i="22"/>
  <c r="F993" i="22"/>
  <c r="F992" i="22"/>
  <c r="F991" i="22"/>
  <c r="F990" i="22"/>
  <c r="F989" i="22"/>
  <c r="F988" i="22"/>
  <c r="F987" i="22"/>
  <c r="F986" i="22"/>
  <c r="F985" i="22"/>
  <c r="F984" i="22"/>
  <c r="F983" i="22"/>
  <c r="F982" i="22"/>
  <c r="F981" i="22"/>
  <c r="F980" i="22"/>
  <c r="F979" i="22"/>
  <c r="F978" i="22"/>
  <c r="F977" i="22"/>
  <c r="F976" i="22"/>
  <c r="F975" i="22"/>
  <c r="F974" i="22"/>
  <c r="F973" i="22"/>
  <c r="F972" i="22"/>
  <c r="F971" i="22"/>
  <c r="F970" i="22"/>
  <c r="F969" i="22"/>
  <c r="F968" i="22"/>
  <c r="F967" i="22"/>
  <c r="F966" i="22"/>
  <c r="F965" i="22"/>
  <c r="F964" i="22"/>
  <c r="F963" i="22"/>
  <c r="F962" i="22"/>
  <c r="F961" i="22"/>
  <c r="F960" i="22"/>
  <c r="F959" i="22"/>
  <c r="F958" i="22"/>
  <c r="F957" i="22"/>
  <c r="F956" i="22"/>
  <c r="F955" i="22"/>
  <c r="F954" i="22"/>
  <c r="F953" i="22"/>
  <c r="F952" i="22"/>
  <c r="F951" i="22"/>
  <c r="F950" i="22"/>
  <c r="F949" i="22"/>
  <c r="F948" i="22"/>
  <c r="F947" i="22"/>
  <c r="F946" i="22"/>
  <c r="F945" i="22"/>
  <c r="F944" i="22"/>
  <c r="F943" i="22"/>
  <c r="F942" i="22"/>
  <c r="F941" i="22"/>
  <c r="F940" i="22"/>
  <c r="F939" i="22"/>
  <c r="F938" i="22"/>
  <c r="F937" i="22"/>
  <c r="F936" i="22"/>
  <c r="F935" i="22"/>
  <c r="F934" i="22"/>
  <c r="F933" i="22"/>
  <c r="F932" i="22"/>
  <c r="F931" i="22"/>
  <c r="F930" i="22"/>
  <c r="F929" i="22"/>
  <c r="F928" i="22"/>
  <c r="F927" i="22"/>
  <c r="F926" i="22"/>
  <c r="F925" i="22"/>
  <c r="F924" i="22"/>
  <c r="F923" i="22"/>
  <c r="F922" i="22"/>
  <c r="F921" i="22"/>
  <c r="F920" i="22"/>
  <c r="F919" i="22"/>
  <c r="F918" i="22"/>
  <c r="F917" i="22"/>
  <c r="F916" i="22"/>
  <c r="F915" i="22"/>
  <c r="F914" i="22"/>
  <c r="F913" i="22"/>
  <c r="F912" i="22"/>
  <c r="F911" i="22"/>
  <c r="F910" i="22"/>
  <c r="F909" i="22"/>
  <c r="F908" i="22"/>
  <c r="F907" i="22"/>
  <c r="F906" i="22"/>
  <c r="F905" i="22"/>
  <c r="F904" i="22"/>
  <c r="F903" i="22"/>
  <c r="F902" i="22"/>
  <c r="F901" i="22"/>
  <c r="F900" i="22"/>
  <c r="F899" i="22"/>
  <c r="F898" i="22"/>
  <c r="F897" i="22"/>
  <c r="F896" i="22"/>
  <c r="F895" i="22"/>
  <c r="F894" i="22"/>
  <c r="F893" i="22"/>
  <c r="F892" i="22"/>
  <c r="F891" i="22"/>
  <c r="F890" i="22"/>
  <c r="F889" i="22"/>
  <c r="F888" i="22"/>
  <c r="F887" i="22"/>
  <c r="F886" i="22"/>
  <c r="F885" i="22"/>
  <c r="F884" i="22"/>
  <c r="F883" i="22"/>
  <c r="F882" i="22"/>
  <c r="F881" i="22"/>
  <c r="F880" i="22"/>
  <c r="F879" i="22"/>
  <c r="F878" i="22"/>
  <c r="F877" i="22"/>
  <c r="F876" i="22"/>
  <c r="F875" i="22"/>
  <c r="F874" i="22"/>
  <c r="F873" i="22"/>
  <c r="F872" i="22"/>
  <c r="F871" i="22"/>
  <c r="F870" i="22"/>
  <c r="F869" i="22"/>
  <c r="F868" i="22"/>
  <c r="F867" i="22"/>
  <c r="F866" i="22"/>
  <c r="F865" i="22"/>
  <c r="F864" i="22"/>
  <c r="F863" i="22"/>
  <c r="F862" i="22"/>
  <c r="F861" i="22"/>
  <c r="F860" i="22"/>
  <c r="F859" i="22"/>
  <c r="F858" i="22"/>
  <c r="F857" i="22"/>
  <c r="F856" i="22"/>
  <c r="F855" i="22"/>
  <c r="F854" i="22"/>
  <c r="F853" i="22"/>
  <c r="F852" i="22"/>
  <c r="F851" i="22"/>
  <c r="F850" i="22"/>
  <c r="F849" i="22"/>
  <c r="F848" i="22"/>
  <c r="F847" i="22"/>
  <c r="F846" i="22"/>
  <c r="F845" i="22"/>
  <c r="F844" i="22"/>
  <c r="F843" i="22"/>
  <c r="F842" i="22"/>
  <c r="F841" i="22"/>
  <c r="F840" i="22"/>
  <c r="F839" i="22"/>
  <c r="F838" i="22"/>
  <c r="F837" i="22"/>
  <c r="F836" i="22"/>
  <c r="F835" i="22"/>
  <c r="F834" i="22"/>
  <c r="F833" i="22"/>
  <c r="F832" i="22"/>
  <c r="F831" i="22"/>
  <c r="F830" i="22"/>
  <c r="F829" i="22"/>
  <c r="F828" i="22"/>
  <c r="F827" i="22"/>
  <c r="F826" i="22"/>
  <c r="F825" i="22"/>
  <c r="F824" i="22"/>
  <c r="F823" i="22"/>
  <c r="F822" i="22"/>
  <c r="F821" i="22"/>
  <c r="F820" i="22"/>
  <c r="F819" i="22"/>
  <c r="F818" i="22"/>
  <c r="F817" i="22"/>
  <c r="F816" i="22"/>
  <c r="F815" i="22"/>
  <c r="F814" i="22"/>
  <c r="F813" i="22"/>
  <c r="F812" i="22"/>
  <c r="F811" i="22"/>
  <c r="F810" i="22"/>
  <c r="F809" i="22"/>
  <c r="F808" i="22"/>
  <c r="F807" i="22"/>
  <c r="F806" i="22"/>
  <c r="F805" i="22"/>
  <c r="F804" i="22"/>
  <c r="F803" i="22"/>
  <c r="F802" i="22"/>
  <c r="F801" i="22"/>
  <c r="F800" i="22"/>
  <c r="F799" i="22"/>
  <c r="F798" i="22"/>
  <c r="F797" i="22"/>
  <c r="F796" i="22"/>
  <c r="F795" i="22"/>
  <c r="F794" i="22"/>
  <c r="F793" i="22"/>
  <c r="F792" i="22"/>
  <c r="F791" i="22"/>
  <c r="F790" i="22"/>
  <c r="F789" i="22"/>
  <c r="F788" i="22"/>
  <c r="F787" i="22"/>
  <c r="F786" i="22"/>
  <c r="F785" i="22"/>
  <c r="F784" i="22"/>
  <c r="F783" i="22"/>
  <c r="F782" i="22"/>
  <c r="F781" i="22"/>
  <c r="F780" i="22"/>
  <c r="F779" i="22"/>
  <c r="F778" i="22"/>
  <c r="F777" i="22"/>
  <c r="F776" i="22"/>
  <c r="F775" i="22"/>
  <c r="F774" i="22"/>
  <c r="F773" i="22"/>
  <c r="F772" i="22"/>
  <c r="F771" i="22"/>
  <c r="F770" i="22"/>
  <c r="F769" i="22"/>
  <c r="F768" i="22"/>
  <c r="F767" i="22"/>
  <c r="F766" i="22"/>
  <c r="F765" i="22"/>
  <c r="F764" i="22"/>
  <c r="F763" i="22"/>
  <c r="F762" i="22"/>
  <c r="F761" i="22"/>
  <c r="F760" i="22"/>
  <c r="F759" i="22"/>
  <c r="F758" i="22"/>
  <c r="F757" i="22"/>
  <c r="F756" i="22"/>
  <c r="F755" i="22"/>
  <c r="F754" i="22"/>
  <c r="F753" i="22"/>
  <c r="F752" i="22"/>
  <c r="F751" i="22"/>
  <c r="F750" i="22"/>
  <c r="F749" i="22"/>
  <c r="F748" i="22"/>
  <c r="F747" i="22"/>
  <c r="F746" i="22"/>
  <c r="F745" i="22"/>
  <c r="F744" i="22"/>
  <c r="F743" i="22"/>
  <c r="F742" i="22"/>
  <c r="F741" i="22"/>
  <c r="F740" i="22"/>
  <c r="F739" i="22"/>
  <c r="F738" i="22"/>
  <c r="F737" i="22"/>
  <c r="F736" i="22"/>
  <c r="F735" i="22"/>
  <c r="F734" i="22"/>
  <c r="F733" i="22"/>
  <c r="F732" i="22"/>
  <c r="F731" i="22"/>
  <c r="F730" i="22"/>
  <c r="F729" i="22"/>
  <c r="F728" i="22"/>
  <c r="F727" i="22"/>
  <c r="F726" i="22"/>
  <c r="F725" i="22"/>
  <c r="F724" i="22"/>
  <c r="F723" i="22"/>
  <c r="F722" i="22"/>
  <c r="F721" i="22"/>
  <c r="F720" i="22"/>
  <c r="F719" i="22"/>
  <c r="F718" i="22"/>
  <c r="F717" i="22"/>
  <c r="F716" i="22"/>
  <c r="F715" i="22"/>
  <c r="F714" i="22"/>
  <c r="F713" i="22"/>
  <c r="F712" i="22"/>
  <c r="F711" i="22"/>
  <c r="F710" i="22"/>
  <c r="F709" i="22"/>
  <c r="F708" i="22"/>
  <c r="F707" i="22"/>
  <c r="F706" i="22"/>
  <c r="F705" i="22"/>
  <c r="F704" i="22"/>
  <c r="F703" i="22"/>
  <c r="F702" i="22"/>
  <c r="F701" i="22"/>
  <c r="F700" i="22"/>
  <c r="F699" i="22"/>
  <c r="F698" i="22"/>
  <c r="F697" i="22"/>
  <c r="F696" i="22"/>
  <c r="F695" i="22"/>
  <c r="F694" i="22"/>
  <c r="F693" i="22"/>
  <c r="F692" i="22"/>
  <c r="F691" i="22"/>
  <c r="F690" i="22"/>
  <c r="F689" i="22"/>
  <c r="F688" i="22"/>
  <c r="F687" i="22"/>
  <c r="F686" i="22"/>
  <c r="F685" i="22"/>
  <c r="F684" i="22"/>
  <c r="F683" i="22"/>
  <c r="F682" i="22"/>
  <c r="F681" i="22"/>
  <c r="F680" i="22"/>
  <c r="F679" i="22"/>
  <c r="F678" i="22"/>
  <c r="F677" i="22"/>
  <c r="F676" i="22"/>
  <c r="F675" i="22"/>
  <c r="F674" i="22"/>
  <c r="F673" i="22"/>
  <c r="F672" i="22"/>
  <c r="F671" i="22"/>
  <c r="F670" i="22"/>
  <c r="F669" i="22"/>
  <c r="F668" i="22"/>
  <c r="F667" i="22"/>
  <c r="F666" i="22"/>
  <c r="F665" i="22"/>
  <c r="F664" i="22"/>
  <c r="F663" i="22"/>
  <c r="F662" i="22"/>
  <c r="F661" i="22"/>
  <c r="F660" i="22"/>
  <c r="F659" i="22"/>
  <c r="F658" i="22"/>
  <c r="F657" i="22"/>
  <c r="F656" i="22"/>
  <c r="F655" i="22"/>
  <c r="F654" i="22"/>
  <c r="F653" i="22"/>
  <c r="F652" i="22"/>
  <c r="F651" i="22"/>
  <c r="F650" i="22"/>
  <c r="F649" i="22"/>
  <c r="F648" i="22"/>
  <c r="F647" i="22"/>
  <c r="F646" i="22"/>
  <c r="F645" i="22"/>
  <c r="F644" i="22"/>
  <c r="F643" i="22"/>
  <c r="F642" i="22"/>
  <c r="F641" i="22"/>
  <c r="F640" i="22"/>
  <c r="F639" i="22"/>
  <c r="F638" i="22"/>
  <c r="F637" i="22"/>
  <c r="F636" i="22"/>
  <c r="F635" i="22"/>
  <c r="F634" i="22"/>
  <c r="F633" i="22"/>
  <c r="F632" i="22"/>
  <c r="F631" i="22"/>
  <c r="F630" i="22"/>
  <c r="F629" i="22"/>
  <c r="F628" i="22"/>
  <c r="F627" i="22"/>
  <c r="F626" i="22"/>
  <c r="F625" i="22"/>
  <c r="F624" i="22"/>
  <c r="F623" i="22"/>
  <c r="F622" i="22"/>
  <c r="F621" i="22"/>
  <c r="F620" i="22"/>
  <c r="F619" i="22"/>
  <c r="F618" i="22"/>
  <c r="F617" i="22"/>
  <c r="F616" i="22"/>
  <c r="F615" i="22"/>
  <c r="F614" i="22"/>
  <c r="F613" i="22"/>
  <c r="F612" i="22"/>
  <c r="F611" i="22"/>
  <c r="F610" i="22"/>
  <c r="F609" i="22"/>
  <c r="F608" i="22"/>
  <c r="F607" i="22"/>
  <c r="F606" i="22"/>
  <c r="F605" i="22"/>
  <c r="F604" i="22"/>
  <c r="F603" i="22"/>
  <c r="F602" i="22"/>
  <c r="F601" i="22"/>
  <c r="F600" i="22"/>
  <c r="F599" i="22"/>
  <c r="F598" i="22"/>
  <c r="F597" i="22"/>
  <c r="F596" i="22"/>
  <c r="F595" i="22"/>
  <c r="F594" i="22"/>
  <c r="F593" i="22"/>
  <c r="F592" i="22"/>
  <c r="F591" i="22"/>
  <c r="F590" i="22"/>
  <c r="F589" i="22"/>
  <c r="F588" i="22"/>
  <c r="F587" i="22"/>
  <c r="F586" i="22"/>
  <c r="F585" i="22"/>
  <c r="F584" i="22"/>
  <c r="F583" i="22"/>
  <c r="F582" i="22"/>
  <c r="F581" i="22"/>
  <c r="F580" i="22"/>
  <c r="F579" i="22"/>
  <c r="F578" i="22"/>
  <c r="F577" i="22"/>
  <c r="F576" i="22"/>
  <c r="F575" i="22"/>
  <c r="F574" i="22"/>
  <c r="F573" i="22"/>
  <c r="F572" i="22"/>
  <c r="F571" i="22"/>
  <c r="F570" i="22"/>
  <c r="F569" i="22"/>
  <c r="F568" i="22"/>
  <c r="F567" i="22"/>
  <c r="F566" i="22"/>
  <c r="F565" i="22"/>
  <c r="F564" i="22"/>
  <c r="F563" i="22"/>
  <c r="F562" i="22"/>
  <c r="F561" i="22"/>
  <c r="F560" i="22"/>
  <c r="F559" i="22"/>
  <c r="F558" i="22"/>
  <c r="F557" i="22"/>
  <c r="F556" i="22"/>
  <c r="F555" i="22"/>
  <c r="F554" i="22"/>
  <c r="F553" i="22"/>
  <c r="F552" i="22"/>
  <c r="F551" i="22"/>
  <c r="F550" i="22"/>
  <c r="F549" i="22"/>
  <c r="F548" i="22"/>
  <c r="F547" i="22"/>
  <c r="F546" i="22"/>
  <c r="F545" i="22"/>
  <c r="F544" i="22"/>
  <c r="F543" i="22"/>
  <c r="F542" i="22"/>
  <c r="F541" i="22"/>
  <c r="F540" i="22"/>
  <c r="F539" i="22"/>
  <c r="F538" i="22"/>
  <c r="F537" i="22"/>
  <c r="F536" i="22"/>
  <c r="F535" i="22"/>
  <c r="F534" i="22"/>
  <c r="F533" i="22"/>
  <c r="F532" i="22"/>
  <c r="F531" i="22"/>
  <c r="F530" i="22"/>
  <c r="F529" i="22"/>
  <c r="F528" i="22"/>
  <c r="F527" i="22"/>
  <c r="F526" i="22"/>
  <c r="F525" i="22"/>
  <c r="F524" i="22"/>
  <c r="F523" i="22"/>
  <c r="F522" i="22"/>
  <c r="F521" i="22"/>
  <c r="F520" i="22"/>
  <c r="F519" i="22"/>
  <c r="F518" i="22"/>
  <c r="F517" i="22"/>
  <c r="F516" i="22"/>
  <c r="F515" i="22"/>
  <c r="F514" i="22"/>
  <c r="F513" i="22"/>
  <c r="F512" i="22"/>
  <c r="F511" i="22"/>
  <c r="F510" i="22"/>
  <c r="F509" i="22"/>
  <c r="F508" i="22"/>
  <c r="F507" i="22"/>
  <c r="F506" i="22"/>
  <c r="F505" i="22"/>
  <c r="F504" i="22"/>
  <c r="F503" i="22"/>
  <c r="F502" i="22"/>
  <c r="F501" i="22"/>
  <c r="F500" i="22"/>
  <c r="F499" i="22"/>
  <c r="F498" i="22"/>
  <c r="F497" i="22"/>
  <c r="F496" i="22"/>
  <c r="F495" i="22"/>
  <c r="F494" i="22"/>
  <c r="F493" i="22"/>
  <c r="F492" i="22"/>
  <c r="F491" i="22"/>
  <c r="F490" i="22"/>
  <c r="F489" i="22"/>
  <c r="F488" i="22"/>
  <c r="F487" i="22"/>
  <c r="F486" i="22"/>
  <c r="F485" i="22"/>
  <c r="F484" i="22"/>
  <c r="F483" i="22"/>
  <c r="F482" i="22"/>
  <c r="F481" i="22"/>
  <c r="F480" i="22"/>
  <c r="F479" i="22"/>
  <c r="F478" i="22"/>
  <c r="F477" i="22"/>
  <c r="F476" i="22"/>
  <c r="F475" i="22"/>
  <c r="F474" i="22"/>
  <c r="F473" i="22"/>
  <c r="F472" i="22"/>
  <c r="F471" i="22"/>
  <c r="F470" i="22"/>
  <c r="F469" i="22"/>
  <c r="F468" i="22"/>
  <c r="F467" i="22"/>
  <c r="F466" i="22"/>
  <c r="F465" i="22"/>
  <c r="F464" i="22"/>
  <c r="F463" i="22"/>
  <c r="F462" i="22"/>
  <c r="F461" i="22"/>
  <c r="F460" i="22"/>
  <c r="F459" i="22"/>
  <c r="F458" i="22"/>
  <c r="F457" i="22"/>
  <c r="F456" i="22"/>
  <c r="F455" i="22"/>
  <c r="F454" i="22"/>
  <c r="F453" i="22"/>
  <c r="F452" i="22"/>
  <c r="F451" i="22"/>
  <c r="F450" i="22"/>
  <c r="F449" i="22"/>
  <c r="F448" i="22"/>
  <c r="F447" i="22"/>
  <c r="F446" i="22"/>
  <c r="F445" i="22"/>
  <c r="F444" i="22"/>
  <c r="F443" i="22"/>
  <c r="F442" i="22"/>
  <c r="F441" i="22"/>
  <c r="F440" i="22"/>
  <c r="F439" i="22"/>
  <c r="F438" i="22"/>
  <c r="F437" i="22"/>
  <c r="F436" i="22"/>
  <c r="F435" i="22"/>
  <c r="F434" i="22"/>
  <c r="F433" i="22"/>
  <c r="F432" i="22"/>
  <c r="F431" i="22"/>
  <c r="F430" i="22"/>
  <c r="F429" i="22"/>
  <c r="F428" i="22"/>
  <c r="F427" i="22"/>
  <c r="F426" i="22"/>
  <c r="F425" i="22"/>
  <c r="F424" i="22"/>
  <c r="F423" i="22"/>
  <c r="F422" i="22"/>
  <c r="F421" i="22"/>
  <c r="F420" i="22"/>
  <c r="F419" i="22"/>
  <c r="F418" i="22"/>
  <c r="F417" i="22"/>
  <c r="F416" i="22"/>
  <c r="F415" i="22"/>
  <c r="F414" i="22"/>
  <c r="F413" i="22"/>
  <c r="F412" i="22"/>
  <c r="F411" i="22"/>
  <c r="F410" i="22"/>
  <c r="F409" i="22"/>
  <c r="F408" i="22"/>
  <c r="F407" i="22"/>
  <c r="F406" i="22"/>
  <c r="F405" i="22"/>
  <c r="F404" i="22"/>
  <c r="F403" i="22"/>
  <c r="F402" i="22"/>
  <c r="F401" i="22"/>
  <c r="F400" i="22"/>
  <c r="F399" i="22"/>
  <c r="F398" i="22"/>
  <c r="F397" i="22"/>
  <c r="F396" i="22"/>
  <c r="F395" i="22"/>
  <c r="F394" i="22"/>
  <c r="F393" i="22"/>
  <c r="F392" i="22"/>
  <c r="F391" i="22"/>
  <c r="F390" i="22"/>
  <c r="F389" i="22"/>
  <c r="F388" i="22"/>
  <c r="F387" i="22"/>
  <c r="F386" i="22"/>
  <c r="F385" i="22"/>
  <c r="F384" i="22"/>
  <c r="F383" i="22"/>
  <c r="F382" i="22"/>
  <c r="F381" i="22"/>
  <c r="F380" i="22"/>
  <c r="F379" i="22"/>
  <c r="F378" i="22"/>
  <c r="F377" i="22"/>
  <c r="F376" i="22"/>
  <c r="F375" i="22"/>
  <c r="F374" i="22"/>
  <c r="F373" i="22"/>
  <c r="F372" i="22"/>
  <c r="F371" i="22"/>
  <c r="F370" i="22"/>
  <c r="F369" i="22"/>
  <c r="F368" i="22"/>
  <c r="F367" i="22"/>
  <c r="F366" i="22"/>
  <c r="F365" i="22"/>
  <c r="F364" i="22"/>
  <c r="F363" i="22"/>
  <c r="F362" i="22"/>
  <c r="F361" i="22"/>
  <c r="F360" i="22"/>
  <c r="F359" i="22"/>
  <c r="F358" i="22"/>
  <c r="F357" i="22"/>
  <c r="F356" i="22"/>
  <c r="F355" i="22"/>
  <c r="F354" i="22"/>
  <c r="F353" i="22"/>
  <c r="F352" i="22"/>
  <c r="F351" i="22"/>
  <c r="F350" i="22"/>
  <c r="F349" i="22"/>
  <c r="F348" i="22"/>
  <c r="F347" i="22"/>
  <c r="F346" i="22"/>
  <c r="F345" i="22"/>
  <c r="F344" i="22"/>
  <c r="F343" i="22"/>
  <c r="F342" i="22"/>
  <c r="F341" i="22"/>
  <c r="F340" i="22"/>
  <c r="F339" i="22"/>
  <c r="F338" i="22"/>
  <c r="F337" i="22"/>
  <c r="F336" i="22"/>
  <c r="F335" i="22"/>
  <c r="F334" i="22"/>
  <c r="F333" i="22"/>
  <c r="F332" i="22"/>
  <c r="F331" i="22"/>
  <c r="F330" i="22"/>
  <c r="F329" i="22"/>
  <c r="F328" i="22"/>
  <c r="F327" i="22"/>
  <c r="F326" i="22"/>
  <c r="F325" i="22"/>
  <c r="F324" i="22"/>
  <c r="F323" i="22"/>
  <c r="F322" i="22"/>
  <c r="F321" i="22"/>
  <c r="F320" i="22"/>
  <c r="F319" i="22"/>
  <c r="F318" i="22"/>
  <c r="F317" i="22"/>
  <c r="F316" i="22"/>
  <c r="F315" i="22"/>
  <c r="F314" i="22"/>
  <c r="F313" i="22"/>
  <c r="F312" i="22"/>
  <c r="F311" i="22"/>
  <c r="F310" i="22"/>
  <c r="F309" i="22"/>
  <c r="F308" i="22"/>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K20" i="22" l="1"/>
  <c r="L20" i="22" s="1"/>
  <c r="J20" i="22"/>
  <c r="T3" i="2"/>
  <c r="B75" i="22" l="1"/>
  <c r="B76" i="22"/>
  <c r="B77" i="22"/>
  <c r="B78" i="22"/>
  <c r="B79" i="22"/>
  <c r="B80" i="22"/>
  <c r="B81" i="22"/>
  <c r="B82" i="22"/>
  <c r="B83" i="22"/>
  <c r="B84" i="22"/>
  <c r="B85" i="22"/>
  <c r="B86" i="22"/>
  <c r="C4" i="23" l="1"/>
  <c r="A9" i="23" l="1"/>
  <c r="E3" i="23"/>
  <c r="E2" i="42" l="1"/>
  <c r="C3" i="23" s="1"/>
  <c r="D1238" i="22" l="1"/>
  <c r="D1237" i="22"/>
  <c r="D1236" i="22"/>
  <c r="D1235" i="22"/>
  <c r="D1234" i="22"/>
  <c r="D1233" i="22"/>
  <c r="D1232" i="22"/>
  <c r="D1231" i="22"/>
  <c r="D1230" i="22"/>
  <c r="D1229" i="22"/>
  <c r="D1228" i="22"/>
  <c r="D1227" i="22"/>
  <c r="D1226" i="22"/>
  <c r="D1225" i="22"/>
  <c r="D1224" i="22"/>
  <c r="D1223" i="22"/>
  <c r="D1222" i="22"/>
  <c r="D1221" i="22"/>
  <c r="D1220" i="22"/>
  <c r="D1219" i="22"/>
  <c r="D1218" i="22"/>
  <c r="D1217" i="22"/>
  <c r="D1216" i="22"/>
  <c r="D1215" i="22"/>
  <c r="D1214" i="22"/>
  <c r="D1213" i="22"/>
  <c r="D1212" i="22"/>
  <c r="D1211" i="22"/>
  <c r="D1210" i="22"/>
  <c r="D1209" i="22"/>
  <c r="D1208" i="22"/>
  <c r="D1207" i="22"/>
  <c r="D1206" i="22"/>
  <c r="D1205" i="22"/>
  <c r="D1204" i="22"/>
  <c r="D1203" i="22"/>
  <c r="D1202" i="22"/>
  <c r="D1201" i="22"/>
  <c r="D1200" i="22"/>
  <c r="D1199" i="22"/>
  <c r="D1198" i="22"/>
  <c r="D1197" i="22"/>
  <c r="D1196" i="22"/>
  <c r="D1195" i="22"/>
  <c r="D1194" i="22"/>
  <c r="D1193" i="22"/>
  <c r="D1192" i="22"/>
  <c r="D1191" i="22"/>
  <c r="D1190" i="22"/>
  <c r="D1189" i="22"/>
  <c r="D1188" i="22"/>
  <c r="D1187" i="22"/>
  <c r="D1186" i="22"/>
  <c r="D1185" i="22"/>
  <c r="D1184" i="22"/>
  <c r="D1183" i="22"/>
  <c r="D1182" i="22"/>
  <c r="D1181" i="22"/>
  <c r="D1180" i="22"/>
  <c r="D1179" i="22"/>
  <c r="D1178" i="22"/>
  <c r="D1177" i="22"/>
  <c r="D1176" i="22"/>
  <c r="D1175" i="22"/>
  <c r="D1174" i="22"/>
  <c r="D1173" i="22"/>
  <c r="D1172" i="22"/>
  <c r="D1171" i="22"/>
  <c r="D1170" i="22"/>
  <c r="D1169" i="22"/>
  <c r="D1168" i="22"/>
  <c r="D1167" i="22"/>
  <c r="D1166" i="22"/>
  <c r="D1165" i="22"/>
  <c r="D1164" i="22"/>
  <c r="D1163" i="22"/>
  <c r="D1162" i="22"/>
  <c r="D1161" i="22"/>
  <c r="D1160" i="22"/>
  <c r="D1159" i="22"/>
  <c r="D1158" i="22"/>
  <c r="D1157" i="22"/>
  <c r="D1156" i="22"/>
  <c r="D1155" i="22"/>
  <c r="D1154" i="22"/>
  <c r="D1153" i="22"/>
  <c r="D1152" i="22"/>
  <c r="D1151" i="22"/>
  <c r="D1150" i="22"/>
  <c r="D1149" i="22"/>
  <c r="D1148" i="22"/>
  <c r="D1147" i="22"/>
  <c r="D1146" i="22"/>
  <c r="D1145" i="22"/>
  <c r="D1144" i="22"/>
  <c r="D1143" i="22"/>
  <c r="D1142" i="22"/>
  <c r="D1141" i="22"/>
  <c r="D1140" i="22"/>
  <c r="D1139" i="22"/>
  <c r="D1138" i="22"/>
  <c r="D1137" i="22"/>
  <c r="D1136" i="22"/>
  <c r="D1135" i="22"/>
  <c r="D1134" i="22"/>
  <c r="D1133" i="22"/>
  <c r="D1132" i="22"/>
  <c r="D1131" i="22"/>
  <c r="D1130" i="22"/>
  <c r="D1129" i="22"/>
  <c r="D1128" i="22"/>
  <c r="D1127" i="22"/>
  <c r="D1126" i="22"/>
  <c r="D1125" i="22"/>
  <c r="D1124" i="22"/>
  <c r="D1123" i="22"/>
  <c r="D1122" i="22"/>
  <c r="D1121" i="22"/>
  <c r="D1120" i="22"/>
  <c r="D1119" i="22"/>
  <c r="D1118" i="22"/>
  <c r="D1117" i="22"/>
  <c r="D1116" i="22"/>
  <c r="D1115" i="22"/>
  <c r="D1114" i="22"/>
  <c r="D1113" i="22"/>
  <c r="D1112" i="22"/>
  <c r="D1111" i="22"/>
  <c r="D1110" i="22"/>
  <c r="D1109" i="22"/>
  <c r="D1108" i="22"/>
  <c r="D1107" i="22"/>
  <c r="D1106" i="22"/>
  <c r="D1105" i="22"/>
  <c r="D1104" i="22"/>
  <c r="D1103" i="22"/>
  <c r="D1102" i="22"/>
  <c r="D1101" i="22"/>
  <c r="D1100" i="22"/>
  <c r="D1099" i="22"/>
  <c r="D1098" i="22"/>
  <c r="D1097" i="22"/>
  <c r="D1096" i="22"/>
  <c r="D1095" i="22"/>
  <c r="D1094" i="22"/>
  <c r="D1093" i="22"/>
  <c r="D1092" i="22"/>
  <c r="D1091" i="22"/>
  <c r="D1090" i="22"/>
  <c r="D1089" i="22"/>
  <c r="D1088" i="22"/>
  <c r="D1087" i="22"/>
  <c r="D1086" i="22"/>
  <c r="D1085" i="22"/>
  <c r="D1084" i="22"/>
  <c r="D1083" i="22"/>
  <c r="D1082" i="22"/>
  <c r="D1081" i="22"/>
  <c r="D1080" i="22"/>
  <c r="D1079" i="22"/>
  <c r="D1078" i="22"/>
  <c r="D1077" i="22"/>
  <c r="D1076" i="22"/>
  <c r="D1075" i="22"/>
  <c r="D1074" i="22"/>
  <c r="D1073" i="22"/>
  <c r="D1072" i="22"/>
  <c r="D1071" i="22"/>
  <c r="D1070" i="22"/>
  <c r="D1069" i="22"/>
  <c r="D1068" i="22"/>
  <c r="D1067" i="22"/>
  <c r="D1066" i="22"/>
  <c r="D1065" i="22"/>
  <c r="D1064" i="22"/>
  <c r="D1063" i="22"/>
  <c r="D1062" i="22"/>
  <c r="D1061" i="22"/>
  <c r="D1060" i="22"/>
  <c r="D1059" i="22"/>
  <c r="D1058" i="22"/>
  <c r="D1057" i="22"/>
  <c r="D1056" i="22"/>
  <c r="D1055" i="22"/>
  <c r="D1054" i="22"/>
  <c r="D1053" i="22"/>
  <c r="D1052" i="22"/>
  <c r="D1051" i="22"/>
  <c r="D1050" i="22"/>
  <c r="D1049" i="22"/>
  <c r="D1048" i="22"/>
  <c r="D1047" i="22"/>
  <c r="D1046" i="22"/>
  <c r="D1045" i="22"/>
  <c r="D1044" i="22"/>
  <c r="D1043" i="22"/>
  <c r="D1042" i="22"/>
  <c r="D1041" i="22"/>
  <c r="D1040" i="22"/>
  <c r="D1039" i="22"/>
  <c r="D1038" i="22"/>
  <c r="D1037" i="22"/>
  <c r="D1036" i="22"/>
  <c r="D1035" i="22"/>
  <c r="D1034" i="22"/>
  <c r="D1033" i="22"/>
  <c r="D1032" i="22"/>
  <c r="D1031" i="22"/>
  <c r="D1030" i="22"/>
  <c r="D1029" i="22"/>
  <c r="D1028" i="22"/>
  <c r="D1027" i="22"/>
  <c r="D1026" i="22"/>
  <c r="D1025" i="22"/>
  <c r="D1024" i="22"/>
  <c r="D1023" i="22"/>
  <c r="D1022" i="22"/>
  <c r="D1021" i="22"/>
  <c r="D1020" i="22"/>
  <c r="D1019" i="22"/>
  <c r="D1018" i="22"/>
  <c r="D1017" i="22"/>
  <c r="D1016" i="22"/>
  <c r="D1015" i="22"/>
  <c r="D1014" i="22"/>
  <c r="D1013" i="22"/>
  <c r="D1012" i="22"/>
  <c r="D1011" i="22"/>
  <c r="D1010" i="22"/>
  <c r="D1009" i="22"/>
  <c r="D1008" i="22"/>
  <c r="D1007" i="22"/>
  <c r="D1006" i="22"/>
  <c r="D1005" i="22"/>
  <c r="D1004" i="22"/>
  <c r="D1003" i="22"/>
  <c r="D1002" i="22"/>
  <c r="D1001" i="22"/>
  <c r="D1000" i="22"/>
  <c r="D999" i="22"/>
  <c r="D998" i="22"/>
  <c r="D997" i="22"/>
  <c r="D996" i="22"/>
  <c r="D995" i="22"/>
  <c r="D994" i="22"/>
  <c r="D993" i="22"/>
  <c r="D992" i="22"/>
  <c r="D991" i="22"/>
  <c r="D990" i="22"/>
  <c r="D989" i="22"/>
  <c r="D988" i="22"/>
  <c r="D987" i="22"/>
  <c r="D986" i="22"/>
  <c r="D985" i="22"/>
  <c r="D984" i="22"/>
  <c r="D983" i="22"/>
  <c r="D982" i="22"/>
  <c r="D981" i="22"/>
  <c r="D980" i="22"/>
  <c r="D979" i="22"/>
  <c r="D978" i="22"/>
  <c r="D977" i="22"/>
  <c r="D976" i="22"/>
  <c r="D975" i="22"/>
  <c r="D974" i="22"/>
  <c r="D973" i="22"/>
  <c r="D972" i="22"/>
  <c r="D971" i="22"/>
  <c r="D970" i="22"/>
  <c r="D969" i="22"/>
  <c r="D968" i="22"/>
  <c r="D967" i="22"/>
  <c r="D966" i="22"/>
  <c r="D965" i="22"/>
  <c r="D964" i="22"/>
  <c r="D963" i="22"/>
  <c r="D962" i="22"/>
  <c r="D961" i="22"/>
  <c r="D960" i="22"/>
  <c r="D959" i="22"/>
  <c r="D958" i="22"/>
  <c r="D957" i="22"/>
  <c r="D956" i="22"/>
  <c r="D955" i="22"/>
  <c r="D954" i="22"/>
  <c r="D953" i="22"/>
  <c r="D952" i="22"/>
  <c r="D951" i="22"/>
  <c r="D950" i="22"/>
  <c r="D949" i="22"/>
  <c r="D948" i="22"/>
  <c r="D947" i="22"/>
  <c r="D946" i="22"/>
  <c r="D945" i="22"/>
  <c r="D944" i="22"/>
  <c r="D943" i="22"/>
  <c r="D942" i="22"/>
  <c r="D941" i="22"/>
  <c r="D940" i="22"/>
  <c r="D939" i="22"/>
  <c r="D938" i="22"/>
  <c r="D937" i="22"/>
  <c r="D936" i="22"/>
  <c r="D935" i="22"/>
  <c r="D934" i="22"/>
  <c r="D933" i="22"/>
  <c r="D932" i="22"/>
  <c r="D931" i="22"/>
  <c r="D930" i="22"/>
  <c r="D929" i="22"/>
  <c r="D928" i="22"/>
  <c r="D927" i="22"/>
  <c r="D926" i="22"/>
  <c r="D925" i="22"/>
  <c r="D924" i="22"/>
  <c r="D923" i="22"/>
  <c r="D922" i="22"/>
  <c r="D921" i="22"/>
  <c r="D920" i="22"/>
  <c r="D919" i="22"/>
  <c r="D918" i="22"/>
  <c r="D917" i="22"/>
  <c r="D916" i="22"/>
  <c r="D915" i="22"/>
  <c r="D914" i="22"/>
  <c r="D913" i="22"/>
  <c r="D912" i="22"/>
  <c r="D911" i="22"/>
  <c r="D910" i="22"/>
  <c r="D909" i="22"/>
  <c r="D908" i="22"/>
  <c r="D907" i="22"/>
  <c r="D906" i="22"/>
  <c r="D905" i="22"/>
  <c r="D904" i="22"/>
  <c r="D903" i="22"/>
  <c r="D902" i="22"/>
  <c r="D901" i="22"/>
  <c r="D900" i="22"/>
  <c r="D899" i="22"/>
  <c r="D898" i="22"/>
  <c r="D897" i="22"/>
  <c r="D896" i="22"/>
  <c r="D895" i="22"/>
  <c r="D894" i="22"/>
  <c r="D893" i="22"/>
  <c r="D892" i="22"/>
  <c r="D891" i="22"/>
  <c r="D890" i="22"/>
  <c r="D889" i="22"/>
  <c r="D888" i="22"/>
  <c r="D887" i="22"/>
  <c r="D886" i="22"/>
  <c r="D885" i="22"/>
  <c r="D884" i="22"/>
  <c r="D883" i="22"/>
  <c r="D882" i="22"/>
  <c r="D881" i="22"/>
  <c r="D880" i="22"/>
  <c r="D879" i="22"/>
  <c r="D878" i="22"/>
  <c r="D877" i="22"/>
  <c r="D876" i="22"/>
  <c r="D875" i="22"/>
  <c r="D874" i="22"/>
  <c r="D873" i="22"/>
  <c r="D872" i="22"/>
  <c r="D871" i="22"/>
  <c r="D870" i="22"/>
  <c r="D869" i="22"/>
  <c r="D868" i="22"/>
  <c r="D867" i="22"/>
  <c r="D866" i="22"/>
  <c r="D865" i="22"/>
  <c r="D864" i="22"/>
  <c r="D863" i="22"/>
  <c r="D862" i="22"/>
  <c r="D861" i="22"/>
  <c r="D860" i="22"/>
  <c r="D859" i="22"/>
  <c r="D858" i="22"/>
  <c r="D857" i="22"/>
  <c r="D856" i="22"/>
  <c r="D855" i="22"/>
  <c r="D854" i="22"/>
  <c r="D853" i="22"/>
  <c r="D852" i="22"/>
  <c r="D851" i="22"/>
  <c r="D850" i="22"/>
  <c r="D849" i="22"/>
  <c r="D848" i="22"/>
  <c r="D847" i="22"/>
  <c r="D846" i="22"/>
  <c r="D845" i="22"/>
  <c r="D844" i="22"/>
  <c r="D843" i="22"/>
  <c r="D842" i="22"/>
  <c r="D841" i="22"/>
  <c r="D840" i="22"/>
  <c r="D839" i="22"/>
  <c r="D838" i="22"/>
  <c r="D837" i="22"/>
  <c r="D836" i="22"/>
  <c r="D835" i="22"/>
  <c r="D834" i="22"/>
  <c r="D833" i="22"/>
  <c r="D832" i="22"/>
  <c r="D831" i="22"/>
  <c r="D830" i="22"/>
  <c r="D829" i="22"/>
  <c r="D828" i="22"/>
  <c r="D827" i="22"/>
  <c r="D826" i="22"/>
  <c r="D825" i="22"/>
  <c r="D824" i="22"/>
  <c r="D823" i="22"/>
  <c r="D822" i="22"/>
  <c r="D821" i="22"/>
  <c r="D820" i="22"/>
  <c r="D819" i="22"/>
  <c r="D818" i="22"/>
  <c r="D817" i="22"/>
  <c r="D816" i="22"/>
  <c r="D815" i="22"/>
  <c r="D814" i="22"/>
  <c r="D813" i="22"/>
  <c r="D812" i="22"/>
  <c r="D811" i="22"/>
  <c r="D810" i="22"/>
  <c r="D809" i="22"/>
  <c r="D808" i="22"/>
  <c r="D807" i="22"/>
  <c r="D806" i="22"/>
  <c r="D805" i="22"/>
  <c r="D804" i="22"/>
  <c r="D803" i="22"/>
  <c r="D802" i="22"/>
  <c r="D801" i="22"/>
  <c r="D800" i="22"/>
  <c r="D799" i="22"/>
  <c r="D798" i="22"/>
  <c r="D797" i="22"/>
  <c r="D796" i="22"/>
  <c r="D795" i="22"/>
  <c r="D794" i="22"/>
  <c r="D793" i="22"/>
  <c r="D792" i="22"/>
  <c r="D791" i="22"/>
  <c r="D790" i="22"/>
  <c r="D789" i="22"/>
  <c r="D788" i="22"/>
  <c r="D787" i="22"/>
  <c r="D786" i="22"/>
  <c r="D785" i="22"/>
  <c r="D784" i="22"/>
  <c r="D783" i="22"/>
  <c r="D782" i="22"/>
  <c r="D781" i="22"/>
  <c r="D780" i="22"/>
  <c r="D779" i="22"/>
  <c r="D778" i="22"/>
  <c r="D777" i="22"/>
  <c r="D776" i="22"/>
  <c r="D775" i="22"/>
  <c r="D774" i="22"/>
  <c r="D773" i="22"/>
  <c r="D772" i="22"/>
  <c r="D771" i="22"/>
  <c r="D770" i="22"/>
  <c r="D769" i="22"/>
  <c r="D768" i="22"/>
  <c r="D767" i="22"/>
  <c r="D766" i="22"/>
  <c r="D765" i="22"/>
  <c r="D764" i="22"/>
  <c r="D763" i="22"/>
  <c r="D762" i="22"/>
  <c r="D761" i="22"/>
  <c r="D760" i="22"/>
  <c r="D759" i="22"/>
  <c r="D758" i="22"/>
  <c r="D757" i="22"/>
  <c r="D756" i="22"/>
  <c r="D755" i="22"/>
  <c r="D754" i="22"/>
  <c r="D753" i="22"/>
  <c r="D752" i="22"/>
  <c r="D751" i="22"/>
  <c r="D750" i="22"/>
  <c r="D749" i="22"/>
  <c r="D748" i="22"/>
  <c r="D747" i="22"/>
  <c r="D746" i="22"/>
  <c r="D745" i="22"/>
  <c r="D744" i="22"/>
  <c r="D743" i="22"/>
  <c r="D742" i="22"/>
  <c r="D741" i="22"/>
  <c r="D740" i="22"/>
  <c r="D739" i="22"/>
  <c r="D738" i="22"/>
  <c r="D737" i="22"/>
  <c r="D736" i="22"/>
  <c r="D735" i="22"/>
  <c r="D734" i="22"/>
  <c r="D733" i="22"/>
  <c r="D732" i="22"/>
  <c r="D731" i="22"/>
  <c r="D730" i="22"/>
  <c r="D729" i="22"/>
  <c r="D728" i="22"/>
  <c r="D727" i="22"/>
  <c r="D726" i="22"/>
  <c r="D725" i="22"/>
  <c r="D724" i="22"/>
  <c r="D723" i="22"/>
  <c r="D722" i="22"/>
  <c r="D721" i="22"/>
  <c r="D720" i="22"/>
  <c r="D719" i="22"/>
  <c r="D718" i="22"/>
  <c r="D717" i="22"/>
  <c r="D716" i="22"/>
  <c r="D715" i="22"/>
  <c r="D714" i="22"/>
  <c r="D713" i="22"/>
  <c r="D712" i="22"/>
  <c r="D711" i="22"/>
  <c r="D710" i="22"/>
  <c r="D709" i="22"/>
  <c r="D708" i="22"/>
  <c r="D707" i="22"/>
  <c r="D706" i="22"/>
  <c r="D705" i="22"/>
  <c r="D704" i="22"/>
  <c r="D703" i="22"/>
  <c r="D702" i="22"/>
  <c r="D701" i="22"/>
  <c r="D700" i="22"/>
  <c r="D699" i="22"/>
  <c r="D698" i="22"/>
  <c r="D697" i="22"/>
  <c r="D696" i="22"/>
  <c r="D695" i="22"/>
  <c r="D694" i="22"/>
  <c r="D693" i="22"/>
  <c r="D692" i="22"/>
  <c r="D691" i="22"/>
  <c r="D690" i="22"/>
  <c r="D689" i="22"/>
  <c r="D688" i="22"/>
  <c r="D687" i="22"/>
  <c r="D686" i="22"/>
  <c r="D685" i="22"/>
  <c r="D684" i="22"/>
  <c r="D683" i="22"/>
  <c r="D682" i="22"/>
  <c r="D681" i="22"/>
  <c r="D680" i="22"/>
  <c r="D679" i="22"/>
  <c r="D678" i="22"/>
  <c r="D677" i="22"/>
  <c r="D676" i="22"/>
  <c r="D675" i="22"/>
  <c r="D674" i="22"/>
  <c r="D673" i="22"/>
  <c r="D672" i="22"/>
  <c r="D671" i="22"/>
  <c r="D670" i="22"/>
  <c r="D669" i="22"/>
  <c r="D668" i="22"/>
  <c r="D667" i="22"/>
  <c r="D666" i="22"/>
  <c r="D665" i="22"/>
  <c r="D664" i="22"/>
  <c r="D663" i="22"/>
  <c r="D662" i="22"/>
  <c r="D661" i="22"/>
  <c r="D660" i="22"/>
  <c r="D659" i="22"/>
  <c r="D658" i="22"/>
  <c r="D657" i="22"/>
  <c r="D656" i="22"/>
  <c r="D655" i="22"/>
  <c r="D654" i="22"/>
  <c r="D653" i="22"/>
  <c r="D652" i="22"/>
  <c r="D651" i="22"/>
  <c r="D650" i="22"/>
  <c r="D649" i="22"/>
  <c r="D648" i="22"/>
  <c r="D647" i="22"/>
  <c r="D646" i="22"/>
  <c r="D645" i="22"/>
  <c r="D644" i="22"/>
  <c r="D643" i="22"/>
  <c r="D642" i="22"/>
  <c r="D641" i="22"/>
  <c r="D640" i="22"/>
  <c r="D639" i="22"/>
  <c r="D638" i="22"/>
  <c r="D637" i="22"/>
  <c r="D636" i="22"/>
  <c r="D635" i="22"/>
  <c r="D634" i="22"/>
  <c r="D633" i="22"/>
  <c r="D632" i="22"/>
  <c r="D631" i="22"/>
  <c r="D630" i="22"/>
  <c r="D629" i="22"/>
  <c r="D628" i="22"/>
  <c r="D627" i="22"/>
  <c r="D626" i="22"/>
  <c r="D625" i="22"/>
  <c r="D624" i="22"/>
  <c r="D623" i="22"/>
  <c r="D622" i="22"/>
  <c r="D621" i="22"/>
  <c r="D620" i="22"/>
  <c r="D619" i="22"/>
  <c r="D618" i="22"/>
  <c r="D617" i="22"/>
  <c r="D616" i="22"/>
  <c r="D615" i="22"/>
  <c r="D614" i="22"/>
  <c r="D613" i="22"/>
  <c r="D612" i="22"/>
  <c r="D611" i="22"/>
  <c r="D610" i="22"/>
  <c r="D609" i="22"/>
  <c r="D608" i="22"/>
  <c r="D607" i="22"/>
  <c r="D606" i="22"/>
  <c r="D605" i="22"/>
  <c r="D604" i="22"/>
  <c r="D603" i="22"/>
  <c r="D602" i="22"/>
  <c r="D601" i="22"/>
  <c r="D600" i="22"/>
  <c r="D599" i="22"/>
  <c r="D598" i="22"/>
  <c r="D597" i="22"/>
  <c r="D596" i="22"/>
  <c r="D595" i="22"/>
  <c r="D594" i="22"/>
  <c r="D593" i="22"/>
  <c r="D592" i="22"/>
  <c r="D591" i="22"/>
  <c r="D590" i="22"/>
  <c r="D589" i="22"/>
  <c r="D588" i="22"/>
  <c r="D587" i="22"/>
  <c r="D586" i="22"/>
  <c r="D585" i="22"/>
  <c r="D584" i="22"/>
  <c r="D583" i="22"/>
  <c r="D582" i="22"/>
  <c r="D581" i="22"/>
  <c r="D580" i="22"/>
  <c r="D579" i="22"/>
  <c r="D578" i="22"/>
  <c r="D577" i="22"/>
  <c r="D576" i="22"/>
  <c r="D575" i="22"/>
  <c r="D574" i="22"/>
  <c r="D573" i="22"/>
  <c r="D572" i="22"/>
  <c r="D571" i="22"/>
  <c r="D570" i="22"/>
  <c r="D569" i="22"/>
  <c r="D568" i="22"/>
  <c r="D567" i="22"/>
  <c r="D566" i="22"/>
  <c r="D565" i="22"/>
  <c r="D564" i="22"/>
  <c r="D563" i="22"/>
  <c r="D562" i="22"/>
  <c r="D561" i="22"/>
  <c r="D560" i="22"/>
  <c r="D559" i="22"/>
  <c r="D558" i="22"/>
  <c r="D557" i="22"/>
  <c r="D556" i="22"/>
  <c r="D555" i="22"/>
  <c r="D554" i="22"/>
  <c r="D553" i="22"/>
  <c r="D552" i="22"/>
  <c r="D551" i="22"/>
  <c r="D550" i="22"/>
  <c r="D549" i="22"/>
  <c r="D548" i="22"/>
  <c r="D547" i="22"/>
  <c r="D546" i="22"/>
  <c r="D545" i="22"/>
  <c r="D544" i="22"/>
  <c r="D543" i="22"/>
  <c r="D542" i="22"/>
  <c r="D541" i="22"/>
  <c r="D540" i="22"/>
  <c r="D539" i="22"/>
  <c r="D538" i="22"/>
  <c r="D537" i="22"/>
  <c r="D536" i="22"/>
  <c r="D535" i="22"/>
  <c r="D534" i="22"/>
  <c r="D533" i="22"/>
  <c r="D532" i="22"/>
  <c r="D531" i="22"/>
  <c r="D530" i="22"/>
  <c r="D529" i="22"/>
  <c r="D528" i="22"/>
  <c r="D527" i="22"/>
  <c r="D526" i="22"/>
  <c r="D525" i="22"/>
  <c r="D524" i="22"/>
  <c r="D523" i="22"/>
  <c r="D522" i="22"/>
  <c r="D521" i="22"/>
  <c r="D520" i="22"/>
  <c r="D519" i="22"/>
  <c r="D518" i="22"/>
  <c r="D517" i="22"/>
  <c r="D516" i="22"/>
  <c r="D515" i="22"/>
  <c r="D514" i="22"/>
  <c r="D513" i="22"/>
  <c r="D512" i="22"/>
  <c r="D511" i="22"/>
  <c r="D510" i="22"/>
  <c r="D509" i="22"/>
  <c r="D508" i="22"/>
  <c r="D507" i="22"/>
  <c r="D506" i="22"/>
  <c r="D505" i="22"/>
  <c r="D504" i="22"/>
  <c r="D503" i="22"/>
  <c r="D502" i="22"/>
  <c r="D501" i="22"/>
  <c r="D500" i="22"/>
  <c r="D499" i="22"/>
  <c r="D498" i="22"/>
  <c r="D497" i="22"/>
  <c r="D496" i="22"/>
  <c r="D495" i="22"/>
  <c r="D494" i="22"/>
  <c r="D493" i="22"/>
  <c r="D492" i="22"/>
  <c r="D491" i="22"/>
  <c r="D490" i="22"/>
  <c r="D489" i="22"/>
  <c r="D488" i="22"/>
  <c r="D487" i="22"/>
  <c r="D486" i="22"/>
  <c r="D485" i="22"/>
  <c r="D484" i="22"/>
  <c r="D483" i="22"/>
  <c r="D482" i="22"/>
  <c r="D481" i="22"/>
  <c r="D480" i="22"/>
  <c r="D479" i="22"/>
  <c r="D478" i="22"/>
  <c r="D477" i="22"/>
  <c r="D476" i="22"/>
  <c r="D475" i="22"/>
  <c r="D474" i="22"/>
  <c r="D473" i="22"/>
  <c r="D472" i="22"/>
  <c r="D471" i="22"/>
  <c r="D470" i="22"/>
  <c r="D469" i="22"/>
  <c r="D468" i="22"/>
  <c r="D467" i="22"/>
  <c r="D466" i="22"/>
  <c r="D465" i="22"/>
  <c r="D464" i="22"/>
  <c r="D463" i="22"/>
  <c r="D462" i="22"/>
  <c r="D461" i="22"/>
  <c r="D460" i="22"/>
  <c r="D459" i="22"/>
  <c r="D458" i="22"/>
  <c r="D457" i="22"/>
  <c r="D456" i="22"/>
  <c r="D455" i="22"/>
  <c r="D454" i="22"/>
  <c r="D453" i="22"/>
  <c r="D452" i="22"/>
  <c r="D451" i="22"/>
  <c r="D450" i="22"/>
  <c r="D449" i="22"/>
  <c r="D448" i="22"/>
  <c r="D447" i="22"/>
  <c r="D446" i="22"/>
  <c r="D445" i="22"/>
  <c r="D444" i="22"/>
  <c r="D443" i="22"/>
  <c r="D442" i="22"/>
  <c r="D441" i="22"/>
  <c r="D440" i="22"/>
  <c r="D439" i="22"/>
  <c r="D438" i="22"/>
  <c r="D437" i="22"/>
  <c r="D436" i="22"/>
  <c r="D435" i="22"/>
  <c r="D434" i="22"/>
  <c r="D433" i="22"/>
  <c r="D432" i="22"/>
  <c r="D431" i="22"/>
  <c r="D430" i="22"/>
  <c r="D429" i="22"/>
  <c r="D428" i="22"/>
  <c r="D427" i="22"/>
  <c r="D426" i="22"/>
  <c r="D425" i="22"/>
  <c r="D424" i="22"/>
  <c r="D423" i="22"/>
  <c r="D422" i="22"/>
  <c r="D421" i="22"/>
  <c r="D420" i="22"/>
  <c r="D419" i="22"/>
  <c r="D418" i="22"/>
  <c r="D417" i="22"/>
  <c r="D416" i="22"/>
  <c r="D415" i="22"/>
  <c r="D414" i="22"/>
  <c r="D413" i="22"/>
  <c r="D412" i="22"/>
  <c r="D411" i="22"/>
  <c r="D410" i="22"/>
  <c r="D409" i="22"/>
  <c r="D408" i="22"/>
  <c r="D407" i="22"/>
  <c r="D406" i="22"/>
  <c r="D405" i="22"/>
  <c r="D404" i="22"/>
  <c r="D403" i="22"/>
  <c r="D402" i="22"/>
  <c r="D401" i="22"/>
  <c r="D400" i="22"/>
  <c r="D399" i="22"/>
  <c r="D398" i="22"/>
  <c r="D397" i="22"/>
  <c r="D396" i="22"/>
  <c r="D395" i="22"/>
  <c r="D394" i="22"/>
  <c r="D393" i="22"/>
  <c r="D392" i="22"/>
  <c r="D391" i="22"/>
  <c r="D390" i="22"/>
  <c r="D389" i="22"/>
  <c r="D388" i="22"/>
  <c r="D387" i="22"/>
  <c r="D386" i="22"/>
  <c r="D385" i="22"/>
  <c r="D384" i="22"/>
  <c r="D383" i="22"/>
  <c r="D382" i="22"/>
  <c r="D381" i="22"/>
  <c r="D380" i="22"/>
  <c r="D379" i="22"/>
  <c r="D378" i="22"/>
  <c r="D377" i="22"/>
  <c r="D376" i="22"/>
  <c r="D375" i="22"/>
  <c r="D374" i="22"/>
  <c r="D373" i="22"/>
  <c r="D372" i="22"/>
  <c r="D371" i="22"/>
  <c r="D370" i="22"/>
  <c r="D369" i="22"/>
  <c r="D368" i="22"/>
  <c r="D367" i="22"/>
  <c r="D366" i="22"/>
  <c r="D365" i="22"/>
  <c r="D364" i="22"/>
  <c r="D363" i="22"/>
  <c r="D362" i="22"/>
  <c r="D361" i="22"/>
  <c r="D360" i="22"/>
  <c r="D359" i="22"/>
  <c r="D358" i="22"/>
  <c r="D357" i="22"/>
  <c r="D356" i="22"/>
  <c r="D355" i="22"/>
  <c r="D354" i="22"/>
  <c r="D353" i="22"/>
  <c r="D352" i="22"/>
  <c r="D351" i="22"/>
  <c r="D350" i="22"/>
  <c r="D349" i="22"/>
  <c r="D348" i="22"/>
  <c r="D347" i="22"/>
  <c r="D346" i="22"/>
  <c r="D345" i="22"/>
  <c r="D344" i="22"/>
  <c r="D343" i="22"/>
  <c r="D342" i="22"/>
  <c r="D341" i="22"/>
  <c r="D340" i="22"/>
  <c r="D339" i="22"/>
  <c r="D338" i="22"/>
  <c r="D337" i="22"/>
  <c r="D336" i="22"/>
  <c r="D335" i="22"/>
  <c r="D334" i="22"/>
  <c r="D333" i="22"/>
  <c r="D332" i="22"/>
  <c r="D331" i="22"/>
  <c r="D330" i="22"/>
  <c r="D329" i="22"/>
  <c r="D328" i="22"/>
  <c r="D327" i="22"/>
  <c r="D326" i="22"/>
  <c r="D325" i="22"/>
  <c r="D324" i="22"/>
  <c r="D323" i="22"/>
  <c r="D322" i="22"/>
  <c r="D321" i="22"/>
  <c r="D320" i="22"/>
  <c r="D319" i="22"/>
  <c r="D318" i="22"/>
  <c r="D317" i="22"/>
  <c r="D316" i="22"/>
  <c r="D315" i="22"/>
  <c r="D314" i="22"/>
  <c r="D313" i="22"/>
  <c r="D312" i="22"/>
  <c r="D311" i="22"/>
  <c r="D310" i="22"/>
  <c r="D309" i="22"/>
  <c r="D308" i="22"/>
  <c r="D307" i="22"/>
  <c r="D306" i="22"/>
  <c r="D305" i="22"/>
  <c r="D304" i="22"/>
  <c r="D303" i="22"/>
  <c r="D302" i="22"/>
  <c r="D301" i="22"/>
  <c r="D300" i="22"/>
  <c r="D299" i="22"/>
  <c r="D298" i="22"/>
  <c r="D297" i="22"/>
  <c r="D296" i="22"/>
  <c r="D295" i="22"/>
  <c r="D294" i="22"/>
  <c r="D293" i="22"/>
  <c r="D292" i="22"/>
  <c r="D291" i="22"/>
  <c r="D290" i="22"/>
  <c r="D289" i="22"/>
  <c r="D288" i="22"/>
  <c r="D287" i="22"/>
  <c r="D286" i="22"/>
  <c r="D285" i="22"/>
  <c r="D284" i="22"/>
  <c r="D283" i="22"/>
  <c r="D282" i="22"/>
  <c r="D281" i="22"/>
  <c r="D280" i="22"/>
  <c r="D279" i="22"/>
  <c r="D278" i="22"/>
  <c r="D277" i="22"/>
  <c r="D276" i="22"/>
  <c r="D275" i="22"/>
  <c r="D274" i="22"/>
  <c r="D273" i="22"/>
  <c r="D272" i="22"/>
  <c r="D271" i="22"/>
  <c r="D270" i="22"/>
  <c r="B1238" i="22" l="1"/>
  <c r="B1237" i="22"/>
  <c r="B1236" i="22"/>
  <c r="B1235" i="22"/>
  <c r="B1234" i="22"/>
  <c r="B1233" i="22"/>
  <c r="B1232" i="22"/>
  <c r="B1231" i="22"/>
  <c r="B1230" i="22"/>
  <c r="B1229" i="22"/>
  <c r="B1228" i="22"/>
  <c r="B1227" i="22"/>
  <c r="B1226" i="22"/>
  <c r="B1225" i="22"/>
  <c r="B1224" i="22"/>
  <c r="B1223" i="22"/>
  <c r="B1222" i="22"/>
  <c r="B1221" i="22"/>
  <c r="B1220" i="22"/>
  <c r="B1219" i="22"/>
  <c r="B1218" i="22"/>
  <c r="B1217" i="22"/>
  <c r="B1216" i="22"/>
  <c r="B1215" i="22"/>
  <c r="B1214" i="22"/>
  <c r="B1213" i="22"/>
  <c r="B1212" i="22"/>
  <c r="B1211" i="22"/>
  <c r="B1210" i="22"/>
  <c r="B1209" i="22"/>
  <c r="B1208" i="22"/>
  <c r="B1207" i="22"/>
  <c r="B1206" i="22"/>
  <c r="B1205" i="22"/>
  <c r="B1204" i="22"/>
  <c r="B1203" i="22"/>
  <c r="B1202" i="22"/>
  <c r="B1201" i="22"/>
  <c r="B1200" i="22"/>
  <c r="B1199" i="22"/>
  <c r="B1198" i="22"/>
  <c r="B1197" i="22"/>
  <c r="B1196" i="22"/>
  <c r="B1195" i="22"/>
  <c r="B1194" i="22"/>
  <c r="B1193" i="22"/>
  <c r="B1192" i="22"/>
  <c r="B1191" i="22"/>
  <c r="B1190" i="22"/>
  <c r="B1189" i="22"/>
  <c r="B1188" i="22"/>
  <c r="B1187" i="22"/>
  <c r="B1186" i="22"/>
  <c r="B1185" i="22"/>
  <c r="B1184" i="22"/>
  <c r="B1183" i="22"/>
  <c r="B1182" i="22"/>
  <c r="B1181" i="22"/>
  <c r="B1180" i="22"/>
  <c r="B1179" i="22"/>
  <c r="B1178" i="22"/>
  <c r="B1177" i="22"/>
  <c r="B1176" i="22"/>
  <c r="B1175" i="22"/>
  <c r="B1174" i="22"/>
  <c r="B1173" i="22"/>
  <c r="B1172" i="22"/>
  <c r="B1171" i="22"/>
  <c r="B1170" i="22"/>
  <c r="B1169" i="22"/>
  <c r="B1168" i="22"/>
  <c r="B1167" i="22"/>
  <c r="B1166" i="22"/>
  <c r="B1165" i="22"/>
  <c r="B1164" i="22"/>
  <c r="B1163" i="22"/>
  <c r="B1162" i="22"/>
  <c r="B1161" i="22"/>
  <c r="B1160" i="22"/>
  <c r="B1159" i="22"/>
  <c r="B1158" i="22"/>
  <c r="B1157" i="22"/>
  <c r="B1156" i="22"/>
  <c r="B1155" i="22"/>
  <c r="B1154" i="22"/>
  <c r="B1153" i="22"/>
  <c r="B1152" i="22"/>
  <c r="B1151" i="22"/>
  <c r="B1150" i="22"/>
  <c r="B1149" i="22"/>
  <c r="B1148" i="22"/>
  <c r="B1147" i="22"/>
  <c r="B1146" i="22"/>
  <c r="B1145" i="22"/>
  <c r="B1144" i="22"/>
  <c r="B1143" i="22"/>
  <c r="B1142" i="22"/>
  <c r="B1141" i="22"/>
  <c r="B1140" i="22"/>
  <c r="B1139" i="22"/>
  <c r="B1138" i="22"/>
  <c r="B1137" i="22"/>
  <c r="B1136" i="22"/>
  <c r="B1135" i="22"/>
  <c r="B1134" i="22"/>
  <c r="B1133" i="22"/>
  <c r="B1132" i="22"/>
  <c r="B1131" i="22"/>
  <c r="B1130" i="22"/>
  <c r="B1129" i="22"/>
  <c r="B1128" i="22"/>
  <c r="B1127" i="22"/>
  <c r="B1126" i="22"/>
  <c r="B1125" i="22"/>
  <c r="B1124" i="22"/>
  <c r="B1123" i="22"/>
  <c r="B1122" i="22"/>
  <c r="B1121" i="22"/>
  <c r="B1120" i="22"/>
  <c r="B1119" i="22"/>
  <c r="B1118" i="22"/>
  <c r="B1117" i="22"/>
  <c r="B1116" i="22"/>
  <c r="B1115" i="22"/>
  <c r="B1114" i="22"/>
  <c r="B1113" i="22"/>
  <c r="B1112" i="22"/>
  <c r="B1111" i="22"/>
  <c r="B1110" i="22"/>
  <c r="B1109" i="22"/>
  <c r="B1108" i="22"/>
  <c r="B1107" i="22"/>
  <c r="B1106" i="22"/>
  <c r="B1105" i="22"/>
  <c r="B1104" i="22"/>
  <c r="B1103" i="22"/>
  <c r="B1102" i="22"/>
  <c r="B1101" i="22"/>
  <c r="B1100" i="22"/>
  <c r="B1099" i="22"/>
  <c r="B1098" i="22"/>
  <c r="B1097" i="22"/>
  <c r="B1096" i="22"/>
  <c r="B1095" i="22"/>
  <c r="B1094" i="22"/>
  <c r="B1093" i="22"/>
  <c r="B1092" i="22"/>
  <c r="B1091" i="22"/>
  <c r="B1090" i="22"/>
  <c r="B1089" i="22"/>
  <c r="B1088" i="22"/>
  <c r="B1087" i="22"/>
  <c r="B1086" i="22"/>
  <c r="B1085" i="22"/>
  <c r="B1084" i="22"/>
  <c r="B1083" i="22"/>
  <c r="B1082" i="22"/>
  <c r="B1081" i="22"/>
  <c r="B1080" i="22"/>
  <c r="B1079" i="22"/>
  <c r="B1078" i="22"/>
  <c r="B1077" i="22"/>
  <c r="B1076" i="22"/>
  <c r="B1075" i="22"/>
  <c r="B1074" i="22"/>
  <c r="B1073" i="22"/>
  <c r="B1072" i="22"/>
  <c r="B1071" i="22"/>
  <c r="B1070" i="22"/>
  <c r="B1069" i="22"/>
  <c r="B1068" i="22"/>
  <c r="B1067" i="22"/>
  <c r="B1066" i="22"/>
  <c r="B1065" i="22"/>
  <c r="B1064" i="22"/>
  <c r="B1063" i="22"/>
  <c r="B1062" i="22"/>
  <c r="B1061" i="22"/>
  <c r="B1060" i="22"/>
  <c r="B1059" i="22"/>
  <c r="B1058" i="22"/>
  <c r="B1057" i="22"/>
  <c r="B1056" i="22"/>
  <c r="B1055" i="22"/>
  <c r="B1054" i="22"/>
  <c r="B1053" i="22"/>
  <c r="B1052" i="22"/>
  <c r="B1051" i="22"/>
  <c r="B1050" i="22"/>
  <c r="B1049" i="22"/>
  <c r="B1048" i="22"/>
  <c r="B1047" i="22"/>
  <c r="B1046" i="22"/>
  <c r="B1045" i="22"/>
  <c r="B1044" i="22"/>
  <c r="B1043" i="22"/>
  <c r="B1042" i="22"/>
  <c r="B1041" i="22"/>
  <c r="B1040" i="22"/>
  <c r="B1039" i="22"/>
  <c r="B1038" i="22"/>
  <c r="B1037" i="22"/>
  <c r="B1036" i="22"/>
  <c r="B1035" i="22"/>
  <c r="B1034" i="22"/>
  <c r="B1033" i="22"/>
  <c r="B1032" i="22"/>
  <c r="B1031" i="22"/>
  <c r="B1030" i="22"/>
  <c r="B1029" i="22"/>
  <c r="B1028" i="22"/>
  <c r="B1027" i="22"/>
  <c r="B1026" i="22"/>
  <c r="B1025" i="22"/>
  <c r="B1024" i="22"/>
  <c r="B1023" i="22"/>
  <c r="B1022" i="22"/>
  <c r="B1021" i="22"/>
  <c r="B1020" i="22"/>
  <c r="B1019" i="22"/>
  <c r="B1018" i="22"/>
  <c r="B1017" i="22"/>
  <c r="B1016" i="22"/>
  <c r="B1015" i="22"/>
  <c r="B1014" i="22"/>
  <c r="B1013" i="22"/>
  <c r="B1012" i="22"/>
  <c r="B1011" i="22"/>
  <c r="B1010" i="22"/>
  <c r="B1009" i="22"/>
  <c r="B1008" i="22"/>
  <c r="B1007" i="22"/>
  <c r="B1006" i="22"/>
  <c r="B1005" i="22"/>
  <c r="B1004" i="22"/>
  <c r="B1003" i="22"/>
  <c r="B1002" i="22"/>
  <c r="B1001" i="22"/>
  <c r="B1000" i="22"/>
  <c r="B999" i="22"/>
  <c r="B998" i="22"/>
  <c r="B997" i="22"/>
  <c r="B996" i="22"/>
  <c r="B995" i="22"/>
  <c r="B994" i="22"/>
  <c r="B993" i="22"/>
  <c r="B992" i="22"/>
  <c r="B991" i="22"/>
  <c r="B990" i="22"/>
  <c r="B989" i="22"/>
  <c r="B988" i="22"/>
  <c r="B987" i="22"/>
  <c r="B986" i="22"/>
  <c r="B985" i="22"/>
  <c r="B984" i="22"/>
  <c r="B983" i="22"/>
  <c r="B982" i="22"/>
  <c r="B981" i="22"/>
  <c r="B980" i="22"/>
  <c r="B979" i="22"/>
  <c r="B978" i="22"/>
  <c r="B977" i="22"/>
  <c r="B976" i="22"/>
  <c r="B975" i="22"/>
  <c r="B974" i="22"/>
  <c r="B973" i="22"/>
  <c r="B972" i="22"/>
  <c r="B971" i="22"/>
  <c r="B970" i="22"/>
  <c r="B969" i="22"/>
  <c r="B968" i="22"/>
  <c r="B967" i="22"/>
  <c r="B966" i="22"/>
  <c r="B965" i="22"/>
  <c r="B964" i="22"/>
  <c r="B963" i="22"/>
  <c r="B962" i="22"/>
  <c r="B961" i="22"/>
  <c r="B960" i="22"/>
  <c r="B959" i="22"/>
  <c r="B958" i="22"/>
  <c r="B957" i="22"/>
  <c r="B956" i="22"/>
  <c r="B955" i="22"/>
  <c r="B954" i="22"/>
  <c r="B953" i="22"/>
  <c r="B952" i="22"/>
  <c r="B951" i="22"/>
  <c r="B950" i="22"/>
  <c r="B949" i="22"/>
  <c r="B948" i="22"/>
  <c r="B947" i="22"/>
  <c r="B946" i="22"/>
  <c r="B945" i="22"/>
  <c r="B944" i="22"/>
  <c r="B943" i="22"/>
  <c r="B942" i="22"/>
  <c r="B941" i="22"/>
  <c r="B940" i="22"/>
  <c r="B939" i="22"/>
  <c r="B938" i="22"/>
  <c r="B937" i="22"/>
  <c r="B936" i="22"/>
  <c r="B935" i="22"/>
  <c r="B934" i="22"/>
  <c r="B933" i="22"/>
  <c r="B932" i="22"/>
  <c r="B931" i="22"/>
  <c r="B930" i="22"/>
  <c r="B929" i="22"/>
  <c r="B928" i="22"/>
  <c r="B927" i="22"/>
  <c r="B926" i="22"/>
  <c r="B925" i="22"/>
  <c r="B924" i="22"/>
  <c r="B923" i="22"/>
  <c r="B922" i="22"/>
  <c r="B921" i="22"/>
  <c r="B920" i="22"/>
  <c r="B919" i="22"/>
  <c r="B918" i="22"/>
  <c r="B917" i="22"/>
  <c r="B916" i="22"/>
  <c r="B915" i="22"/>
  <c r="B914" i="22"/>
  <c r="B913" i="22"/>
  <c r="B912" i="22"/>
  <c r="B911" i="22"/>
  <c r="B910" i="22"/>
  <c r="B909" i="22"/>
  <c r="B908" i="22"/>
  <c r="B907" i="22"/>
  <c r="B906" i="22"/>
  <c r="B905" i="22"/>
  <c r="B904" i="22"/>
  <c r="B903" i="22"/>
  <c r="B902" i="22"/>
  <c r="B901" i="22"/>
  <c r="B900" i="22"/>
  <c r="B899" i="22"/>
  <c r="B898" i="22"/>
  <c r="B897" i="22"/>
  <c r="B896" i="22"/>
  <c r="B895" i="22"/>
  <c r="B894" i="22"/>
  <c r="B893" i="22"/>
  <c r="B892" i="22"/>
  <c r="B891" i="22"/>
  <c r="B890" i="22"/>
  <c r="B889" i="22"/>
  <c r="B888" i="22"/>
  <c r="B887" i="22"/>
  <c r="B886" i="22"/>
  <c r="B885" i="22"/>
  <c r="B884" i="22"/>
  <c r="B883" i="22"/>
  <c r="B882" i="22"/>
  <c r="B881" i="22"/>
  <c r="B880" i="22"/>
  <c r="B879" i="22"/>
  <c r="B878" i="22"/>
  <c r="B877" i="22"/>
  <c r="B876" i="22"/>
  <c r="B875" i="22"/>
  <c r="B874" i="22"/>
  <c r="B873" i="22"/>
  <c r="B872" i="22"/>
  <c r="B871" i="22"/>
  <c r="B870" i="22"/>
  <c r="B869" i="22"/>
  <c r="B868" i="22"/>
  <c r="B867" i="22"/>
  <c r="B866" i="22"/>
  <c r="B865" i="22"/>
  <c r="B864" i="22"/>
  <c r="B863" i="22"/>
  <c r="B862" i="22"/>
  <c r="B861" i="22"/>
  <c r="B860" i="22"/>
  <c r="B859" i="22"/>
  <c r="B858" i="22"/>
  <c r="B857" i="22"/>
  <c r="B856" i="22"/>
  <c r="B855" i="22"/>
  <c r="B854" i="22"/>
  <c r="B853" i="22"/>
  <c r="B852" i="22"/>
  <c r="B851" i="22"/>
  <c r="B850" i="22"/>
  <c r="B849" i="22"/>
  <c r="B848" i="22"/>
  <c r="B847" i="22"/>
  <c r="B846" i="22"/>
  <c r="B845" i="22"/>
  <c r="B844" i="22"/>
  <c r="B843" i="22"/>
  <c r="B842" i="22"/>
  <c r="B841" i="22"/>
  <c r="B840" i="22"/>
  <c r="B839" i="22"/>
  <c r="B838" i="22"/>
  <c r="B837" i="22"/>
  <c r="B836" i="22"/>
  <c r="B835" i="22"/>
  <c r="B834" i="22"/>
  <c r="B833" i="22"/>
  <c r="B832" i="22"/>
  <c r="B831" i="22"/>
  <c r="B830" i="22"/>
  <c r="B829" i="22"/>
  <c r="B828" i="22"/>
  <c r="B827" i="22"/>
  <c r="B826" i="22"/>
  <c r="B825" i="22"/>
  <c r="B824" i="22"/>
  <c r="B823" i="22"/>
  <c r="B822" i="22"/>
  <c r="B821" i="22"/>
  <c r="B820" i="22"/>
  <c r="B819" i="22"/>
  <c r="B818" i="22"/>
  <c r="B817" i="22"/>
  <c r="B816" i="22"/>
  <c r="B815" i="22"/>
  <c r="B814" i="22"/>
  <c r="B813" i="22"/>
  <c r="B812" i="22"/>
  <c r="B811" i="22"/>
  <c r="B810" i="22"/>
  <c r="B809" i="22"/>
  <c r="B808" i="22"/>
  <c r="B807" i="22"/>
  <c r="B806" i="22"/>
  <c r="B805" i="22"/>
  <c r="B804" i="22"/>
  <c r="B803" i="22"/>
  <c r="B802" i="22"/>
  <c r="B801" i="22"/>
  <c r="B800" i="22"/>
  <c r="B799" i="22"/>
  <c r="B798" i="22"/>
  <c r="B797" i="22"/>
  <c r="B796" i="22"/>
  <c r="B795" i="22"/>
  <c r="B794" i="22"/>
  <c r="B793" i="22"/>
  <c r="B792" i="22"/>
  <c r="B791" i="22"/>
  <c r="B790" i="22"/>
  <c r="B789" i="22"/>
  <c r="B788" i="22"/>
  <c r="B787" i="22"/>
  <c r="B786" i="22"/>
  <c r="B785" i="22"/>
  <c r="B784" i="22"/>
  <c r="B783" i="22"/>
  <c r="B782" i="22"/>
  <c r="B781" i="22"/>
  <c r="B780" i="22"/>
  <c r="B779" i="22"/>
  <c r="B778" i="22"/>
  <c r="B777" i="22"/>
  <c r="B776" i="22"/>
  <c r="B775" i="22"/>
  <c r="B774" i="22"/>
  <c r="B773" i="22"/>
  <c r="B772" i="22"/>
  <c r="B771" i="22"/>
  <c r="B770" i="22"/>
  <c r="B769" i="22"/>
  <c r="B768" i="22"/>
  <c r="B767" i="22"/>
  <c r="B766" i="22"/>
  <c r="B765" i="22"/>
  <c r="B764" i="22"/>
  <c r="B763" i="22"/>
  <c r="B762" i="22"/>
  <c r="B761" i="22"/>
  <c r="B760" i="22"/>
  <c r="B759" i="22"/>
  <c r="B758" i="22"/>
  <c r="B757" i="22"/>
  <c r="B756" i="22"/>
  <c r="B755" i="22"/>
  <c r="B754" i="22"/>
  <c r="B753" i="22"/>
  <c r="B752" i="22"/>
  <c r="B751" i="22"/>
  <c r="B750" i="22"/>
  <c r="B749" i="22"/>
  <c r="B748" i="22"/>
  <c r="B747" i="22"/>
  <c r="B746" i="22"/>
  <c r="B745" i="22"/>
  <c r="B744" i="22"/>
  <c r="B743" i="22"/>
  <c r="B742" i="22"/>
  <c r="B741" i="22"/>
  <c r="B740" i="22"/>
  <c r="B739" i="22"/>
  <c r="B738" i="22"/>
  <c r="B737" i="22"/>
  <c r="B736" i="22"/>
  <c r="B735" i="22"/>
  <c r="B734" i="22"/>
  <c r="B733" i="22"/>
  <c r="B732" i="22"/>
  <c r="B731" i="22"/>
  <c r="B730" i="22"/>
  <c r="B729" i="22"/>
  <c r="B728" i="22"/>
  <c r="B727" i="22"/>
  <c r="B726" i="22"/>
  <c r="B725" i="22"/>
  <c r="B724" i="22"/>
  <c r="B723" i="22"/>
  <c r="B722" i="22"/>
  <c r="B721" i="22"/>
  <c r="B720" i="22"/>
  <c r="B719" i="22"/>
  <c r="B718" i="22"/>
  <c r="B717" i="22"/>
  <c r="B716" i="22"/>
  <c r="B715" i="22"/>
  <c r="B714" i="22"/>
  <c r="B713" i="22"/>
  <c r="B712" i="22"/>
  <c r="B711" i="22"/>
  <c r="B710" i="22"/>
  <c r="B709" i="22"/>
  <c r="B708" i="22"/>
  <c r="B707" i="22"/>
  <c r="B706" i="22"/>
  <c r="B705" i="22"/>
  <c r="B704" i="22"/>
  <c r="B703" i="22"/>
  <c r="B702" i="22"/>
  <c r="B701" i="22"/>
  <c r="B700" i="22"/>
  <c r="B699" i="22"/>
  <c r="B698" i="22"/>
  <c r="B697" i="22"/>
  <c r="B696" i="22"/>
  <c r="B695" i="22"/>
  <c r="B694" i="22"/>
  <c r="B693" i="22"/>
  <c r="B692" i="22"/>
  <c r="B691" i="22"/>
  <c r="B690" i="22"/>
  <c r="B689" i="22"/>
  <c r="B688" i="22"/>
  <c r="B687" i="22"/>
  <c r="B686" i="22"/>
  <c r="B685" i="22"/>
  <c r="B684" i="22"/>
  <c r="B683" i="22"/>
  <c r="B682" i="22"/>
  <c r="B681" i="22"/>
  <c r="B680" i="22"/>
  <c r="B679" i="22"/>
  <c r="B678" i="22"/>
  <c r="B677" i="22"/>
  <c r="B676" i="22"/>
  <c r="B675" i="22"/>
  <c r="B674" i="22"/>
  <c r="B673" i="22"/>
  <c r="B672" i="22"/>
  <c r="B671" i="22"/>
  <c r="B670" i="22"/>
  <c r="B669" i="22"/>
  <c r="B668" i="22"/>
  <c r="B667" i="22"/>
  <c r="B666" i="22"/>
  <c r="B665" i="22"/>
  <c r="B664" i="22"/>
  <c r="B663" i="22"/>
  <c r="B662" i="22"/>
  <c r="B661" i="22"/>
  <c r="B660" i="22"/>
  <c r="B659" i="22"/>
  <c r="B658" i="22"/>
  <c r="B657" i="22"/>
  <c r="B656" i="22"/>
  <c r="B655" i="22"/>
  <c r="B654" i="22"/>
  <c r="B653" i="22"/>
  <c r="B652" i="22"/>
  <c r="B651" i="22"/>
  <c r="B650" i="22"/>
  <c r="B649" i="22"/>
  <c r="B648" i="22"/>
  <c r="B647" i="22"/>
  <c r="B646" i="22"/>
  <c r="B645" i="22"/>
  <c r="B644" i="22"/>
  <c r="B643" i="22"/>
  <c r="B642" i="22"/>
  <c r="B641" i="22"/>
  <c r="B640" i="22"/>
  <c r="B639" i="22"/>
  <c r="B638" i="22"/>
  <c r="B637" i="22"/>
  <c r="B636" i="22"/>
  <c r="B635" i="22"/>
  <c r="B634" i="22"/>
  <c r="B633" i="22"/>
  <c r="B632" i="22"/>
  <c r="B631" i="22"/>
  <c r="B630" i="22"/>
  <c r="B629" i="22"/>
  <c r="B628" i="22"/>
  <c r="B627" i="22"/>
  <c r="B626" i="22"/>
  <c r="B625" i="22"/>
  <c r="B624" i="22"/>
  <c r="B623" i="22"/>
  <c r="B622" i="22"/>
  <c r="B621" i="22"/>
  <c r="B620" i="22"/>
  <c r="B619" i="22"/>
  <c r="B618" i="22"/>
  <c r="B617" i="22"/>
  <c r="B616" i="22"/>
  <c r="B615" i="22"/>
  <c r="B614" i="22"/>
  <c r="B613" i="22"/>
  <c r="B612" i="22"/>
  <c r="B611" i="22"/>
  <c r="B610" i="22"/>
  <c r="B609" i="22"/>
  <c r="B608" i="22"/>
  <c r="B607" i="22"/>
  <c r="B606" i="22"/>
  <c r="B605" i="22"/>
  <c r="B604" i="22"/>
  <c r="B603" i="22"/>
  <c r="B602" i="22"/>
  <c r="B601" i="22"/>
  <c r="B600" i="22"/>
  <c r="B599" i="22"/>
  <c r="B598" i="22"/>
  <c r="B597" i="22"/>
  <c r="B596" i="22"/>
  <c r="B595" i="22"/>
  <c r="B594" i="22"/>
  <c r="B593" i="22"/>
  <c r="B592" i="22"/>
  <c r="B591" i="22"/>
  <c r="B590" i="22"/>
  <c r="B589" i="22"/>
  <c r="B588" i="22"/>
  <c r="B587" i="22"/>
  <c r="B586" i="22"/>
  <c r="B585" i="22"/>
  <c r="B584" i="22"/>
  <c r="B583" i="22"/>
  <c r="B582" i="22"/>
  <c r="B581" i="22"/>
  <c r="B580" i="22"/>
  <c r="B579" i="22"/>
  <c r="B578" i="22"/>
  <c r="B577" i="22"/>
  <c r="B576" i="22"/>
  <c r="B575" i="22"/>
  <c r="B574" i="22"/>
  <c r="B573" i="22"/>
  <c r="B572" i="22"/>
  <c r="B571" i="22"/>
  <c r="B570" i="22"/>
  <c r="B569" i="22"/>
  <c r="B568" i="22"/>
  <c r="B567" i="22"/>
  <c r="B566" i="22"/>
  <c r="B565" i="22"/>
  <c r="B564" i="22"/>
  <c r="B563" i="22"/>
  <c r="B562" i="22"/>
  <c r="B561" i="22"/>
  <c r="B560" i="22"/>
  <c r="B559" i="22"/>
  <c r="B558" i="22"/>
  <c r="B557" i="22"/>
  <c r="B556" i="22"/>
  <c r="B555" i="22"/>
  <c r="B554" i="22"/>
  <c r="B553" i="22"/>
  <c r="B552" i="22"/>
  <c r="B551" i="22"/>
  <c r="B550" i="22"/>
  <c r="B549" i="22"/>
  <c r="B548" i="22"/>
  <c r="B547" i="22"/>
  <c r="B546" i="22"/>
  <c r="B545" i="22"/>
  <c r="B544" i="22"/>
  <c r="B543" i="22"/>
  <c r="B542" i="22"/>
  <c r="B541" i="22"/>
  <c r="B540" i="22"/>
  <c r="B539" i="22"/>
  <c r="B538" i="22"/>
  <c r="B537" i="22"/>
  <c r="B536" i="22"/>
  <c r="B535" i="22"/>
  <c r="B534" i="22"/>
  <c r="B533" i="22"/>
  <c r="B532" i="22"/>
  <c r="B531" i="22"/>
  <c r="B530" i="22"/>
  <c r="B529" i="22"/>
  <c r="B528" i="22"/>
  <c r="B527" i="22"/>
  <c r="B526" i="22"/>
  <c r="B525" i="22"/>
  <c r="B524" i="22"/>
  <c r="B523" i="22"/>
  <c r="B522" i="22"/>
  <c r="B521" i="22"/>
  <c r="B520" i="22"/>
  <c r="B519" i="22"/>
  <c r="B518" i="22"/>
  <c r="B517" i="22"/>
  <c r="B516" i="22"/>
  <c r="B515" i="22"/>
  <c r="B514" i="22"/>
  <c r="B513" i="22"/>
  <c r="B512" i="22"/>
  <c r="B511" i="22"/>
  <c r="B510" i="22"/>
  <c r="B509" i="22"/>
  <c r="B508" i="22"/>
  <c r="B507" i="22"/>
  <c r="B506" i="22"/>
  <c r="B505" i="22"/>
  <c r="B504" i="22"/>
  <c r="B503" i="22"/>
  <c r="B502" i="22"/>
  <c r="B501" i="22"/>
  <c r="B500" i="22"/>
  <c r="B499" i="22"/>
  <c r="B498" i="22"/>
  <c r="B497" i="22"/>
  <c r="B496" i="22"/>
  <c r="B495" i="22"/>
  <c r="B494" i="22"/>
  <c r="B493" i="22"/>
  <c r="B492" i="22"/>
  <c r="B491" i="22"/>
  <c r="B490" i="22"/>
  <c r="B489" i="22"/>
  <c r="B488" i="22"/>
  <c r="B487" i="22"/>
  <c r="B486" i="22"/>
  <c r="B485" i="22"/>
  <c r="B484" i="22"/>
  <c r="B483" i="22"/>
  <c r="B482" i="22"/>
  <c r="B481" i="22"/>
  <c r="B480" i="22"/>
  <c r="B479" i="22"/>
  <c r="B478" i="22"/>
  <c r="B477" i="22"/>
  <c r="B476" i="22"/>
  <c r="B475" i="22"/>
  <c r="B474" i="22"/>
  <c r="B473" i="22"/>
  <c r="B472" i="22"/>
  <c r="B471" i="22"/>
  <c r="B470" i="22"/>
  <c r="B469" i="22"/>
  <c r="B468" i="22"/>
  <c r="B467" i="22"/>
  <c r="B466" i="22"/>
  <c r="B465" i="22"/>
  <c r="B464" i="22"/>
  <c r="B463" i="22"/>
  <c r="B462" i="22"/>
  <c r="B461" i="22"/>
  <c r="B460" i="22"/>
  <c r="B459" i="22"/>
  <c r="B458" i="22"/>
  <c r="B457" i="22"/>
  <c r="B456" i="22"/>
  <c r="B455"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417" i="22"/>
  <c r="B416" i="22"/>
  <c r="B415" i="22"/>
  <c r="B414" i="22"/>
  <c r="B413" i="22"/>
  <c r="B412" i="22"/>
  <c r="B411" i="22"/>
  <c r="B410" i="22"/>
  <c r="B409" i="22"/>
  <c r="B408" i="22"/>
  <c r="B407" i="22"/>
  <c r="B406" i="22"/>
  <c r="B405" i="22"/>
  <c r="B404" i="22"/>
  <c r="B403" i="22"/>
  <c r="B402" i="22"/>
  <c r="B401" i="22"/>
  <c r="B400" i="22"/>
  <c r="B399" i="22"/>
  <c r="B398" i="22"/>
  <c r="B397" i="22"/>
  <c r="B396" i="22"/>
  <c r="B395" i="22"/>
  <c r="B394" i="22"/>
  <c r="B393" i="22"/>
  <c r="B392"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55" i="22"/>
  <c r="B354" i="22"/>
  <c r="B353" i="22"/>
  <c r="B352" i="22"/>
  <c r="B351" i="22"/>
  <c r="B350" i="22"/>
  <c r="B349" i="22"/>
  <c r="B348" i="22"/>
  <c r="B347" i="22"/>
  <c r="B346" i="22"/>
  <c r="B345" i="22"/>
  <c r="B344" i="22"/>
  <c r="B343" i="22"/>
  <c r="B342" i="22"/>
  <c r="B341" i="22"/>
  <c r="B340" i="22"/>
  <c r="B339"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14" i="22"/>
  <c r="B313" i="22"/>
  <c r="B312" i="22"/>
  <c r="B311" i="22"/>
  <c r="B310" i="22"/>
  <c r="B309" i="22"/>
  <c r="B308" i="22"/>
  <c r="B307" i="22"/>
  <c r="B306" i="22"/>
  <c r="B305" i="22"/>
  <c r="B304" i="22"/>
  <c r="B303" i="22"/>
  <c r="B302" i="22"/>
  <c r="B301" i="22"/>
  <c r="B300" i="22"/>
  <c r="B299" i="22"/>
  <c r="B298" i="22"/>
  <c r="B297" i="22"/>
  <c r="B296" i="22"/>
  <c r="B295" i="22"/>
  <c r="B294" i="22"/>
  <c r="B293" i="22"/>
  <c r="B292" i="22"/>
  <c r="B291" i="22"/>
  <c r="B290" i="22"/>
  <c r="B289" i="22"/>
  <c r="B288" i="22"/>
  <c r="B287" i="22"/>
  <c r="B286" i="22"/>
  <c r="B285" i="22"/>
  <c r="B284" i="22"/>
  <c r="B283" i="22"/>
  <c r="B282" i="22"/>
  <c r="B281" i="22"/>
  <c r="B280" i="22"/>
  <c r="B279" i="22"/>
  <c r="B278" i="22"/>
  <c r="B277" i="22"/>
  <c r="B276" i="22"/>
  <c r="B275" i="22"/>
  <c r="B274" i="22"/>
  <c r="B273" i="22"/>
  <c r="B272" i="22"/>
  <c r="B271" i="22"/>
  <c r="B270" i="22"/>
  <c r="B269" i="22"/>
  <c r="B268" i="22"/>
  <c r="B267" i="22"/>
  <c r="B266" i="22"/>
  <c r="B265" i="22"/>
  <c r="B264" i="22"/>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E16" i="22" l="1"/>
  <c r="K29" i="42" s="1"/>
  <c r="J34" i="42" s="1"/>
  <c r="A10" i="23"/>
  <c r="K36" i="42" l="1"/>
  <c r="E19" i="22"/>
  <c r="A11" i="23"/>
  <c r="J28" i="42" l="1"/>
  <c r="K35" i="42" s="1"/>
  <c r="J33" i="42"/>
  <c r="N17" i="22"/>
  <c r="J18" i="42" s="1"/>
  <c r="M20" i="22"/>
  <c r="J61" i="42" s="1"/>
  <c r="G27" i="22"/>
  <c r="E27" i="22"/>
  <c r="A12" i="23"/>
  <c r="K37" i="42" l="1"/>
  <c r="K30" i="42"/>
  <c r="H27" i="22"/>
  <c r="I27" i="22" s="1"/>
  <c r="G28" i="22"/>
  <c r="F27" i="22"/>
  <c r="D28" i="22" s="1"/>
  <c r="A13" i="23"/>
  <c r="G29" i="22" l="1"/>
  <c r="G30" i="22" s="1"/>
  <c r="H28" i="22"/>
  <c r="I28" i="22" s="1"/>
  <c r="E28" i="22"/>
  <c r="A14" i="23"/>
  <c r="F28" i="22" l="1"/>
  <c r="D29" i="22" s="1"/>
  <c r="G31" i="22"/>
  <c r="A15" i="23"/>
  <c r="G32" i="22" l="1"/>
  <c r="E29" i="22"/>
  <c r="A16" i="23"/>
  <c r="G33" i="22" l="1"/>
  <c r="F29" i="22"/>
  <c r="D30" i="22" s="1"/>
  <c r="A17" i="23"/>
  <c r="C17" i="23" s="1"/>
  <c r="G34" i="22" l="1"/>
  <c r="E30" i="22"/>
  <c r="A18" i="23"/>
  <c r="C18" i="23" s="1"/>
  <c r="G35" i="22" l="1"/>
  <c r="F30" i="22"/>
  <c r="D31" i="22" s="1"/>
  <c r="A19" i="23"/>
  <c r="C19" i="23" s="1"/>
  <c r="G36" i="22" l="1"/>
  <c r="E31" i="22"/>
  <c r="A20" i="23"/>
  <c r="C20" i="23" s="1"/>
  <c r="G37" i="22" l="1"/>
  <c r="F31" i="22"/>
  <c r="D32" i="22" s="1"/>
  <c r="A21" i="23"/>
  <c r="C21" i="23" s="1"/>
  <c r="G38" i="22" l="1"/>
  <c r="E32" i="22"/>
  <c r="A22" i="23"/>
  <c r="C22" i="23" s="1"/>
  <c r="G39" i="22" l="1"/>
  <c r="F32" i="22"/>
  <c r="D33" i="22" s="1"/>
  <c r="A23" i="23"/>
  <c r="C23" i="23" s="1"/>
  <c r="G40" i="22" l="1"/>
  <c r="E33" i="22"/>
  <c r="A24" i="23"/>
  <c r="C24" i="23" s="1"/>
  <c r="G41" i="22" l="1"/>
  <c r="F33" i="22"/>
  <c r="D34" i="22" s="1"/>
  <c r="A25" i="23"/>
  <c r="C25" i="23" s="1"/>
  <c r="G42" i="22" l="1"/>
  <c r="E34" i="22"/>
  <c r="A26" i="23"/>
  <c r="C26" i="23" s="1"/>
  <c r="G43" i="22" l="1"/>
  <c r="F34" i="22"/>
  <c r="D35" i="22" s="1"/>
  <c r="A27" i="23"/>
  <c r="C27" i="23" s="1"/>
  <c r="G44" i="22" l="1"/>
  <c r="E35" i="22"/>
  <c r="A28" i="23"/>
  <c r="C28" i="23" s="1"/>
  <c r="G45" i="22" l="1"/>
  <c r="F35" i="22"/>
  <c r="D36" i="22" s="1"/>
  <c r="A29" i="23"/>
  <c r="C29" i="23" s="1"/>
  <c r="G46" i="22" l="1"/>
  <c r="E36" i="22"/>
  <c r="A30" i="23"/>
  <c r="C30" i="23" s="1"/>
  <c r="G47" i="22" l="1"/>
  <c r="F36" i="22"/>
  <c r="D37" i="22" s="1"/>
  <c r="A31" i="23"/>
  <c r="C31" i="23" s="1"/>
  <c r="G48" i="22" l="1"/>
  <c r="E37" i="22"/>
  <c r="A32" i="23"/>
  <c r="C32" i="23" s="1"/>
  <c r="G49" i="22" l="1"/>
  <c r="F37" i="22"/>
  <c r="D38" i="22" l="1"/>
  <c r="E38" i="22" s="1"/>
  <c r="G50" i="22"/>
  <c r="F38" i="22" l="1"/>
  <c r="G51" i="22"/>
  <c r="D39" i="22" l="1"/>
  <c r="G52" i="22"/>
  <c r="E39" i="22"/>
  <c r="G53" i="22" l="1"/>
  <c r="F39" i="22"/>
  <c r="D40" i="22" l="1"/>
  <c r="E40" i="22" s="1"/>
  <c r="G54" i="22"/>
  <c r="G55" i="22" l="1"/>
  <c r="F40" i="22"/>
  <c r="D41" i="22" s="1"/>
  <c r="G56" i="22" l="1"/>
  <c r="E41" i="22"/>
  <c r="G57" i="22" l="1"/>
  <c r="F41" i="22"/>
  <c r="D42" i="22" s="1"/>
  <c r="G58" i="22" l="1"/>
  <c r="E42" i="22"/>
  <c r="G59" i="22" l="1"/>
  <c r="F42" i="22"/>
  <c r="D43" i="22" s="1"/>
  <c r="G60" i="22" l="1"/>
  <c r="E43" i="22"/>
  <c r="G61" i="22" l="1"/>
  <c r="F43" i="22"/>
  <c r="D44" i="22" s="1"/>
  <c r="G62" i="22" l="1"/>
  <c r="E44" i="22"/>
  <c r="G63" i="22" l="1"/>
  <c r="F44" i="22"/>
  <c r="D45" i="22" s="1"/>
  <c r="G64" i="22" l="1"/>
  <c r="E45" i="22"/>
  <c r="G65" i="22" l="1"/>
  <c r="F45" i="22"/>
  <c r="D46" i="22" s="1"/>
  <c r="G66" i="22" l="1"/>
  <c r="E46" i="22"/>
  <c r="G67" i="22" l="1"/>
  <c r="F46" i="22"/>
  <c r="D47" i="22" s="1"/>
  <c r="G68" i="22" l="1"/>
  <c r="E47" i="22"/>
  <c r="G69" i="22" l="1"/>
  <c r="F47" i="22"/>
  <c r="D48" i="22" s="1"/>
  <c r="G70" i="22" l="1"/>
  <c r="E48" i="22"/>
  <c r="G71" i="22" l="1"/>
  <c r="F48" i="22"/>
  <c r="D49" i="22" s="1"/>
  <c r="G72" i="22" l="1"/>
  <c r="E49" i="22"/>
  <c r="G73" i="22" l="1"/>
  <c r="F49" i="22"/>
  <c r="D50" i="22" s="1"/>
  <c r="G74" i="22" l="1"/>
  <c r="E50" i="22"/>
  <c r="G75" i="22" l="1"/>
  <c r="F50" i="22"/>
  <c r="G76" i="22" l="1"/>
  <c r="D51" i="22"/>
  <c r="G77" i="22" l="1"/>
  <c r="E51" i="22"/>
  <c r="G78" i="22" l="1"/>
  <c r="F51" i="22"/>
  <c r="D52" i="22" l="1"/>
  <c r="E52" i="22" s="1"/>
  <c r="G79" i="22"/>
  <c r="G80" i="22" l="1"/>
  <c r="F52" i="22"/>
  <c r="D53" i="22" s="1"/>
  <c r="G81" i="22" l="1"/>
  <c r="E53" i="22"/>
  <c r="G82" i="22" l="1"/>
  <c r="F53" i="22"/>
  <c r="G83" i="22" l="1"/>
  <c r="D54" i="22"/>
  <c r="G84" i="22" l="1"/>
  <c r="E54" i="22"/>
  <c r="G85" i="22" l="1"/>
  <c r="F54" i="22"/>
  <c r="G86" i="22" l="1"/>
  <c r="D55" i="22"/>
  <c r="E55" i="22" l="1"/>
  <c r="G87" i="22"/>
  <c r="F55" i="22" l="1"/>
  <c r="D56" i="22" s="1"/>
  <c r="G88" i="22"/>
  <c r="E56" i="22" l="1"/>
  <c r="G89" i="22"/>
  <c r="F56" i="22" l="1"/>
  <c r="D57" i="22" s="1"/>
  <c r="G90" i="22"/>
  <c r="E57" i="22" l="1"/>
  <c r="G91" i="22"/>
  <c r="F57" i="22" l="1"/>
  <c r="D58" i="22" s="1"/>
  <c r="G92" i="22"/>
  <c r="E58" i="22" l="1"/>
  <c r="G93" i="22"/>
  <c r="F58" i="22" l="1"/>
  <c r="D59" i="22" s="1"/>
  <c r="G94" i="22"/>
  <c r="E59" i="22" l="1"/>
  <c r="G95" i="22"/>
  <c r="F59" i="22" l="1"/>
  <c r="G96" i="22"/>
  <c r="D60" i="22" l="1"/>
  <c r="G97" i="22"/>
  <c r="E60" i="22" l="1"/>
  <c r="G98" i="22"/>
  <c r="F60" i="22" l="1"/>
  <c r="G99" i="22"/>
  <c r="D61" i="22" l="1"/>
  <c r="G100" i="22"/>
  <c r="E61" i="22" l="1"/>
  <c r="G101" i="22"/>
  <c r="F61" i="22" l="1"/>
  <c r="G102" i="22"/>
  <c r="D62" i="22" l="1"/>
  <c r="G103" i="22"/>
  <c r="E62" i="22" l="1"/>
  <c r="K55" i="42" s="1"/>
  <c r="J54" i="42" s="1"/>
  <c r="G104" i="22"/>
  <c r="F62" i="22" l="1"/>
  <c r="G105" i="22"/>
  <c r="D63" i="22" l="1"/>
  <c r="E63" i="22" s="1"/>
  <c r="F63" i="22" s="1"/>
  <c r="G106" i="22"/>
  <c r="D64" i="22" l="1"/>
  <c r="E64" i="22" s="1"/>
  <c r="F64" i="22" s="1"/>
  <c r="G107" i="22"/>
  <c r="D65" i="22" l="1"/>
  <c r="E65" i="22" s="1"/>
  <c r="F65" i="22" s="1"/>
  <c r="G108" i="22"/>
  <c r="D66" i="22" l="1"/>
  <c r="E66" i="22" s="1"/>
  <c r="F66" i="22" s="1"/>
  <c r="G109" i="22"/>
  <c r="D67" i="22" l="1"/>
  <c r="E67" i="22" s="1"/>
  <c r="F67" i="22" s="1"/>
  <c r="G110" i="22"/>
  <c r="D68" i="22" l="1"/>
  <c r="E68" i="22" s="1"/>
  <c r="F68" i="22" s="1"/>
  <c r="G111" i="22"/>
  <c r="D69" i="22" l="1"/>
  <c r="E69" i="22" s="1"/>
  <c r="F69" i="22" s="1"/>
  <c r="D70" i="22" s="1"/>
  <c r="E70" i="22" s="1"/>
  <c r="G112" i="22"/>
  <c r="G113" i="22" l="1"/>
  <c r="F70" i="22"/>
  <c r="D71" i="22" s="1"/>
  <c r="G114" i="22" l="1"/>
  <c r="E71" i="22"/>
  <c r="G115" i="22" l="1"/>
  <c r="F71" i="22"/>
  <c r="D72" i="22" s="1"/>
  <c r="G116" i="22" l="1"/>
  <c r="E72" i="22"/>
  <c r="G117" i="22" l="1"/>
  <c r="F72" i="22"/>
  <c r="D73" i="22" s="1"/>
  <c r="G118" i="22" l="1"/>
  <c r="E73" i="22"/>
  <c r="G119" i="22" l="1"/>
  <c r="F73" i="22"/>
  <c r="D74" i="22" s="1"/>
  <c r="G120" i="22" l="1"/>
  <c r="E74" i="22"/>
  <c r="G121" i="22" l="1"/>
  <c r="F74" i="22"/>
  <c r="D75" i="22" s="1"/>
  <c r="G122" i="22" l="1"/>
  <c r="E75" i="22"/>
  <c r="G123" i="22" l="1"/>
  <c r="F75" i="22"/>
  <c r="D76" i="22" s="1"/>
  <c r="E76" i="22" l="1"/>
  <c r="G124" i="22"/>
  <c r="F76" i="22" l="1"/>
  <c r="D77" i="22" s="1"/>
  <c r="E77" i="22" s="1"/>
  <c r="G125" i="22"/>
  <c r="G126" i="22" l="1"/>
  <c r="F77" i="22"/>
  <c r="D78" i="22" s="1"/>
  <c r="G127" i="22" l="1"/>
  <c r="E78" i="22"/>
  <c r="G128" i="22" l="1"/>
  <c r="F78" i="22"/>
  <c r="D79" i="22" s="1"/>
  <c r="G129" i="22" l="1"/>
  <c r="E79" i="22"/>
  <c r="F79" i="22" s="1"/>
  <c r="G130" i="22" l="1"/>
  <c r="D80" i="22"/>
  <c r="G131" i="22" l="1"/>
  <c r="E80" i="22"/>
  <c r="F80" i="22" s="1"/>
  <c r="G132" i="22" l="1"/>
  <c r="D81" i="22"/>
  <c r="G133" i="22" l="1"/>
  <c r="E81" i="22"/>
  <c r="F81" i="22" s="1"/>
  <c r="G134" i="22" l="1"/>
  <c r="D82" i="22"/>
  <c r="G135" i="22" l="1"/>
  <c r="E82" i="22"/>
  <c r="F82" i="22" s="1"/>
  <c r="G136" i="22" l="1"/>
  <c r="D83" i="22"/>
  <c r="G137" i="22" l="1"/>
  <c r="E83" i="22"/>
  <c r="F83" i="22" s="1"/>
  <c r="G138" i="22" l="1"/>
  <c r="D84" i="22"/>
  <c r="G139" i="22" l="1"/>
  <c r="E84" i="22"/>
  <c r="F84" i="22" s="1"/>
  <c r="G140" i="22" l="1"/>
  <c r="D85" i="22"/>
  <c r="G141" i="22" l="1"/>
  <c r="E85" i="22"/>
  <c r="F85" i="22" s="1"/>
  <c r="G142" i="22" l="1"/>
  <c r="D86" i="22"/>
  <c r="G143" i="22" l="1"/>
  <c r="E86" i="22"/>
  <c r="G144" i="22" l="1"/>
  <c r="F86" i="22"/>
  <c r="D87" i="22" s="1"/>
  <c r="G145" i="22" l="1"/>
  <c r="E87" i="22"/>
  <c r="G146" i="22" l="1"/>
  <c r="F87" i="22"/>
  <c r="G147" i="22" l="1"/>
  <c r="D88" i="22"/>
  <c r="G148" i="22" l="1"/>
  <c r="E88" i="22"/>
  <c r="G149" i="22" l="1"/>
  <c r="F88" i="22"/>
  <c r="G150" i="22" l="1"/>
  <c r="D89" i="22"/>
  <c r="G151" i="22" l="1"/>
  <c r="E89" i="22"/>
  <c r="G152" i="22" l="1"/>
  <c r="F89" i="22"/>
  <c r="G153" i="22" l="1"/>
  <c r="D90" i="22"/>
  <c r="G154" i="22" l="1"/>
  <c r="E90" i="22"/>
  <c r="F90" i="22" s="1"/>
  <c r="G155" i="22" l="1"/>
  <c r="G156" i="22" l="1"/>
  <c r="D91" i="22"/>
  <c r="G157" i="22" l="1"/>
  <c r="E91" i="22"/>
  <c r="F91" i="22" s="1"/>
  <c r="G158" i="22" l="1"/>
  <c r="G159" i="22" l="1"/>
  <c r="D92" i="22"/>
  <c r="G160" i="22" l="1"/>
  <c r="E92" i="22"/>
  <c r="F92" i="22" s="1"/>
  <c r="G161" i="22" l="1"/>
  <c r="G162" i="22" l="1"/>
  <c r="D93" i="22"/>
  <c r="G163" i="22" l="1"/>
  <c r="E93" i="22"/>
  <c r="F93" i="22" s="1"/>
  <c r="G164" i="22" l="1"/>
  <c r="G165" i="22" l="1"/>
  <c r="D94" i="22"/>
  <c r="G166" i="22" l="1"/>
  <c r="E94" i="22"/>
  <c r="F94" i="22" s="1"/>
  <c r="G167" i="22" l="1"/>
  <c r="G168" i="22" l="1"/>
  <c r="D95" i="22"/>
  <c r="G169" i="22" l="1"/>
  <c r="E95" i="22"/>
  <c r="F95" i="22" s="1"/>
  <c r="G170" i="22" l="1"/>
  <c r="G171" i="22" l="1"/>
  <c r="D96" i="22"/>
  <c r="G172" i="22" l="1"/>
  <c r="E96" i="22"/>
  <c r="F96" i="22" s="1"/>
  <c r="G173" i="22" l="1"/>
  <c r="G174" i="22" l="1"/>
  <c r="D97" i="22"/>
  <c r="G175" i="22" l="1"/>
  <c r="E97" i="22"/>
  <c r="F97" i="22" s="1"/>
  <c r="G176" i="22" l="1"/>
  <c r="G177" i="22" l="1"/>
  <c r="D98" i="22"/>
  <c r="G178" i="22" l="1"/>
  <c r="E98" i="22"/>
  <c r="G179" i="22" l="1"/>
  <c r="F98" i="22"/>
  <c r="G180" i="22" l="1"/>
  <c r="D99" i="22"/>
  <c r="G181" i="22" l="1"/>
  <c r="E99" i="22"/>
  <c r="G182" i="22" l="1"/>
  <c r="F99" i="22"/>
  <c r="G183" i="22" l="1"/>
  <c r="D100" i="22"/>
  <c r="G184" i="22" l="1"/>
  <c r="E100" i="22"/>
  <c r="G185" i="22" l="1"/>
  <c r="F100" i="22"/>
  <c r="G186" i="22" l="1"/>
  <c r="D101" i="22"/>
  <c r="G187" i="22" l="1"/>
  <c r="E101" i="22"/>
  <c r="G188" i="22" l="1"/>
  <c r="F101" i="22"/>
  <c r="G189" i="22" l="1"/>
  <c r="D102" i="22"/>
  <c r="G190" i="22" l="1"/>
  <c r="E102" i="22"/>
  <c r="G191" i="22" l="1"/>
  <c r="F102" i="22"/>
  <c r="G192" i="22" l="1"/>
  <c r="D103" i="22"/>
  <c r="G193" i="22" l="1"/>
  <c r="E103" i="22"/>
  <c r="G194" i="22" l="1"/>
  <c r="F103" i="22"/>
  <c r="G195" i="22" l="1"/>
  <c r="D104" i="22"/>
  <c r="G196" i="22" l="1"/>
  <c r="E104" i="22"/>
  <c r="F104" i="22" s="1"/>
  <c r="G197" i="22" l="1"/>
  <c r="G198" i="22" l="1"/>
  <c r="D105" i="22"/>
  <c r="E105" i="22" s="1"/>
  <c r="F105" i="22" s="1"/>
  <c r="G199" i="22" l="1"/>
  <c r="D106" i="22"/>
  <c r="E106" i="22" s="1"/>
  <c r="F106" i="22" s="1"/>
  <c r="G200" i="22" l="1"/>
  <c r="D107" i="22"/>
  <c r="E107" i="22" s="1"/>
  <c r="F107" i="22" s="1"/>
  <c r="G201" i="22" l="1"/>
  <c r="D108" i="22"/>
  <c r="E108" i="22" s="1"/>
  <c r="F108" i="22" s="1"/>
  <c r="G202" i="22" l="1"/>
  <c r="D109" i="22"/>
  <c r="E109" i="22" s="1"/>
  <c r="F109" i="22" s="1"/>
  <c r="G203" i="22" l="1"/>
  <c r="D110" i="22"/>
  <c r="G204" i="22" l="1"/>
  <c r="E110" i="22"/>
  <c r="G205" i="22" l="1"/>
  <c r="F110" i="22"/>
  <c r="G206" i="22" l="1"/>
  <c r="D111" i="22"/>
  <c r="G207" i="22" l="1"/>
  <c r="E111" i="22"/>
  <c r="G208" i="22" l="1"/>
  <c r="F111" i="22"/>
  <c r="G209" i="22" l="1"/>
  <c r="D112" i="22"/>
  <c r="G210" i="22" l="1"/>
  <c r="E112" i="22"/>
  <c r="G211" i="22" l="1"/>
  <c r="F112" i="22"/>
  <c r="D113" i="22" s="1"/>
  <c r="G212" i="22" l="1"/>
  <c r="E113" i="22"/>
  <c r="G213" i="22" l="1"/>
  <c r="F113" i="22"/>
  <c r="D114" i="22" s="1"/>
  <c r="E114" i="22" s="1"/>
  <c r="F114" i="22" s="1"/>
  <c r="D115" i="22" s="1"/>
  <c r="E115" i="22" s="1"/>
  <c r="F115" i="22" s="1"/>
  <c r="G214" i="22" l="1"/>
  <c r="D116" i="22"/>
  <c r="E116" i="22" s="1"/>
  <c r="G215" i="22" l="1"/>
  <c r="F116" i="22"/>
  <c r="D117" i="22" s="1"/>
  <c r="E117" i="22" s="1"/>
  <c r="F117" i="22" l="1"/>
  <c r="G216" i="22"/>
  <c r="D118" i="22"/>
  <c r="E118" i="22" s="1"/>
  <c r="G217" i="22" l="1"/>
  <c r="F118" i="22"/>
  <c r="D119" i="22" s="1"/>
  <c r="E119" i="22" s="1"/>
  <c r="F119" i="22" s="1"/>
  <c r="G218" i="22" l="1"/>
  <c r="D120" i="22"/>
  <c r="E120" i="22" s="1"/>
  <c r="F120" i="22" s="1"/>
  <c r="G219" i="22" l="1"/>
  <c r="D121" i="22"/>
  <c r="E121" i="22" s="1"/>
  <c r="F121" i="22" s="1"/>
  <c r="G220" i="22" l="1"/>
  <c r="D122" i="22"/>
  <c r="G221" i="22" l="1"/>
  <c r="E122" i="22"/>
  <c r="G222" i="22" l="1"/>
  <c r="F122" i="22"/>
  <c r="D123" i="22" s="1"/>
  <c r="E123" i="22" s="1"/>
  <c r="G223" i="22" l="1"/>
  <c r="F123" i="22"/>
  <c r="D124" i="22" s="1"/>
  <c r="E124" i="22" s="1"/>
  <c r="F124" i="22" s="1"/>
  <c r="D125" i="22" s="1"/>
  <c r="G224" i="22" l="1"/>
  <c r="E125" i="22"/>
  <c r="G225" i="22" l="1"/>
  <c r="F125" i="22"/>
  <c r="D126" i="22" s="1"/>
  <c r="E126" i="22" s="1"/>
  <c r="F126" i="22" s="1"/>
  <c r="D127" i="22" s="1"/>
  <c r="G226" i="22" l="1"/>
  <c r="E127" i="22"/>
  <c r="G227" i="22" l="1"/>
  <c r="F127" i="22"/>
  <c r="D128" i="22" s="1"/>
  <c r="E128" i="22" s="1"/>
  <c r="F128" i="22" s="1"/>
  <c r="D129" i="22" s="1"/>
  <c r="G228" i="22" l="1"/>
  <c r="E129" i="22"/>
  <c r="G229" i="22" l="1"/>
  <c r="F129" i="22"/>
  <c r="D130" i="22" s="1"/>
  <c r="E130" i="22" s="1"/>
  <c r="F130" i="22" s="1"/>
  <c r="D131" i="22" s="1"/>
  <c r="G230" i="22" l="1"/>
  <c r="E131" i="22"/>
  <c r="G231" i="22" l="1"/>
  <c r="F131" i="22"/>
  <c r="D132" i="22" s="1"/>
  <c r="E132" i="22" s="1"/>
  <c r="F132" i="22" s="1"/>
  <c r="D133" i="22" s="1"/>
  <c r="E133" i="22" s="1"/>
  <c r="F133" i="22" s="1"/>
  <c r="G232" i="22" l="1"/>
  <c r="D134" i="22"/>
  <c r="G233" i="22" l="1"/>
  <c r="E134" i="22"/>
  <c r="G234" i="22" l="1"/>
  <c r="F134" i="22"/>
  <c r="D135" i="22" s="1"/>
  <c r="E135" i="22" s="1"/>
  <c r="F135" i="22" l="1"/>
  <c r="D136" i="22" s="1"/>
  <c r="E136" i="22" s="1"/>
  <c r="F136" i="22" s="1"/>
  <c r="G235" i="22"/>
  <c r="D137" i="22"/>
  <c r="E137" i="22" l="1"/>
  <c r="G236" i="22"/>
  <c r="F137" i="22" l="1"/>
  <c r="D138" i="22" s="1"/>
  <c r="E138" i="22" s="1"/>
  <c r="F138" i="22" s="1"/>
  <c r="G237" i="22"/>
  <c r="D139" i="22"/>
  <c r="E139" i="22" s="1"/>
  <c r="F139" i="22" s="1"/>
  <c r="G238" i="22" l="1"/>
  <c r="D140" i="22"/>
  <c r="E140" i="22" s="1"/>
  <c r="F140" i="22" l="1"/>
  <c r="G239" i="22"/>
  <c r="D141" i="22"/>
  <c r="E141" i="22" l="1"/>
  <c r="G240" i="22"/>
  <c r="F141" i="22" l="1"/>
  <c r="D142" i="22" s="1"/>
  <c r="E142" i="22" s="1"/>
  <c r="F142" i="22" s="1"/>
  <c r="G241" i="22"/>
  <c r="D143" i="22"/>
  <c r="E143" i="22" s="1"/>
  <c r="F143" i="22" s="1"/>
  <c r="G242" i="22" l="1"/>
  <c r="D144" i="22"/>
  <c r="E144" i="22" s="1"/>
  <c r="F144" i="22" s="1"/>
  <c r="G243" i="22" l="1"/>
  <c r="D145" i="22"/>
  <c r="E145" i="22" s="1"/>
  <c r="F145" i="22" s="1"/>
  <c r="G244" i="22" l="1"/>
  <c r="D146" i="22"/>
  <c r="E146" i="22" l="1"/>
  <c r="G245" i="22"/>
  <c r="E270" i="22"/>
  <c r="F146" i="22" l="1"/>
  <c r="G246" i="22"/>
  <c r="E271" i="22"/>
  <c r="D147" i="22" l="1"/>
  <c r="G247" i="22"/>
  <c r="E272" i="22"/>
  <c r="E147" i="22" l="1"/>
  <c r="F147" i="22" s="1"/>
  <c r="D148" i="22" s="1"/>
  <c r="E148" i="22" s="1"/>
  <c r="F148" i="22" s="1"/>
  <c r="D149" i="22" s="1"/>
  <c r="E149" i="22" s="1"/>
  <c r="G248" i="22"/>
  <c r="E273" i="22"/>
  <c r="F149" i="22" l="1"/>
  <c r="D150" i="22" s="1"/>
  <c r="G249" i="22"/>
  <c r="E274" i="22"/>
  <c r="E150" i="22" l="1"/>
  <c r="G250" i="22"/>
  <c r="E275" i="22"/>
  <c r="F150" i="22" l="1"/>
  <c r="D151" i="22" s="1"/>
  <c r="E151" i="22" s="1"/>
  <c r="F151" i="22"/>
  <c r="D152" i="22" s="1"/>
  <c r="G251" i="22"/>
  <c r="E276" i="22"/>
  <c r="E152" i="22" l="1"/>
  <c r="G252" i="22"/>
  <c r="E277" i="22"/>
  <c r="F152" i="22" l="1"/>
  <c r="D153" i="22" s="1"/>
  <c r="E153" i="22" s="1"/>
  <c r="F153" i="22"/>
  <c r="D154" i="22" s="1"/>
  <c r="G253" i="22"/>
  <c r="E278" i="22"/>
  <c r="E154" i="22" l="1"/>
  <c r="G254" i="22"/>
  <c r="E279" i="22"/>
  <c r="F154" i="22" l="1"/>
  <c r="D155" i="22" s="1"/>
  <c r="G255" i="22"/>
  <c r="E280" i="22"/>
  <c r="E155" i="22" l="1"/>
  <c r="F155" i="22" s="1"/>
  <c r="G256" i="22"/>
  <c r="E281" i="22"/>
  <c r="D156" i="22" l="1"/>
  <c r="E156" i="22" s="1"/>
  <c r="F156" i="22"/>
  <c r="D157" i="22" s="1"/>
  <c r="E157" i="22" s="1"/>
  <c r="F157" i="22" s="1"/>
  <c r="D158" i="22" s="1"/>
  <c r="E158" i="22" s="1"/>
  <c r="G257" i="22"/>
  <c r="E282" i="22"/>
  <c r="G258" i="22" l="1"/>
  <c r="F158" i="22"/>
  <c r="D159" i="22" s="1"/>
  <c r="E283" i="22"/>
  <c r="E159" i="22" l="1"/>
  <c r="G259" i="22"/>
  <c r="F159" i="22"/>
  <c r="E284" i="22"/>
  <c r="G260" i="22" l="1"/>
  <c r="D160" i="22"/>
  <c r="E285" i="22"/>
  <c r="G261" i="22" l="1"/>
  <c r="E160" i="22"/>
  <c r="E286" i="22"/>
  <c r="G262" i="22" l="1"/>
  <c r="F160" i="22"/>
  <c r="E287" i="22"/>
  <c r="G263" i="22" l="1"/>
  <c r="D161" i="22"/>
  <c r="E288" i="22"/>
  <c r="G264" i="22" l="1"/>
  <c r="E161" i="22"/>
  <c r="E289" i="22"/>
  <c r="G265" i="22" l="1"/>
  <c r="F161" i="22"/>
  <c r="E290" i="22"/>
  <c r="G266" i="22" l="1"/>
  <c r="D162" i="22"/>
  <c r="E291" i="22"/>
  <c r="G267" i="22" l="1"/>
  <c r="E162" i="22"/>
  <c r="E292" i="22"/>
  <c r="G268" i="22" l="1"/>
  <c r="F162" i="22"/>
  <c r="E293" i="22"/>
  <c r="G269" i="22" l="1"/>
  <c r="D163" i="22"/>
  <c r="E294" i="22"/>
  <c r="G270" i="22" l="1"/>
  <c r="E163" i="22"/>
  <c r="E295" i="22"/>
  <c r="G271" i="22" l="1"/>
  <c r="F163" i="22"/>
  <c r="E296" i="22"/>
  <c r="G272" i="22" l="1"/>
  <c r="D164" i="22"/>
  <c r="E164" i="22" s="1"/>
  <c r="F164" i="22" s="1"/>
  <c r="E297" i="22"/>
  <c r="G273" i="22" l="1"/>
  <c r="D165" i="22"/>
  <c r="E165" i="22" s="1"/>
  <c r="F165" i="22" s="1"/>
  <c r="E298" i="22"/>
  <c r="G274" i="22" l="1"/>
  <c r="D166" i="22"/>
  <c r="E166" i="22" s="1"/>
  <c r="F166" i="22" s="1"/>
  <c r="E299" i="22"/>
  <c r="G275" i="22" l="1"/>
  <c r="D167" i="22"/>
  <c r="E167" i="22" s="1"/>
  <c r="F167" i="22" s="1"/>
  <c r="E300" i="22"/>
  <c r="G276" i="22" l="1"/>
  <c r="D168" i="22"/>
  <c r="E168" i="22" s="1"/>
  <c r="F168" i="22" s="1"/>
  <c r="E301" i="22"/>
  <c r="G277" i="22" l="1"/>
  <c r="D169" i="22"/>
  <c r="E169" i="22" s="1"/>
  <c r="F169" i="22" s="1"/>
  <c r="E302" i="22"/>
  <c r="G278" i="22" l="1"/>
  <c r="D170" i="22"/>
  <c r="E303" i="22"/>
  <c r="G279" i="22" l="1"/>
  <c r="E170" i="22"/>
  <c r="E304" i="22"/>
  <c r="G280" i="22" l="1"/>
  <c r="F170" i="22"/>
  <c r="L17" i="22" s="1"/>
  <c r="E305" i="22"/>
  <c r="D171" i="22" l="1"/>
  <c r="G281" i="22"/>
  <c r="E306" i="22"/>
  <c r="E171" i="22" l="1"/>
  <c r="G282" i="22"/>
  <c r="E307" i="22"/>
  <c r="F171" i="22" l="1"/>
  <c r="G283" i="22"/>
  <c r="E308" i="22"/>
  <c r="D172" i="22" l="1"/>
  <c r="G284" i="22"/>
  <c r="E309" i="22"/>
  <c r="E172" i="22" l="1"/>
  <c r="G285" i="22"/>
  <c r="E310" i="22"/>
  <c r="F172" i="22" l="1"/>
  <c r="G286" i="22"/>
  <c r="E311" i="22"/>
  <c r="D173" i="22" l="1"/>
  <c r="G287" i="22"/>
  <c r="E312" i="22"/>
  <c r="E173" i="22" l="1"/>
  <c r="G288" i="22"/>
  <c r="E313" i="22"/>
  <c r="F173" i="22" l="1"/>
  <c r="G289" i="22"/>
  <c r="E314" i="22"/>
  <c r="D174" i="22" l="1"/>
  <c r="G290" i="22"/>
  <c r="E315" i="22"/>
  <c r="E174" i="22" l="1"/>
  <c r="G291" i="22"/>
  <c r="E316" i="22"/>
  <c r="F174" i="22" l="1"/>
  <c r="G292" i="22"/>
  <c r="E317" i="22"/>
  <c r="D175" i="22" l="1"/>
  <c r="G293" i="22"/>
  <c r="E318" i="22"/>
  <c r="E175" i="22" l="1"/>
  <c r="G294" i="22"/>
  <c r="E319" i="22"/>
  <c r="F175" i="22" l="1"/>
  <c r="G295" i="22"/>
  <c r="E320" i="22"/>
  <c r="D176" i="22" l="1"/>
  <c r="E176" i="22" s="1"/>
  <c r="F176" i="22" s="1"/>
  <c r="G296" i="22"/>
  <c r="E321" i="22"/>
  <c r="D177" i="22" l="1"/>
  <c r="E177" i="22" s="1"/>
  <c r="F177" i="22" s="1"/>
  <c r="G297" i="22"/>
  <c r="E322" i="22"/>
  <c r="D178" i="22" l="1"/>
  <c r="E178" i="22" s="1"/>
  <c r="F178" i="22" s="1"/>
  <c r="G298" i="22"/>
  <c r="E323" i="22"/>
  <c r="D179" i="22" l="1"/>
  <c r="E179" i="22" s="1"/>
  <c r="F179" i="22" s="1"/>
  <c r="G299" i="22"/>
  <c r="E324" i="22"/>
  <c r="D180" i="22" l="1"/>
  <c r="E180" i="22" s="1"/>
  <c r="F180" i="22" s="1"/>
  <c r="G300" i="22"/>
  <c r="E325" i="22"/>
  <c r="D181" i="22" l="1"/>
  <c r="E181" i="22" s="1"/>
  <c r="F181" i="22" s="1"/>
  <c r="G301" i="22"/>
  <c r="E326" i="22"/>
  <c r="D182" i="22" l="1"/>
  <c r="G302" i="22"/>
  <c r="E327" i="22"/>
  <c r="E182" i="22" l="1"/>
  <c r="G303" i="22"/>
  <c r="E328" i="22"/>
  <c r="F182" i="22" l="1"/>
  <c r="K22" i="42" s="1"/>
  <c r="G304" i="22"/>
  <c r="E329" i="22"/>
  <c r="D183" i="22" l="1"/>
  <c r="G305" i="22"/>
  <c r="E330" i="22"/>
  <c r="E183" i="22" l="1"/>
  <c r="G306" i="22"/>
  <c r="E331" i="22"/>
  <c r="F183" i="22" l="1"/>
  <c r="G307" i="22"/>
  <c r="E332" i="22"/>
  <c r="D184" i="22" l="1"/>
  <c r="G308" i="22"/>
  <c r="E333" i="22"/>
  <c r="E184" i="22" l="1"/>
  <c r="G309" i="22"/>
  <c r="E334" i="22"/>
  <c r="F184" i="22" l="1"/>
  <c r="G310" i="22"/>
  <c r="E335" i="22"/>
  <c r="D185" i="22" l="1"/>
  <c r="G311" i="22"/>
  <c r="E336" i="22"/>
  <c r="E185" i="22" l="1"/>
  <c r="G312" i="22"/>
  <c r="E337" i="22"/>
  <c r="F185" i="22" l="1"/>
  <c r="G313" i="22"/>
  <c r="E338" i="22"/>
  <c r="D186" i="22" l="1"/>
  <c r="G314" i="22"/>
  <c r="E339" i="22"/>
  <c r="E186" i="22" l="1"/>
  <c r="G315" i="22"/>
  <c r="E340" i="22"/>
  <c r="F186" i="22" l="1"/>
  <c r="G316" i="22"/>
  <c r="E341" i="22"/>
  <c r="D187" i="22" l="1"/>
  <c r="E187" i="22" s="1"/>
  <c r="G317" i="22"/>
  <c r="E342" i="22"/>
  <c r="F187" i="22" l="1"/>
  <c r="D188" i="22"/>
  <c r="E188" i="22" s="1"/>
  <c r="F188" i="22" s="1"/>
  <c r="G318" i="22"/>
  <c r="E343" i="22"/>
  <c r="D189" i="22" l="1"/>
  <c r="G319" i="22"/>
  <c r="E344" i="22"/>
  <c r="J46" i="42" l="1"/>
  <c r="E189" i="22"/>
  <c r="G320" i="22"/>
  <c r="E345" i="22"/>
  <c r="F189" i="22" l="1"/>
  <c r="G321" i="22"/>
  <c r="E346" i="22"/>
  <c r="D190" i="22" l="1"/>
  <c r="G322" i="22"/>
  <c r="E347" i="22"/>
  <c r="E190" i="22" l="1"/>
  <c r="G323" i="22"/>
  <c r="E348" i="22"/>
  <c r="F190" i="22" l="1"/>
  <c r="G324" i="22"/>
  <c r="E349" i="22"/>
  <c r="D191" i="22" l="1"/>
  <c r="G325" i="22"/>
  <c r="E350" i="22"/>
  <c r="E191" i="22" l="1"/>
  <c r="G326" i="22"/>
  <c r="E351" i="22"/>
  <c r="F191" i="22" l="1"/>
  <c r="G327" i="22"/>
  <c r="E352" i="22"/>
  <c r="D192" i="22" l="1"/>
  <c r="G328" i="22"/>
  <c r="E353" i="22"/>
  <c r="E192" i="22" l="1"/>
  <c r="G329" i="22"/>
  <c r="E354" i="22"/>
  <c r="F192" i="22" l="1"/>
  <c r="G330" i="22"/>
  <c r="E355" i="22"/>
  <c r="D193" i="22" l="1"/>
  <c r="G331" i="22"/>
  <c r="E356" i="22"/>
  <c r="E193" i="22" l="1"/>
  <c r="G332" i="22"/>
  <c r="E357" i="22"/>
  <c r="F193" i="22" l="1"/>
  <c r="G333" i="22"/>
  <c r="E358" i="22"/>
  <c r="D194" i="22" l="1"/>
  <c r="C9" i="23" s="1"/>
  <c r="G334" i="22"/>
  <c r="E359" i="22"/>
  <c r="E194" i="22" l="1"/>
  <c r="G335" i="22"/>
  <c r="E360" i="22"/>
  <c r="B9" i="23" l="1"/>
  <c r="F194" i="22"/>
  <c r="G336" i="22"/>
  <c r="E361" i="22"/>
  <c r="D195" i="22" l="1"/>
  <c r="G337" i="22"/>
  <c r="E362" i="22"/>
  <c r="E195" i="22" l="1"/>
  <c r="D196" i="22"/>
  <c r="E196" i="22" s="1"/>
  <c r="F196" i="22" s="1"/>
  <c r="G338" i="22"/>
  <c r="E363" i="22"/>
  <c r="F195" i="22" l="1"/>
  <c r="D197" i="22"/>
  <c r="G339" i="22"/>
  <c r="E364" i="22"/>
  <c r="E197" i="22" l="1"/>
  <c r="D198" i="22"/>
  <c r="E198" i="22" s="1"/>
  <c r="F198" i="22" s="1"/>
  <c r="G340" i="22"/>
  <c r="E365" i="22"/>
  <c r="F197" i="22" l="1"/>
  <c r="D199" i="22"/>
  <c r="G341" i="22"/>
  <c r="E366" i="22"/>
  <c r="E199" i="22" l="1"/>
  <c r="D200" i="22"/>
  <c r="E200" i="22" s="1"/>
  <c r="F200" i="22" s="1"/>
  <c r="G342" i="22"/>
  <c r="E367" i="22"/>
  <c r="F199" i="22" l="1"/>
  <c r="D201" i="22"/>
  <c r="G343" i="22"/>
  <c r="E368" i="22"/>
  <c r="E201" i="22" l="1"/>
  <c r="D202" i="22"/>
  <c r="E202" i="22" s="1"/>
  <c r="F202" i="22" s="1"/>
  <c r="G344" i="22"/>
  <c r="E369" i="22"/>
  <c r="F201" i="22" l="1"/>
  <c r="D203" i="22"/>
  <c r="G345" i="22"/>
  <c r="E370" i="22"/>
  <c r="E203" i="22" l="1"/>
  <c r="D204" i="22"/>
  <c r="E204" i="22" s="1"/>
  <c r="F204" i="22" s="1"/>
  <c r="G346" i="22"/>
  <c r="E371" i="22"/>
  <c r="F203" i="22" l="1"/>
  <c r="D205" i="22"/>
  <c r="E205" i="22" s="1"/>
  <c r="F205" i="22" s="1"/>
  <c r="G347" i="22"/>
  <c r="E372" i="22"/>
  <c r="D206" i="22" l="1"/>
  <c r="G348" i="22"/>
  <c r="E373" i="22"/>
  <c r="E206" i="22" l="1"/>
  <c r="C10" i="23"/>
  <c r="D207" i="22"/>
  <c r="G349" i="22"/>
  <c r="E374" i="22"/>
  <c r="E207" i="22" l="1"/>
  <c r="F206" i="22"/>
  <c r="B10" i="23"/>
  <c r="D208" i="22"/>
  <c r="E208" i="22" s="1"/>
  <c r="F208" i="22" s="1"/>
  <c r="G350" i="22"/>
  <c r="E375" i="22"/>
  <c r="F207" i="22" l="1"/>
  <c r="D209" i="22"/>
  <c r="G351" i="22"/>
  <c r="E376" i="22"/>
  <c r="E209" i="22" l="1"/>
  <c r="D210" i="22"/>
  <c r="E210" i="22" s="1"/>
  <c r="F210" i="22" s="1"/>
  <c r="G352" i="22"/>
  <c r="E377" i="22"/>
  <c r="F209" i="22" l="1"/>
  <c r="D211" i="22"/>
  <c r="G353" i="22"/>
  <c r="E378" i="22"/>
  <c r="E211" i="22" l="1"/>
  <c r="D212" i="22"/>
  <c r="E212" i="22" s="1"/>
  <c r="F212" i="22" s="1"/>
  <c r="G354" i="22"/>
  <c r="E379" i="22"/>
  <c r="F211" i="22" l="1"/>
  <c r="D213" i="22"/>
  <c r="G355" i="22"/>
  <c r="E380" i="22"/>
  <c r="E213" i="22" l="1"/>
  <c r="D214" i="22"/>
  <c r="E214" i="22" s="1"/>
  <c r="F214" i="22" s="1"/>
  <c r="G356" i="22"/>
  <c r="E381" i="22"/>
  <c r="F213" i="22" l="1"/>
  <c r="D215" i="22"/>
  <c r="G357" i="22"/>
  <c r="E382" i="22"/>
  <c r="E215" i="22" l="1"/>
  <c r="D216" i="22"/>
  <c r="E216" i="22" s="1"/>
  <c r="F216" i="22" s="1"/>
  <c r="G358" i="22"/>
  <c r="E383" i="22"/>
  <c r="F215" i="22" l="1"/>
  <c r="D217" i="22"/>
  <c r="E217" i="22" s="1"/>
  <c r="F217" i="22" s="1"/>
  <c r="G359" i="22"/>
  <c r="E384" i="22"/>
  <c r="D218" i="22" l="1"/>
  <c r="C11" i="23" s="1"/>
  <c r="G360" i="22"/>
  <c r="E385" i="22"/>
  <c r="E218" i="22" l="1"/>
  <c r="B11" i="23" s="1"/>
  <c r="G361" i="22"/>
  <c r="E386" i="22"/>
  <c r="F218" i="22" l="1"/>
  <c r="G362" i="22"/>
  <c r="E387" i="22"/>
  <c r="D219" i="22" l="1"/>
  <c r="G363" i="22"/>
  <c r="E388" i="22"/>
  <c r="E219" i="22" l="1"/>
  <c r="G364" i="22"/>
  <c r="E389" i="22"/>
  <c r="F219" i="22" l="1"/>
  <c r="G365" i="22"/>
  <c r="E390" i="22"/>
  <c r="D220" i="22" l="1"/>
  <c r="G366" i="22"/>
  <c r="E391" i="22"/>
  <c r="E220" i="22" l="1"/>
  <c r="G367" i="22"/>
  <c r="E392" i="22"/>
  <c r="F220" i="22" l="1"/>
  <c r="G368" i="22"/>
  <c r="E393" i="22"/>
  <c r="D221" i="22" l="1"/>
  <c r="G369" i="22"/>
  <c r="E394" i="22"/>
  <c r="E221" i="22" l="1"/>
  <c r="G370" i="22"/>
  <c r="E395" i="22"/>
  <c r="F221" i="22" l="1"/>
  <c r="G371" i="22"/>
  <c r="E396" i="22"/>
  <c r="D222" i="22" l="1"/>
  <c r="G372" i="22"/>
  <c r="E397" i="22"/>
  <c r="E222" i="22" l="1"/>
  <c r="G373" i="22"/>
  <c r="E398" i="22"/>
  <c r="F222" i="22" l="1"/>
  <c r="G374" i="22"/>
  <c r="E399" i="22"/>
  <c r="D223" i="22" l="1"/>
  <c r="G375" i="22"/>
  <c r="E400" i="22"/>
  <c r="E223" i="22" l="1"/>
  <c r="F223" i="22" s="1"/>
  <c r="G376" i="22"/>
  <c r="E401" i="22"/>
  <c r="D224" i="22" l="1"/>
  <c r="E224" i="22" s="1"/>
  <c r="F224" i="22" s="1"/>
  <c r="G377" i="22"/>
  <c r="E402" i="22"/>
  <c r="D225" i="22" l="1"/>
  <c r="E225" i="22" s="1"/>
  <c r="F225" i="22" s="1"/>
  <c r="G378" i="22"/>
  <c r="E403" i="22"/>
  <c r="D226" i="22" l="1"/>
  <c r="E226" i="22" s="1"/>
  <c r="F226" i="22" s="1"/>
  <c r="G379" i="22"/>
  <c r="E404" i="22"/>
  <c r="D227" i="22" l="1"/>
  <c r="E227" i="22" s="1"/>
  <c r="F227" i="22" s="1"/>
  <c r="G380" i="22"/>
  <c r="E405" i="22"/>
  <c r="D228" i="22" l="1"/>
  <c r="E228" i="22" s="1"/>
  <c r="F228" i="22" s="1"/>
  <c r="G381" i="22"/>
  <c r="E406" i="22"/>
  <c r="D229" i="22" l="1"/>
  <c r="E229" i="22" s="1"/>
  <c r="F229" i="22" s="1"/>
  <c r="G382" i="22"/>
  <c r="E407" i="22"/>
  <c r="D230" i="22" l="1"/>
  <c r="G383" i="22"/>
  <c r="E408" i="22"/>
  <c r="E230" i="22" l="1"/>
  <c r="C12" i="23"/>
  <c r="D231" i="22"/>
  <c r="G384" i="22"/>
  <c r="E409" i="22"/>
  <c r="E231" i="22" l="1"/>
  <c r="F230" i="22"/>
  <c r="B12" i="23"/>
  <c r="D232" i="22"/>
  <c r="E232" i="22" s="1"/>
  <c r="F232" i="22" s="1"/>
  <c r="G385" i="22"/>
  <c r="E410" i="22"/>
  <c r="F231" i="22" l="1"/>
  <c r="D233" i="22"/>
  <c r="E233" i="22" s="1"/>
  <c r="F233" i="22" s="1"/>
  <c r="G386" i="22"/>
  <c r="E411" i="22"/>
  <c r="D234" i="22" l="1"/>
  <c r="G387" i="22"/>
  <c r="E412" i="22"/>
  <c r="E234" i="22" l="1"/>
  <c r="D235" i="22"/>
  <c r="E235" i="22" s="1"/>
  <c r="F235" i="22" s="1"/>
  <c r="G388" i="22"/>
  <c r="E413" i="22"/>
  <c r="F234" i="22" l="1"/>
  <c r="D236" i="22"/>
  <c r="G389" i="22"/>
  <c r="E414" i="22"/>
  <c r="E236" i="22" l="1"/>
  <c r="D237" i="22"/>
  <c r="E237" i="22" s="1"/>
  <c r="F237" i="22" s="1"/>
  <c r="G390" i="22"/>
  <c r="E415" i="22"/>
  <c r="F236" i="22" l="1"/>
  <c r="D238" i="22"/>
  <c r="G391" i="22"/>
  <c r="E416" i="22"/>
  <c r="E238" i="22" l="1"/>
  <c r="D239" i="22"/>
  <c r="E239" i="22" s="1"/>
  <c r="F239" i="22" s="1"/>
  <c r="G392" i="22"/>
  <c r="E417" i="22"/>
  <c r="F238" i="22" l="1"/>
  <c r="D240" i="22"/>
  <c r="E240" i="22" s="1"/>
  <c r="F240" i="22" s="1"/>
  <c r="G393" i="22"/>
  <c r="E418" i="22"/>
  <c r="D241" i="22" l="1"/>
  <c r="E241" i="22" s="1"/>
  <c r="G394" i="22"/>
  <c r="E419" i="22"/>
  <c r="F241" i="22" l="1"/>
  <c r="D242" i="22"/>
  <c r="G395" i="22"/>
  <c r="E420" i="22"/>
  <c r="E242" i="22" l="1"/>
  <c r="C13" i="23"/>
  <c r="D243" i="22"/>
  <c r="G396" i="22"/>
  <c r="E421" i="22"/>
  <c r="E243" i="22" l="1"/>
  <c r="F242" i="22"/>
  <c r="B13" i="23"/>
  <c r="D244" i="22"/>
  <c r="E244" i="22" s="1"/>
  <c r="F244" i="22" s="1"/>
  <c r="G397" i="22"/>
  <c r="E422" i="22"/>
  <c r="F243" i="22" l="1"/>
  <c r="D245" i="22"/>
  <c r="G398" i="22"/>
  <c r="E423" i="22"/>
  <c r="E245" i="22" l="1"/>
  <c r="D246" i="22"/>
  <c r="G399" i="22"/>
  <c r="E424" i="22"/>
  <c r="E246" i="22" l="1"/>
  <c r="F246" i="22" s="1"/>
  <c r="F245" i="22"/>
  <c r="D247" i="22"/>
  <c r="G400" i="22"/>
  <c r="E425" i="22"/>
  <c r="E247" i="22" l="1"/>
  <c r="D248" i="22"/>
  <c r="E248" i="22" s="1"/>
  <c r="F248" i="22" s="1"/>
  <c r="G401" i="22"/>
  <c r="E426" i="22"/>
  <c r="F247" i="22" l="1"/>
  <c r="D249" i="22"/>
  <c r="G402" i="22"/>
  <c r="E427" i="22"/>
  <c r="E249" i="22" l="1"/>
  <c r="D250" i="22"/>
  <c r="E250" i="22" s="1"/>
  <c r="F250" i="22" s="1"/>
  <c r="G403" i="22"/>
  <c r="E428" i="22"/>
  <c r="F249" i="22" l="1"/>
  <c r="D251" i="22"/>
  <c r="G404" i="22"/>
  <c r="E429" i="22"/>
  <c r="E251" i="22" l="1"/>
  <c r="D252" i="22"/>
  <c r="E252" i="22" s="1"/>
  <c r="F252" i="22" s="1"/>
  <c r="G405" i="22"/>
  <c r="E430" i="22"/>
  <c r="F251" i="22" l="1"/>
  <c r="D253" i="22"/>
  <c r="E253" i="22" s="1"/>
  <c r="F253" i="22" s="1"/>
  <c r="G406" i="22"/>
  <c r="E431" i="22"/>
  <c r="D254" i="22" l="1"/>
  <c r="E254" i="22" s="1"/>
  <c r="F254" i="22" s="1"/>
  <c r="G407" i="22"/>
  <c r="E432" i="22"/>
  <c r="D255" i="22" l="1"/>
  <c r="E255" i="22" s="1"/>
  <c r="F255" i="22" s="1"/>
  <c r="G408" i="22"/>
  <c r="E433" i="22"/>
  <c r="D256" i="22" l="1"/>
  <c r="E256" i="22" s="1"/>
  <c r="F256" i="22" s="1"/>
  <c r="G409" i="22"/>
  <c r="E434" i="22"/>
  <c r="D257" i="22" l="1"/>
  <c r="E257" i="22" s="1"/>
  <c r="F257" i="22" s="1"/>
  <c r="G410" i="22"/>
  <c r="E435" i="22"/>
  <c r="D258" i="22" l="1"/>
  <c r="E258" i="22" s="1"/>
  <c r="G411" i="22"/>
  <c r="E436" i="22"/>
  <c r="F258" i="22" l="1"/>
  <c r="D259" i="22"/>
  <c r="E259" i="22" s="1"/>
  <c r="F259" i="22" s="1"/>
  <c r="G412" i="22"/>
  <c r="E437" i="22"/>
  <c r="D260" i="22" l="1"/>
  <c r="E260" i="22" s="1"/>
  <c r="G413" i="22"/>
  <c r="E438" i="22"/>
  <c r="F260" i="22" l="1"/>
  <c r="D261" i="22"/>
  <c r="E261" i="22" s="1"/>
  <c r="F261" i="22" s="1"/>
  <c r="G414" i="22"/>
  <c r="E439" i="22"/>
  <c r="D262" i="22" l="1"/>
  <c r="E262" i="22" s="1"/>
  <c r="G415" i="22"/>
  <c r="E440" i="22"/>
  <c r="F262" i="22" l="1"/>
  <c r="D263" i="22"/>
  <c r="E263" i="22" s="1"/>
  <c r="F263" i="22" s="1"/>
  <c r="G416" i="22"/>
  <c r="E441" i="22"/>
  <c r="D264" i="22" l="1"/>
  <c r="E264" i="22" s="1"/>
  <c r="G417" i="22"/>
  <c r="E442" i="22"/>
  <c r="F264" i="22" l="1"/>
  <c r="D265" i="22"/>
  <c r="E265" i="22" s="1"/>
  <c r="F265" i="22" s="1"/>
  <c r="G418" i="22"/>
  <c r="E443" i="22"/>
  <c r="D266" i="22" l="1"/>
  <c r="E266" i="22" s="1"/>
  <c r="F266" i="22" s="1"/>
  <c r="G419" i="22"/>
  <c r="E444" i="22"/>
  <c r="D267" i="22" l="1"/>
  <c r="E267" i="22" s="1"/>
  <c r="F267" i="22" s="1"/>
  <c r="G420" i="22"/>
  <c r="E445" i="22"/>
  <c r="D268" i="22" l="1"/>
  <c r="E268" i="22" s="1"/>
  <c r="F268" i="22" s="1"/>
  <c r="G421" i="22"/>
  <c r="E446" i="22"/>
  <c r="D269" i="22" l="1"/>
  <c r="G422" i="22"/>
  <c r="E447" i="22"/>
  <c r="C14" i="23" l="1"/>
  <c r="C16" i="23"/>
  <c r="E269" i="22"/>
  <c r="C15" i="23"/>
  <c r="G423" i="22"/>
  <c r="E448" i="22"/>
  <c r="B14" i="23" l="1"/>
  <c r="B16" i="23"/>
  <c r="B15" i="23"/>
  <c r="F269" i="22"/>
  <c r="G424" i="22"/>
  <c r="E449" i="22"/>
  <c r="G425" i="22" l="1"/>
  <c r="E450" i="22"/>
  <c r="G426" i="22" l="1"/>
  <c r="E451" i="22"/>
  <c r="G427" i="22" l="1"/>
  <c r="E452" i="22"/>
  <c r="G428" i="22" l="1"/>
  <c r="E453" i="22"/>
  <c r="G429" i="22" l="1"/>
  <c r="E454" i="22"/>
  <c r="G430" i="22" l="1"/>
  <c r="E455" i="22"/>
  <c r="G431" i="22" l="1"/>
  <c r="E456" i="22"/>
  <c r="G432" i="22" l="1"/>
  <c r="E457" i="22"/>
  <c r="G433" i="22" l="1"/>
  <c r="E458" i="22"/>
  <c r="G434" i="22" l="1"/>
  <c r="E459" i="22"/>
  <c r="G435" i="22" l="1"/>
  <c r="E460" i="22"/>
  <c r="G436" i="22" l="1"/>
  <c r="E461" i="22"/>
  <c r="G437" i="22" l="1"/>
  <c r="E462" i="22"/>
  <c r="G438" i="22" l="1"/>
  <c r="E463" i="22"/>
  <c r="G439" i="22" l="1"/>
  <c r="E464" i="22"/>
  <c r="G440" i="22" l="1"/>
  <c r="E465" i="22"/>
  <c r="G441" i="22" l="1"/>
  <c r="E466" i="22"/>
  <c r="G442" i="22" l="1"/>
  <c r="E467" i="22"/>
  <c r="G443" i="22" l="1"/>
  <c r="E468" i="22"/>
  <c r="G444" i="22" l="1"/>
  <c r="E469" i="22"/>
  <c r="G445" i="22" l="1"/>
  <c r="E470" i="22"/>
  <c r="G446" i="22" l="1"/>
  <c r="E471" i="22"/>
  <c r="G447" i="22" l="1"/>
  <c r="E472" i="22"/>
  <c r="G448" i="22" l="1"/>
  <c r="E473" i="22"/>
  <c r="G449" i="22" l="1"/>
  <c r="E474" i="22"/>
  <c r="G450" i="22" l="1"/>
  <c r="E475" i="22"/>
  <c r="G451" i="22" l="1"/>
  <c r="E476" i="22"/>
  <c r="G452" i="22" l="1"/>
  <c r="E477" i="22"/>
  <c r="G453" i="22" l="1"/>
  <c r="E478" i="22"/>
  <c r="G454" i="22" l="1"/>
  <c r="E479" i="22"/>
  <c r="G455" i="22" l="1"/>
  <c r="E480" i="22"/>
  <c r="G456" i="22" l="1"/>
  <c r="E481" i="22"/>
  <c r="G457" i="22" l="1"/>
  <c r="E482" i="22"/>
  <c r="G458" i="22" l="1"/>
  <c r="E483" i="22"/>
  <c r="G459" i="22" l="1"/>
  <c r="E484" i="22"/>
  <c r="G460" i="22" l="1"/>
  <c r="E485" i="22"/>
  <c r="G461" i="22" l="1"/>
  <c r="E486" i="22"/>
  <c r="G462" i="22" l="1"/>
  <c r="E487" i="22"/>
  <c r="G463" i="22" l="1"/>
  <c r="E488" i="22"/>
  <c r="G464" i="22" l="1"/>
  <c r="E489" i="22"/>
  <c r="G465" i="22" l="1"/>
  <c r="E490" i="22"/>
  <c r="G466" i="22" l="1"/>
  <c r="E491" i="22"/>
  <c r="G467" i="22" l="1"/>
  <c r="E492" i="22"/>
  <c r="G468" i="22" l="1"/>
  <c r="E493" i="22"/>
  <c r="G469" i="22" l="1"/>
  <c r="E494" i="22"/>
  <c r="B17" i="23" s="1"/>
  <c r="G470" i="22" l="1"/>
  <c r="E495" i="22"/>
  <c r="G471" i="22" l="1"/>
  <c r="E496" i="22"/>
  <c r="G472" i="22" l="1"/>
  <c r="E497" i="22"/>
  <c r="G473" i="22" l="1"/>
  <c r="E498" i="22"/>
  <c r="G474" i="22" l="1"/>
  <c r="E499" i="22"/>
  <c r="G475" i="22" l="1"/>
  <c r="E500" i="22"/>
  <c r="G476" i="22" l="1"/>
  <c r="E501" i="22"/>
  <c r="G477" i="22" l="1"/>
  <c r="E502" i="22"/>
  <c r="G478" i="22" l="1"/>
  <c r="E503" i="22"/>
  <c r="G479" i="22" l="1"/>
  <c r="E504" i="22"/>
  <c r="G480" i="22" l="1"/>
  <c r="E505" i="22"/>
  <c r="G481" i="22" l="1"/>
  <c r="E506" i="22"/>
  <c r="G482" i="22" l="1"/>
  <c r="E507" i="22"/>
  <c r="G483" i="22" l="1"/>
  <c r="E508" i="22"/>
  <c r="G484" i="22" l="1"/>
  <c r="E509" i="22"/>
  <c r="G485" i="22" l="1"/>
  <c r="E510" i="22"/>
  <c r="G486" i="22" l="1"/>
  <c r="E511" i="22"/>
  <c r="G487" i="22" l="1"/>
  <c r="E512" i="22"/>
  <c r="G488" i="22" l="1"/>
  <c r="E513" i="22"/>
  <c r="G489" i="22" l="1"/>
  <c r="E514" i="22"/>
  <c r="G490" i="22" l="1"/>
  <c r="E515" i="22"/>
  <c r="G491" i="22" l="1"/>
  <c r="E516" i="22"/>
  <c r="G492" i="22" l="1"/>
  <c r="E517" i="22"/>
  <c r="G493" i="22" l="1"/>
  <c r="E518" i="22"/>
  <c r="G494" i="22" l="1"/>
  <c r="E519" i="22"/>
  <c r="G495" i="22" l="1"/>
  <c r="E520" i="22"/>
  <c r="G496" i="22" l="1"/>
  <c r="E521" i="22"/>
  <c r="G497" i="22" l="1"/>
  <c r="E522" i="22"/>
  <c r="G498" i="22" l="1"/>
  <c r="E523" i="22"/>
  <c r="G499" i="22" l="1"/>
  <c r="E524" i="22"/>
  <c r="G500" i="22" l="1"/>
  <c r="E525" i="22"/>
  <c r="G501" i="22" l="1"/>
  <c r="E526" i="22"/>
  <c r="G502" i="22" l="1"/>
  <c r="E527" i="22"/>
  <c r="G503" i="22" l="1"/>
  <c r="E528" i="22"/>
  <c r="G504" i="22" l="1"/>
  <c r="E529" i="22"/>
  <c r="G505" i="22" l="1"/>
  <c r="E530" i="22"/>
  <c r="G506" i="22" l="1"/>
  <c r="E531" i="22"/>
  <c r="G507" i="22" l="1"/>
  <c r="E532" i="22"/>
  <c r="G508" i="22" l="1"/>
  <c r="E533" i="22"/>
  <c r="G509" i="22" l="1"/>
  <c r="E534" i="22"/>
  <c r="G510" i="22" l="1"/>
  <c r="E535" i="22"/>
  <c r="G511" i="22" l="1"/>
  <c r="E536" i="22"/>
  <c r="G512" i="22" l="1"/>
  <c r="E537" i="22"/>
  <c r="G513" i="22" l="1"/>
  <c r="E538" i="22"/>
  <c r="G514" i="22" l="1"/>
  <c r="E539" i="22"/>
  <c r="G515" i="22" l="1"/>
  <c r="E540" i="22"/>
  <c r="G516" i="22" l="1"/>
  <c r="E541" i="22"/>
  <c r="G517" i="22" l="1"/>
  <c r="E542" i="22"/>
  <c r="G518" i="22" l="1"/>
  <c r="E543" i="22"/>
  <c r="G519" i="22" l="1"/>
  <c r="E544" i="22"/>
  <c r="G520" i="22" l="1"/>
  <c r="E545" i="22"/>
  <c r="G521" i="22" l="1"/>
  <c r="E546" i="22"/>
  <c r="G522" i="22" l="1"/>
  <c r="E547" i="22"/>
  <c r="G523" i="22" l="1"/>
  <c r="E548" i="22"/>
  <c r="G524" i="22" l="1"/>
  <c r="E549" i="22"/>
  <c r="G525" i="22" l="1"/>
  <c r="E550" i="22"/>
  <c r="G526" i="22" l="1"/>
  <c r="E551" i="22"/>
  <c r="G527" i="22" l="1"/>
  <c r="E552" i="22"/>
  <c r="G528" i="22" l="1"/>
  <c r="E553" i="22"/>
  <c r="G529" i="22" l="1"/>
  <c r="E554" i="22"/>
  <c r="B18" i="23" s="1"/>
  <c r="G530" i="22" l="1"/>
  <c r="E555" i="22"/>
  <c r="G531" i="22" l="1"/>
  <c r="E556" i="22"/>
  <c r="G532" i="22" l="1"/>
  <c r="E557" i="22"/>
  <c r="G533" i="22" l="1"/>
  <c r="E558" i="22"/>
  <c r="G534" i="22" l="1"/>
  <c r="E559" i="22"/>
  <c r="G535" i="22" l="1"/>
  <c r="E560" i="22"/>
  <c r="G536" i="22" l="1"/>
  <c r="E561" i="22"/>
  <c r="G537" i="22" l="1"/>
  <c r="E562" i="22"/>
  <c r="G538" i="22" l="1"/>
  <c r="E563" i="22"/>
  <c r="G539" i="22" l="1"/>
  <c r="E564" i="22"/>
  <c r="G540" i="22" l="1"/>
  <c r="E565" i="22"/>
  <c r="G541" i="22" l="1"/>
  <c r="E566" i="22"/>
  <c r="G542" i="22" l="1"/>
  <c r="E567" i="22"/>
  <c r="G543" i="22" l="1"/>
  <c r="E568" i="22"/>
  <c r="G544" i="22" l="1"/>
  <c r="E569" i="22"/>
  <c r="G545" i="22" l="1"/>
  <c r="E570" i="22"/>
  <c r="G546" i="22" l="1"/>
  <c r="E571" i="22"/>
  <c r="G547" i="22" l="1"/>
  <c r="E572" i="22"/>
  <c r="G548" i="22" l="1"/>
  <c r="E573" i="22"/>
  <c r="G549" i="22" l="1"/>
  <c r="E574" i="22"/>
  <c r="G550" i="22" l="1"/>
  <c r="E575" i="22"/>
  <c r="G551" i="22" l="1"/>
  <c r="E576" i="22"/>
  <c r="G552" i="22" l="1"/>
  <c r="E577" i="22"/>
  <c r="G553" i="22" l="1"/>
  <c r="E578" i="22"/>
  <c r="G554" i="22" l="1"/>
  <c r="E579" i="22"/>
  <c r="G555" i="22" l="1"/>
  <c r="E580" i="22"/>
  <c r="G556" i="22" l="1"/>
  <c r="E581" i="22"/>
  <c r="G557" i="22" l="1"/>
  <c r="E582" i="22"/>
  <c r="G558" i="22" l="1"/>
  <c r="E583" i="22"/>
  <c r="G559" i="22" l="1"/>
  <c r="E584" i="22"/>
  <c r="G560" i="22" l="1"/>
  <c r="E585" i="22"/>
  <c r="G561" i="22" l="1"/>
  <c r="E586" i="22"/>
  <c r="G562" i="22" l="1"/>
  <c r="E587" i="22"/>
  <c r="G563" i="22" l="1"/>
  <c r="E588" i="22"/>
  <c r="G564" i="22" l="1"/>
  <c r="E589" i="22"/>
  <c r="G565" i="22" l="1"/>
  <c r="E590" i="22"/>
  <c r="G566" i="22" l="1"/>
  <c r="E591" i="22"/>
  <c r="G567" i="22" l="1"/>
  <c r="E592" i="22"/>
  <c r="G568" i="22" l="1"/>
  <c r="E593" i="22"/>
  <c r="G569" i="22" l="1"/>
  <c r="E594" i="22"/>
  <c r="G570" i="22" l="1"/>
  <c r="E595" i="22"/>
  <c r="G571" i="22" l="1"/>
  <c r="E596" i="22"/>
  <c r="G572" i="22" l="1"/>
  <c r="E597" i="22"/>
  <c r="G573" i="22" l="1"/>
  <c r="E598" i="22"/>
  <c r="G574" i="22" l="1"/>
  <c r="E599" i="22"/>
  <c r="G575" i="22" l="1"/>
  <c r="E600" i="22"/>
  <c r="G576" i="22" l="1"/>
  <c r="E601" i="22"/>
  <c r="G577" i="22" l="1"/>
  <c r="E602" i="22"/>
  <c r="G578" i="22" l="1"/>
  <c r="E603" i="22"/>
  <c r="G579" i="22" l="1"/>
  <c r="E604" i="22"/>
  <c r="G580" i="22" l="1"/>
  <c r="E605" i="22"/>
  <c r="G581" i="22" l="1"/>
  <c r="E606" i="22"/>
  <c r="G582" i="22" l="1"/>
  <c r="E607" i="22"/>
  <c r="G583" i="22" l="1"/>
  <c r="E608" i="22"/>
  <c r="G584" i="22" l="1"/>
  <c r="E609" i="22"/>
  <c r="G585" i="22" l="1"/>
  <c r="E610" i="22"/>
  <c r="G586" i="22" l="1"/>
  <c r="E611" i="22"/>
  <c r="G587" i="22" l="1"/>
  <c r="E612" i="22"/>
  <c r="G588" i="22" l="1"/>
  <c r="E613" i="22"/>
  <c r="G589" i="22" l="1"/>
  <c r="E614" i="22"/>
  <c r="B19" i="23" s="1"/>
  <c r="G590" i="22" l="1"/>
  <c r="E615" i="22"/>
  <c r="G591" i="22" l="1"/>
  <c r="E616" i="22"/>
  <c r="G592" i="22" l="1"/>
  <c r="E617" i="22"/>
  <c r="G593" i="22" l="1"/>
  <c r="E618" i="22"/>
  <c r="G594" i="22" l="1"/>
  <c r="E619" i="22"/>
  <c r="G595" i="22" l="1"/>
  <c r="E620" i="22"/>
  <c r="G596" i="22" l="1"/>
  <c r="E621" i="22"/>
  <c r="G597" i="22" l="1"/>
  <c r="E622" i="22"/>
  <c r="G598" i="22" l="1"/>
  <c r="E623" i="22"/>
  <c r="G599" i="22" l="1"/>
  <c r="E624" i="22"/>
  <c r="G600" i="22" l="1"/>
  <c r="E625" i="22"/>
  <c r="G601" i="22" l="1"/>
  <c r="E626" i="22"/>
  <c r="G602" i="22" l="1"/>
  <c r="E627" i="22"/>
  <c r="G603" i="22" l="1"/>
  <c r="E628" i="22"/>
  <c r="G604" i="22" l="1"/>
  <c r="E629" i="22"/>
  <c r="G605" i="22" l="1"/>
  <c r="E630" i="22"/>
  <c r="G606" i="22" l="1"/>
  <c r="E631" i="22"/>
  <c r="G607" i="22" l="1"/>
  <c r="E632" i="22"/>
  <c r="G608" i="22" l="1"/>
  <c r="E633" i="22"/>
  <c r="G609" i="22" l="1"/>
  <c r="E634" i="22"/>
  <c r="G610" i="22" l="1"/>
  <c r="E635" i="22"/>
  <c r="G611" i="22" l="1"/>
  <c r="E636" i="22"/>
  <c r="G612" i="22" l="1"/>
  <c r="E637" i="22"/>
  <c r="G613" i="22" l="1"/>
  <c r="E638" i="22"/>
  <c r="G614" i="22" l="1"/>
  <c r="E639" i="22"/>
  <c r="G615" i="22" l="1"/>
  <c r="E640" i="22"/>
  <c r="G616" i="22" l="1"/>
  <c r="E641" i="22"/>
  <c r="G617" i="22" l="1"/>
  <c r="E642" i="22"/>
  <c r="G618" i="22" l="1"/>
  <c r="E643" i="22"/>
  <c r="G619" i="22" l="1"/>
  <c r="E644" i="22"/>
  <c r="G620" i="22" l="1"/>
  <c r="E645" i="22"/>
  <c r="G621" i="22" l="1"/>
  <c r="E646" i="22"/>
  <c r="G622" i="22" l="1"/>
  <c r="E647" i="22"/>
  <c r="G623" i="22" l="1"/>
  <c r="E648" i="22"/>
  <c r="G624" i="22" l="1"/>
  <c r="E649" i="22"/>
  <c r="G625" i="22" l="1"/>
  <c r="E650" i="22"/>
  <c r="G626" i="22" l="1"/>
  <c r="E651" i="22"/>
  <c r="G627" i="22" l="1"/>
  <c r="E652" i="22"/>
  <c r="G628" i="22" l="1"/>
  <c r="E653" i="22"/>
  <c r="G629" i="22" l="1"/>
  <c r="E654" i="22"/>
  <c r="G630" i="22" l="1"/>
  <c r="E655" i="22"/>
  <c r="G631" i="22" l="1"/>
  <c r="E656" i="22"/>
  <c r="G632" i="22" l="1"/>
  <c r="E657" i="22"/>
  <c r="G633" i="22" l="1"/>
  <c r="E658" i="22"/>
  <c r="G634" i="22" l="1"/>
  <c r="E659" i="22"/>
  <c r="G635" i="22" l="1"/>
  <c r="E660" i="22"/>
  <c r="G636" i="22" l="1"/>
  <c r="E661" i="22"/>
  <c r="G637" i="22" l="1"/>
  <c r="E662" i="22"/>
  <c r="G638" i="22" l="1"/>
  <c r="E663" i="22"/>
  <c r="G639" i="22" l="1"/>
  <c r="E664" i="22"/>
  <c r="G640" i="22" l="1"/>
  <c r="E665" i="22"/>
  <c r="G641" i="22" l="1"/>
  <c r="E666" i="22"/>
  <c r="G642" i="22" l="1"/>
  <c r="E667" i="22"/>
  <c r="G643" i="22" l="1"/>
  <c r="E668" i="22"/>
  <c r="G644" i="22" l="1"/>
  <c r="E669" i="22"/>
  <c r="G645" i="22" l="1"/>
  <c r="E670" i="22"/>
  <c r="G646" i="22" l="1"/>
  <c r="E671" i="22"/>
  <c r="G647" i="22" l="1"/>
  <c r="E672" i="22"/>
  <c r="G648" i="22" l="1"/>
  <c r="E673" i="22"/>
  <c r="G649" i="22" l="1"/>
  <c r="E674" i="22"/>
  <c r="B20" i="23" s="1"/>
  <c r="G650" i="22" l="1"/>
  <c r="E675" i="22"/>
  <c r="G651" i="22" l="1"/>
  <c r="E676" i="22"/>
  <c r="G652" i="22" l="1"/>
  <c r="E677" i="22"/>
  <c r="G653" i="22" l="1"/>
  <c r="E678" i="22"/>
  <c r="G654" i="22" l="1"/>
  <c r="E679" i="22"/>
  <c r="G655" i="22" l="1"/>
  <c r="E680" i="22"/>
  <c r="G656" i="22" l="1"/>
  <c r="E681" i="22"/>
  <c r="G657" i="22" l="1"/>
  <c r="E682" i="22"/>
  <c r="G658" i="22" l="1"/>
  <c r="E683" i="22"/>
  <c r="G659" i="22" l="1"/>
  <c r="E684" i="22"/>
  <c r="G660" i="22" l="1"/>
  <c r="E685" i="22"/>
  <c r="G661" i="22" l="1"/>
  <c r="E686" i="22"/>
  <c r="G662" i="22" l="1"/>
  <c r="E687" i="22"/>
  <c r="G663" i="22" l="1"/>
  <c r="E688" i="22"/>
  <c r="G664" i="22" l="1"/>
  <c r="E689" i="22"/>
  <c r="G665" i="22" l="1"/>
  <c r="E690" i="22"/>
  <c r="G666" i="22" l="1"/>
  <c r="E691" i="22"/>
  <c r="G667" i="22" l="1"/>
  <c r="E692" i="22"/>
  <c r="G668" i="22" l="1"/>
  <c r="E693" i="22"/>
  <c r="G669" i="22" l="1"/>
  <c r="E694" i="22"/>
  <c r="G670" i="22" l="1"/>
  <c r="E695" i="22"/>
  <c r="G671" i="22" l="1"/>
  <c r="E696" i="22"/>
  <c r="G672" i="22" l="1"/>
  <c r="E697" i="22"/>
  <c r="G673" i="22" l="1"/>
  <c r="E698" i="22"/>
  <c r="G674" i="22" l="1"/>
  <c r="E699" i="22"/>
  <c r="G675" i="22" l="1"/>
  <c r="E700" i="22"/>
  <c r="G676" i="22" l="1"/>
  <c r="E701" i="22"/>
  <c r="G677" i="22" l="1"/>
  <c r="E702" i="22"/>
  <c r="G678" i="22" l="1"/>
  <c r="E703" i="22"/>
  <c r="G679" i="22" l="1"/>
  <c r="E704" i="22"/>
  <c r="G680" i="22" l="1"/>
  <c r="E705" i="22"/>
  <c r="G681" i="22" l="1"/>
  <c r="E706" i="22"/>
  <c r="G682" i="22" l="1"/>
  <c r="E707" i="22"/>
  <c r="G683" i="22" l="1"/>
  <c r="E708" i="22"/>
  <c r="G684" i="22" l="1"/>
  <c r="E709" i="22"/>
  <c r="G685" i="22" l="1"/>
  <c r="E710" i="22"/>
  <c r="G686" i="22" l="1"/>
  <c r="E711" i="22"/>
  <c r="G687" i="22" l="1"/>
  <c r="E712" i="22"/>
  <c r="G688" i="22" l="1"/>
  <c r="E713" i="22"/>
  <c r="G689" i="22" l="1"/>
  <c r="E714" i="22"/>
  <c r="G690" i="22" l="1"/>
  <c r="E715" i="22"/>
  <c r="G691" i="22" l="1"/>
  <c r="E716" i="22"/>
  <c r="G692" i="22" l="1"/>
  <c r="E717" i="22"/>
  <c r="G693" i="22" l="1"/>
  <c r="E718" i="22"/>
  <c r="G694" i="22" l="1"/>
  <c r="E719" i="22"/>
  <c r="G695" i="22" l="1"/>
  <c r="E720" i="22"/>
  <c r="G696" i="22" l="1"/>
  <c r="E721" i="22"/>
  <c r="G697" i="22" l="1"/>
  <c r="E722" i="22"/>
  <c r="G698" i="22" l="1"/>
  <c r="E723" i="22"/>
  <c r="G699" i="22" l="1"/>
  <c r="E724" i="22"/>
  <c r="G700" i="22" l="1"/>
  <c r="E725" i="22"/>
  <c r="G701" i="22" l="1"/>
  <c r="E726" i="22"/>
  <c r="G702" i="22" l="1"/>
  <c r="E727" i="22"/>
  <c r="G703" i="22" l="1"/>
  <c r="E728" i="22"/>
  <c r="G704" i="22" l="1"/>
  <c r="E729" i="22"/>
  <c r="G705" i="22" l="1"/>
  <c r="E730" i="22"/>
  <c r="G706" i="22" l="1"/>
  <c r="E731" i="22"/>
  <c r="G707" i="22" l="1"/>
  <c r="E732" i="22"/>
  <c r="G708" i="22" l="1"/>
  <c r="E733" i="22"/>
  <c r="G709" i="22" l="1"/>
  <c r="E734" i="22"/>
  <c r="B21" i="23" s="1"/>
  <c r="G710" i="22" l="1"/>
  <c r="E735" i="22"/>
  <c r="G711" i="22" l="1"/>
  <c r="E736" i="22"/>
  <c r="G712" i="22" l="1"/>
  <c r="E737" i="22"/>
  <c r="G713" i="22" l="1"/>
  <c r="E738" i="22"/>
  <c r="G714" i="22" l="1"/>
  <c r="E739" i="22"/>
  <c r="G715" i="22" l="1"/>
  <c r="E740" i="22"/>
  <c r="G716" i="22" l="1"/>
  <c r="E741" i="22"/>
  <c r="G717" i="22" l="1"/>
  <c r="E742" i="22"/>
  <c r="G718" i="22" l="1"/>
  <c r="E743" i="22"/>
  <c r="G719" i="22" l="1"/>
  <c r="E744" i="22"/>
  <c r="G720" i="22" l="1"/>
  <c r="E745" i="22"/>
  <c r="G721" i="22" l="1"/>
  <c r="E746" i="22"/>
  <c r="G722" i="22" l="1"/>
  <c r="E747" i="22"/>
  <c r="G723" i="22" l="1"/>
  <c r="E748" i="22"/>
  <c r="G724" i="22" l="1"/>
  <c r="E749" i="22"/>
  <c r="G725" i="22" l="1"/>
  <c r="E750" i="22"/>
  <c r="G726" i="22" l="1"/>
  <c r="E751" i="22"/>
  <c r="G727" i="22" l="1"/>
  <c r="E752" i="22"/>
  <c r="G728" i="22" l="1"/>
  <c r="E753" i="22"/>
  <c r="G729" i="22" l="1"/>
  <c r="E754" i="22"/>
  <c r="G730" i="22" l="1"/>
  <c r="E755" i="22"/>
  <c r="G731" i="22" l="1"/>
  <c r="E756" i="22"/>
  <c r="G732" i="22" l="1"/>
  <c r="E757" i="22"/>
  <c r="G733" i="22" l="1"/>
  <c r="E758" i="22"/>
  <c r="G734" i="22" l="1"/>
  <c r="E759" i="22"/>
  <c r="G735" i="22" l="1"/>
  <c r="E760" i="22"/>
  <c r="G736" i="22" l="1"/>
  <c r="E761" i="22"/>
  <c r="G737" i="22" l="1"/>
  <c r="E762" i="22"/>
  <c r="G738" i="22" l="1"/>
  <c r="E763" i="22"/>
  <c r="G739" i="22" l="1"/>
  <c r="E764" i="22"/>
  <c r="G740" i="22" l="1"/>
  <c r="E765" i="22"/>
  <c r="G741" i="22" l="1"/>
  <c r="E766" i="22"/>
  <c r="G742" i="22" l="1"/>
  <c r="E767" i="22"/>
  <c r="G743" i="22" l="1"/>
  <c r="E768" i="22"/>
  <c r="G744" i="22" l="1"/>
  <c r="E769" i="22"/>
  <c r="G745" i="22" l="1"/>
  <c r="E770" i="22"/>
  <c r="G746" i="22" l="1"/>
  <c r="E771" i="22"/>
  <c r="G747" i="22" l="1"/>
  <c r="E772" i="22"/>
  <c r="G748" i="22" l="1"/>
  <c r="E773" i="22"/>
  <c r="G749" i="22" l="1"/>
  <c r="E774" i="22"/>
  <c r="G750" i="22" l="1"/>
  <c r="E775" i="22"/>
  <c r="G751" i="22" l="1"/>
  <c r="E776" i="22"/>
  <c r="G752" i="22" l="1"/>
  <c r="E777" i="22"/>
  <c r="G753" i="22" l="1"/>
  <c r="E778" i="22"/>
  <c r="G754" i="22" l="1"/>
  <c r="E779" i="22"/>
  <c r="G755" i="22" l="1"/>
  <c r="E780" i="22"/>
  <c r="G756" i="22" l="1"/>
  <c r="E781" i="22"/>
  <c r="G757" i="22" l="1"/>
  <c r="E782" i="22"/>
  <c r="G758" i="22" l="1"/>
  <c r="E783" i="22"/>
  <c r="G759" i="22" l="1"/>
  <c r="E784" i="22"/>
  <c r="G760" i="22" l="1"/>
  <c r="E785" i="22"/>
  <c r="G761" i="22" l="1"/>
  <c r="E786" i="22"/>
  <c r="G762" i="22" l="1"/>
  <c r="E787" i="22"/>
  <c r="G763" i="22" l="1"/>
  <c r="E788" i="22"/>
  <c r="G764" i="22" l="1"/>
  <c r="E789" i="22"/>
  <c r="G765" i="22" l="1"/>
  <c r="E790" i="22"/>
  <c r="G766" i="22" l="1"/>
  <c r="E791" i="22"/>
  <c r="G767" i="22" l="1"/>
  <c r="E792" i="22"/>
  <c r="G768" i="22" l="1"/>
  <c r="E793" i="22"/>
  <c r="G769" i="22" l="1"/>
  <c r="E794" i="22"/>
  <c r="B22" i="23" s="1"/>
  <c r="G770" i="22" l="1"/>
  <c r="E795" i="22"/>
  <c r="G771" i="22" l="1"/>
  <c r="E796" i="22"/>
  <c r="G772" i="22" l="1"/>
  <c r="E797" i="22"/>
  <c r="G773" i="22" l="1"/>
  <c r="E798" i="22"/>
  <c r="G774" i="22" l="1"/>
  <c r="E799" i="22"/>
  <c r="G775" i="22" l="1"/>
  <c r="E800" i="22"/>
  <c r="G776" i="22" l="1"/>
  <c r="E801" i="22"/>
  <c r="G777" i="22" l="1"/>
  <c r="E802" i="22"/>
  <c r="G778" i="22" l="1"/>
  <c r="E803" i="22"/>
  <c r="G779" i="22" l="1"/>
  <c r="E804" i="22"/>
  <c r="G780" i="22" l="1"/>
  <c r="E805" i="22"/>
  <c r="G781" i="22" l="1"/>
  <c r="E806" i="22"/>
  <c r="G782" i="22" l="1"/>
  <c r="E807" i="22"/>
  <c r="G783" i="22" l="1"/>
  <c r="E808" i="22"/>
  <c r="G784" i="22" l="1"/>
  <c r="E809" i="22"/>
  <c r="G785" i="22" l="1"/>
  <c r="E810" i="22"/>
  <c r="G786" i="22" l="1"/>
  <c r="E811" i="22"/>
  <c r="G787" i="22" l="1"/>
  <c r="E812" i="22"/>
  <c r="G788" i="22" l="1"/>
  <c r="E813" i="22"/>
  <c r="G789" i="22" l="1"/>
  <c r="E814" i="22"/>
  <c r="G790" i="22" l="1"/>
  <c r="E815" i="22"/>
  <c r="G791" i="22" l="1"/>
  <c r="E816" i="22"/>
  <c r="G792" i="22" l="1"/>
  <c r="E817" i="22"/>
  <c r="G793" i="22" l="1"/>
  <c r="E818" i="22"/>
  <c r="G794" i="22" l="1"/>
  <c r="E819" i="22"/>
  <c r="G795" i="22" l="1"/>
  <c r="E820" i="22"/>
  <c r="G796" i="22" l="1"/>
  <c r="E821" i="22"/>
  <c r="G797" i="22" l="1"/>
  <c r="E822" i="22"/>
  <c r="G798" i="22" l="1"/>
  <c r="E823" i="22"/>
  <c r="G799" i="22" l="1"/>
  <c r="E824" i="22"/>
  <c r="G800" i="22" l="1"/>
  <c r="E825" i="22"/>
  <c r="G801" i="22" l="1"/>
  <c r="E826" i="22"/>
  <c r="G802" i="22" l="1"/>
  <c r="E827" i="22"/>
  <c r="G803" i="22" l="1"/>
  <c r="E828" i="22"/>
  <c r="G804" i="22" l="1"/>
  <c r="E829" i="22"/>
  <c r="G805" i="22" l="1"/>
  <c r="E830" i="22"/>
  <c r="G806" i="22" l="1"/>
  <c r="E831" i="22"/>
  <c r="G807" i="22" l="1"/>
  <c r="E832" i="22"/>
  <c r="G808" i="22" l="1"/>
  <c r="E833" i="22"/>
  <c r="G809" i="22" l="1"/>
  <c r="E834" i="22"/>
  <c r="G810" i="22" l="1"/>
  <c r="E835" i="22"/>
  <c r="G811" i="22" l="1"/>
  <c r="E836" i="22"/>
  <c r="G812" i="22" l="1"/>
  <c r="E837" i="22"/>
  <c r="G813" i="22" l="1"/>
  <c r="E838" i="22"/>
  <c r="G814" i="22" l="1"/>
  <c r="E839" i="22"/>
  <c r="G815" i="22" l="1"/>
  <c r="E840" i="22"/>
  <c r="G816" i="22" l="1"/>
  <c r="E841" i="22"/>
  <c r="G817" i="22" l="1"/>
  <c r="E842" i="22"/>
  <c r="G818" i="22" l="1"/>
  <c r="E843" i="22"/>
  <c r="G819" i="22" l="1"/>
  <c r="E844" i="22"/>
  <c r="G820" i="22" l="1"/>
  <c r="E845" i="22"/>
  <c r="G821" i="22" l="1"/>
  <c r="E846" i="22"/>
  <c r="G822" i="22" l="1"/>
  <c r="E847" i="22"/>
  <c r="G823" i="22" l="1"/>
  <c r="E848" i="22"/>
  <c r="G824" i="22" l="1"/>
  <c r="E849" i="22"/>
  <c r="G825" i="22" l="1"/>
  <c r="E850" i="22"/>
  <c r="G826" i="22" l="1"/>
  <c r="E851" i="22"/>
  <c r="G827" i="22" l="1"/>
  <c r="E852" i="22"/>
  <c r="G828" i="22" l="1"/>
  <c r="E853" i="22"/>
  <c r="G829" i="22" l="1"/>
  <c r="E854" i="22"/>
  <c r="B23" i="23" s="1"/>
  <c r="G830" i="22" l="1"/>
  <c r="E855" i="22"/>
  <c r="G831" i="22" l="1"/>
  <c r="E856" i="22"/>
  <c r="G832" i="22" l="1"/>
  <c r="E857" i="22"/>
  <c r="G833" i="22" l="1"/>
  <c r="E858" i="22"/>
  <c r="G834" i="22" l="1"/>
  <c r="E859" i="22"/>
  <c r="G835" i="22" l="1"/>
  <c r="E860" i="22"/>
  <c r="G836" i="22" l="1"/>
  <c r="E861" i="22"/>
  <c r="G837" i="22" l="1"/>
  <c r="E862" i="22"/>
  <c r="G838" i="22" l="1"/>
  <c r="E863" i="22"/>
  <c r="G839" i="22" l="1"/>
  <c r="E864" i="22"/>
  <c r="G840" i="22" l="1"/>
  <c r="E865" i="22"/>
  <c r="G841" i="22" l="1"/>
  <c r="E866" i="22"/>
  <c r="G842" i="22" l="1"/>
  <c r="E867" i="22"/>
  <c r="G843" i="22" l="1"/>
  <c r="E868" i="22"/>
  <c r="G844" i="22" l="1"/>
  <c r="E869" i="22"/>
  <c r="G845" i="22" l="1"/>
  <c r="E870" i="22"/>
  <c r="G846" i="22" l="1"/>
  <c r="E871" i="22"/>
  <c r="G847" i="22" l="1"/>
  <c r="E872" i="22"/>
  <c r="G848" i="22" l="1"/>
  <c r="E873" i="22"/>
  <c r="G849" i="22" l="1"/>
  <c r="E874" i="22"/>
  <c r="G850" i="22" l="1"/>
  <c r="E875" i="22"/>
  <c r="G851" i="22" l="1"/>
  <c r="E876" i="22"/>
  <c r="G852" i="22" l="1"/>
  <c r="E877" i="22"/>
  <c r="G853" i="22" l="1"/>
  <c r="E878" i="22"/>
  <c r="G854" i="22" l="1"/>
  <c r="E879" i="22"/>
  <c r="G855" i="22" l="1"/>
  <c r="E880" i="22"/>
  <c r="G856" i="22" l="1"/>
  <c r="E881" i="22"/>
  <c r="G857" i="22" l="1"/>
  <c r="E882" i="22"/>
  <c r="G858" i="22" l="1"/>
  <c r="E883" i="22"/>
  <c r="G859" i="22" l="1"/>
  <c r="E884" i="22"/>
  <c r="G860" i="22" l="1"/>
  <c r="E885" i="22"/>
  <c r="G861" i="22" l="1"/>
  <c r="E886" i="22"/>
  <c r="G862" i="22" l="1"/>
  <c r="E887" i="22"/>
  <c r="G863" i="22" l="1"/>
  <c r="E888" i="22"/>
  <c r="G864" i="22" l="1"/>
  <c r="E889" i="22"/>
  <c r="G865" i="22" l="1"/>
  <c r="E890" i="22"/>
  <c r="G866" i="22" l="1"/>
  <c r="E891" i="22"/>
  <c r="G867" i="22" l="1"/>
  <c r="E892" i="22"/>
  <c r="G868" i="22" l="1"/>
  <c r="E893" i="22"/>
  <c r="G869" i="22" l="1"/>
  <c r="E894" i="22"/>
  <c r="G870" i="22" l="1"/>
  <c r="E895" i="22"/>
  <c r="G871" i="22" l="1"/>
  <c r="E896" i="22"/>
  <c r="G872" i="22" l="1"/>
  <c r="E897" i="22"/>
  <c r="G873" i="22" l="1"/>
  <c r="E898" i="22"/>
  <c r="G874" i="22" l="1"/>
  <c r="E899" i="22"/>
  <c r="G875" i="22" l="1"/>
  <c r="E900" i="22"/>
  <c r="G876" i="22" l="1"/>
  <c r="E901" i="22"/>
  <c r="G877" i="22" l="1"/>
  <c r="E902" i="22"/>
  <c r="G878" i="22" l="1"/>
  <c r="E903" i="22"/>
  <c r="G879" i="22" l="1"/>
  <c r="E904" i="22"/>
  <c r="G880" i="22" l="1"/>
  <c r="E905" i="22"/>
  <c r="G881" i="22" l="1"/>
  <c r="E906" i="22"/>
  <c r="G882" i="22" l="1"/>
  <c r="E907" i="22"/>
  <c r="G883" i="22" l="1"/>
  <c r="E908" i="22"/>
  <c r="G884" i="22" l="1"/>
  <c r="E909" i="22"/>
  <c r="G885" i="22" l="1"/>
  <c r="E910" i="22"/>
  <c r="G886" i="22" l="1"/>
  <c r="E911" i="22"/>
  <c r="G887" i="22" l="1"/>
  <c r="E912" i="22"/>
  <c r="G888" i="22" l="1"/>
  <c r="E913" i="22"/>
  <c r="G889" i="22" l="1"/>
  <c r="E914" i="22"/>
  <c r="B24" i="23" s="1"/>
  <c r="G890" i="22" l="1"/>
  <c r="E915" i="22"/>
  <c r="G891" i="22" l="1"/>
  <c r="E916" i="22"/>
  <c r="G892" i="22" l="1"/>
  <c r="E917" i="22"/>
  <c r="G893" i="22" l="1"/>
  <c r="E918" i="22"/>
  <c r="G894" i="22" l="1"/>
  <c r="E919" i="22"/>
  <c r="G895" i="22" l="1"/>
  <c r="E920" i="22"/>
  <c r="G896" i="22" l="1"/>
  <c r="E921" i="22"/>
  <c r="G897" i="22" l="1"/>
  <c r="E922" i="22"/>
  <c r="G898" i="22" l="1"/>
  <c r="E923" i="22"/>
  <c r="G899" i="22" l="1"/>
  <c r="E924" i="22"/>
  <c r="G900" i="22" l="1"/>
  <c r="E925" i="22"/>
  <c r="G901" i="22" l="1"/>
  <c r="E926" i="22"/>
  <c r="G902" i="22" l="1"/>
  <c r="E927" i="22"/>
  <c r="G903" i="22" l="1"/>
  <c r="E928" i="22"/>
  <c r="G904" i="22" l="1"/>
  <c r="E929" i="22"/>
  <c r="G905" i="22" l="1"/>
  <c r="E930" i="22"/>
  <c r="G906" i="22" l="1"/>
  <c r="E931" i="22"/>
  <c r="G907" i="22" l="1"/>
  <c r="E932" i="22"/>
  <c r="G908" i="22" l="1"/>
  <c r="E933" i="22"/>
  <c r="G909" i="22" l="1"/>
  <c r="E934" i="22"/>
  <c r="G910" i="22" l="1"/>
  <c r="E935" i="22"/>
  <c r="G911" i="22" l="1"/>
  <c r="E936" i="22"/>
  <c r="G912" i="22" l="1"/>
  <c r="E937" i="22"/>
  <c r="G913" i="22" l="1"/>
  <c r="E938" i="22"/>
  <c r="G914" i="22" l="1"/>
  <c r="E939" i="22"/>
  <c r="G915" i="22" l="1"/>
  <c r="E940" i="22"/>
  <c r="G916" i="22" l="1"/>
  <c r="E941" i="22"/>
  <c r="G917" i="22" l="1"/>
  <c r="E942" i="22"/>
  <c r="G918" i="22" l="1"/>
  <c r="E943" i="22"/>
  <c r="G919" i="22" l="1"/>
  <c r="E944" i="22"/>
  <c r="G920" i="22" l="1"/>
  <c r="E945" i="22"/>
  <c r="G921" i="22" l="1"/>
  <c r="E946" i="22"/>
  <c r="G922" i="22" l="1"/>
  <c r="E947" i="22"/>
  <c r="G923" i="22" l="1"/>
  <c r="E948" i="22"/>
  <c r="G924" i="22" l="1"/>
  <c r="E949" i="22"/>
  <c r="G925" i="22" l="1"/>
  <c r="E950" i="22"/>
  <c r="G926" i="22" l="1"/>
  <c r="E951" i="22"/>
  <c r="G927" i="22" l="1"/>
  <c r="E952" i="22"/>
  <c r="G928" i="22" l="1"/>
  <c r="E953" i="22"/>
  <c r="G929" i="22" l="1"/>
  <c r="E954" i="22"/>
  <c r="G930" i="22" l="1"/>
  <c r="E955" i="22"/>
  <c r="G931" i="22" l="1"/>
  <c r="E956" i="22"/>
  <c r="G932" i="22" l="1"/>
  <c r="E957" i="22"/>
  <c r="G933" i="22" l="1"/>
  <c r="E958" i="22"/>
  <c r="G934" i="22" l="1"/>
  <c r="E959" i="22"/>
  <c r="G935" i="22" l="1"/>
  <c r="E960" i="22"/>
  <c r="G936" i="22" l="1"/>
  <c r="E961" i="22"/>
  <c r="G937" i="22" l="1"/>
  <c r="E962" i="22"/>
  <c r="G938" i="22" l="1"/>
  <c r="E963" i="22"/>
  <c r="G939" i="22" l="1"/>
  <c r="E964" i="22"/>
  <c r="G940" i="22" l="1"/>
  <c r="E965" i="22"/>
  <c r="G941" i="22" l="1"/>
  <c r="E966" i="22"/>
  <c r="G942" i="22" l="1"/>
  <c r="E967" i="22"/>
  <c r="G943" i="22" l="1"/>
  <c r="E968" i="22"/>
  <c r="G944" i="22" l="1"/>
  <c r="E969" i="22"/>
  <c r="G945" i="22" l="1"/>
  <c r="E970" i="22"/>
  <c r="G946" i="22" l="1"/>
  <c r="E971" i="22"/>
  <c r="G947" i="22" l="1"/>
  <c r="E972" i="22"/>
  <c r="G948" i="22" l="1"/>
  <c r="E973" i="22"/>
  <c r="G949" i="22" l="1"/>
  <c r="E974" i="22"/>
  <c r="B25" i="23" s="1"/>
  <c r="G950" i="22" l="1"/>
  <c r="E975" i="22"/>
  <c r="G951" i="22" l="1"/>
  <c r="E976" i="22"/>
  <c r="G952" i="22" l="1"/>
  <c r="E977" i="22"/>
  <c r="G953" i="22" l="1"/>
  <c r="E978" i="22"/>
  <c r="G954" i="22" l="1"/>
  <c r="E979" i="22"/>
  <c r="G955" i="22" l="1"/>
  <c r="E980" i="22"/>
  <c r="G956" i="22" l="1"/>
  <c r="E981" i="22"/>
  <c r="G957" i="22" l="1"/>
  <c r="E982" i="22"/>
  <c r="G958" i="22" l="1"/>
  <c r="E983" i="22"/>
  <c r="G959" i="22" l="1"/>
  <c r="E984" i="22"/>
  <c r="G960" i="22" l="1"/>
  <c r="E985" i="22"/>
  <c r="G961" i="22" l="1"/>
  <c r="E986" i="22"/>
  <c r="G962" i="22" l="1"/>
  <c r="E987" i="22"/>
  <c r="G963" i="22" l="1"/>
  <c r="E988" i="22"/>
  <c r="G964" i="22" l="1"/>
  <c r="E989" i="22"/>
  <c r="G965" i="22" l="1"/>
  <c r="E990" i="22"/>
  <c r="G966" i="22" l="1"/>
  <c r="E991" i="22"/>
  <c r="G967" i="22" l="1"/>
  <c r="E992" i="22"/>
  <c r="G968" i="22" l="1"/>
  <c r="E993" i="22"/>
  <c r="G969" i="22" l="1"/>
  <c r="E994" i="22"/>
  <c r="G970" i="22" l="1"/>
  <c r="E995" i="22"/>
  <c r="G971" i="22" l="1"/>
  <c r="E996" i="22"/>
  <c r="G972" i="22" l="1"/>
  <c r="E997" i="22"/>
  <c r="G973" i="22" l="1"/>
  <c r="E998" i="22"/>
  <c r="G974" i="22" l="1"/>
  <c r="E999" i="22"/>
  <c r="G975" i="22" l="1"/>
  <c r="E1000" i="22"/>
  <c r="G976" i="22" l="1"/>
  <c r="E1001" i="22"/>
  <c r="G977" i="22" l="1"/>
  <c r="E1002" i="22"/>
  <c r="G978" i="22" l="1"/>
  <c r="E1003" i="22"/>
  <c r="G979" i="22" l="1"/>
  <c r="E1004" i="22"/>
  <c r="G980" i="22" l="1"/>
  <c r="E1005" i="22"/>
  <c r="G981" i="22" l="1"/>
  <c r="E1006" i="22"/>
  <c r="G982" i="22" l="1"/>
  <c r="E1007" i="22"/>
  <c r="G983" i="22" l="1"/>
  <c r="E1008" i="22"/>
  <c r="G984" i="22" l="1"/>
  <c r="E1009" i="22"/>
  <c r="G985" i="22" l="1"/>
  <c r="E1010" i="22"/>
  <c r="G986" i="22" l="1"/>
  <c r="E1011" i="22"/>
  <c r="G987" i="22" l="1"/>
  <c r="E1012" i="22"/>
  <c r="G988" i="22" l="1"/>
  <c r="E1013" i="22"/>
  <c r="G989" i="22" l="1"/>
  <c r="E1014" i="22"/>
  <c r="G990" i="22" l="1"/>
  <c r="E1015" i="22"/>
  <c r="G991" i="22" l="1"/>
  <c r="E1016" i="22"/>
  <c r="G992" i="22" l="1"/>
  <c r="E1017" i="22"/>
  <c r="G993" i="22" l="1"/>
  <c r="E1018" i="22"/>
  <c r="G994" i="22" l="1"/>
  <c r="E1019" i="22"/>
  <c r="G995" i="22" l="1"/>
  <c r="E1020" i="22"/>
  <c r="G996" i="22" l="1"/>
  <c r="E1021" i="22"/>
  <c r="G997" i="22" l="1"/>
  <c r="E1022" i="22"/>
  <c r="G998" i="22" l="1"/>
  <c r="E1023" i="22"/>
  <c r="G999" i="22" l="1"/>
  <c r="E1024" i="22"/>
  <c r="G1000" i="22" l="1"/>
  <c r="E1025" i="22"/>
  <c r="G1001" i="22" l="1"/>
  <c r="E1026" i="22"/>
  <c r="G1002" i="22" l="1"/>
  <c r="E1027" i="22"/>
  <c r="G1003" i="22" l="1"/>
  <c r="E1028" i="22"/>
  <c r="G1004" i="22" l="1"/>
  <c r="E1029" i="22"/>
  <c r="G1005" i="22" l="1"/>
  <c r="E1030" i="22"/>
  <c r="G1006" i="22" l="1"/>
  <c r="E1031" i="22"/>
  <c r="G1007" i="22" l="1"/>
  <c r="E1032" i="22"/>
  <c r="G1008" i="22" l="1"/>
  <c r="E1033" i="22"/>
  <c r="G1009" i="22" l="1"/>
  <c r="E1034" i="22"/>
  <c r="B26" i="23" s="1"/>
  <c r="G1010" i="22" l="1"/>
  <c r="E1035" i="22"/>
  <c r="G1011" i="22" l="1"/>
  <c r="E1036" i="22"/>
  <c r="G1012" i="22" l="1"/>
  <c r="E1037" i="22"/>
  <c r="G1013" i="22" l="1"/>
  <c r="E1038" i="22"/>
  <c r="G1014" i="22" l="1"/>
  <c r="E1039" i="22"/>
  <c r="G1015" i="22" l="1"/>
  <c r="E1040" i="22"/>
  <c r="G1016" i="22" l="1"/>
  <c r="E1041" i="22"/>
  <c r="G1017" i="22" l="1"/>
  <c r="E1042" i="22"/>
  <c r="G1018" i="22" l="1"/>
  <c r="E1043" i="22"/>
  <c r="G1019" i="22" l="1"/>
  <c r="E1044" i="22"/>
  <c r="G1020" i="22" l="1"/>
  <c r="E1045" i="22"/>
  <c r="G1021" i="22" l="1"/>
  <c r="E1046" i="22"/>
  <c r="G1022" i="22" l="1"/>
  <c r="E1047" i="22"/>
  <c r="G1023" i="22" l="1"/>
  <c r="E1048" i="22"/>
  <c r="G1024" i="22" l="1"/>
  <c r="E1049" i="22"/>
  <c r="G1025" i="22" l="1"/>
  <c r="E1050" i="22"/>
  <c r="G1026" i="22" l="1"/>
  <c r="E1051" i="22"/>
  <c r="G1027" i="22" l="1"/>
  <c r="E1052" i="22"/>
  <c r="G1028" i="22" l="1"/>
  <c r="E1053" i="22"/>
  <c r="G1029" i="22" l="1"/>
  <c r="E1054" i="22"/>
  <c r="G1030" i="22" l="1"/>
  <c r="E1055" i="22"/>
  <c r="G1031" i="22" l="1"/>
  <c r="E1056" i="22"/>
  <c r="G1032" i="22" l="1"/>
  <c r="E1057" i="22"/>
  <c r="G1033" i="22" l="1"/>
  <c r="E1058" i="22"/>
  <c r="G1034" i="22" l="1"/>
  <c r="E1059" i="22"/>
  <c r="G1035" i="22" l="1"/>
  <c r="E1060" i="22"/>
  <c r="G1036" i="22" l="1"/>
  <c r="E1061" i="22"/>
  <c r="G1037" i="22" l="1"/>
  <c r="E1062" i="22"/>
  <c r="G1038" i="22" l="1"/>
  <c r="E1063" i="22"/>
  <c r="G1039" i="22" l="1"/>
  <c r="E1064" i="22"/>
  <c r="G1040" i="22" l="1"/>
  <c r="E1065" i="22"/>
  <c r="G1041" i="22" l="1"/>
  <c r="E1066" i="22"/>
  <c r="G1042" i="22" l="1"/>
  <c r="E1067" i="22"/>
  <c r="G1043" i="22" l="1"/>
  <c r="E1068" i="22"/>
  <c r="G1044" i="22" l="1"/>
  <c r="E1069" i="22"/>
  <c r="G1045" i="22" l="1"/>
  <c r="E1070" i="22"/>
  <c r="G1046" i="22" l="1"/>
  <c r="E1071" i="22"/>
  <c r="G1047" i="22" l="1"/>
  <c r="E1072" i="22"/>
  <c r="G1048" i="22" l="1"/>
  <c r="E1073" i="22"/>
  <c r="G1049" i="22" l="1"/>
  <c r="E1074" i="22"/>
  <c r="G1050" i="22" l="1"/>
  <c r="E1075" i="22"/>
  <c r="G1051" i="22" l="1"/>
  <c r="E1076" i="22"/>
  <c r="G1052" i="22" l="1"/>
  <c r="E1077" i="22"/>
  <c r="G1053" i="22" l="1"/>
  <c r="E1078" i="22"/>
  <c r="G1054" i="22" l="1"/>
  <c r="E1079" i="22"/>
  <c r="G1055" i="22" l="1"/>
  <c r="E1080" i="22"/>
  <c r="G1056" i="22" l="1"/>
  <c r="E1081" i="22"/>
  <c r="G1057" i="22" l="1"/>
  <c r="E1082" i="22"/>
  <c r="G1058" i="22" l="1"/>
  <c r="E1083" i="22"/>
  <c r="G1059" i="22" l="1"/>
  <c r="E1084" i="22"/>
  <c r="G1060" i="22" l="1"/>
  <c r="E1085" i="22"/>
  <c r="G1061" i="22" l="1"/>
  <c r="E1086" i="22"/>
  <c r="G1062" i="22" l="1"/>
  <c r="E1087" i="22"/>
  <c r="G1063" i="22" l="1"/>
  <c r="E1088" i="22"/>
  <c r="G1064" i="22" l="1"/>
  <c r="E1089" i="22"/>
  <c r="G1065" i="22" l="1"/>
  <c r="E1090" i="22"/>
  <c r="G1066" i="22" l="1"/>
  <c r="E1091" i="22"/>
  <c r="G1067" i="22" l="1"/>
  <c r="E1092" i="22"/>
  <c r="G1068" i="22" l="1"/>
  <c r="E1093" i="22"/>
  <c r="G1069" i="22" l="1"/>
  <c r="E1094" i="22"/>
  <c r="B27" i="23" s="1"/>
  <c r="G1070" i="22" l="1"/>
  <c r="E1095" i="22"/>
  <c r="G1071" i="22" l="1"/>
  <c r="E1096" i="22"/>
  <c r="G1072" i="22" l="1"/>
  <c r="E1097" i="22"/>
  <c r="G1073" i="22" l="1"/>
  <c r="E1098" i="22"/>
  <c r="G1074" i="22" l="1"/>
  <c r="E1099" i="22"/>
  <c r="G1075" i="22" l="1"/>
  <c r="E1100" i="22"/>
  <c r="G1076" i="22" l="1"/>
  <c r="E1101" i="22"/>
  <c r="G1077" i="22" l="1"/>
  <c r="E1102" i="22"/>
  <c r="G1078" i="22" l="1"/>
  <c r="E1103" i="22"/>
  <c r="G1079" i="22" l="1"/>
  <c r="E1104" i="22"/>
  <c r="G1080" i="22" l="1"/>
  <c r="E1105" i="22"/>
  <c r="G1081" i="22" l="1"/>
  <c r="E1106" i="22"/>
  <c r="G1082" i="22" l="1"/>
  <c r="E1107" i="22"/>
  <c r="G1083" i="22" l="1"/>
  <c r="E1108" i="22"/>
  <c r="G1084" i="22" l="1"/>
  <c r="E1109" i="22"/>
  <c r="G1085" i="22" l="1"/>
  <c r="E1110" i="22"/>
  <c r="G1086" i="22" l="1"/>
  <c r="E1111" i="22"/>
  <c r="G1087" i="22" l="1"/>
  <c r="E1112" i="22"/>
  <c r="G1088" i="22" l="1"/>
  <c r="E1113" i="22"/>
  <c r="G1089" i="22" l="1"/>
  <c r="E1114" i="22"/>
  <c r="G1090" i="22" l="1"/>
  <c r="E1115" i="22"/>
  <c r="G1091" i="22" l="1"/>
  <c r="E1116" i="22"/>
  <c r="G1092" i="22" l="1"/>
  <c r="E1117" i="22"/>
  <c r="G1093" i="22" l="1"/>
  <c r="E1118" i="22"/>
  <c r="G1094" i="22" l="1"/>
  <c r="E1119" i="22"/>
  <c r="G1095" i="22" l="1"/>
  <c r="E1120" i="22"/>
  <c r="G1096" i="22" l="1"/>
  <c r="E1121" i="22"/>
  <c r="G1097" i="22" l="1"/>
  <c r="E1122" i="22"/>
  <c r="G1098" i="22" l="1"/>
  <c r="E1123" i="22"/>
  <c r="G1099" i="22" l="1"/>
  <c r="E1124" i="22"/>
  <c r="G1100" i="22" l="1"/>
  <c r="E1125" i="22"/>
  <c r="G1101" i="22" l="1"/>
  <c r="E1126" i="22"/>
  <c r="G1102" i="22" l="1"/>
  <c r="E1127" i="22"/>
  <c r="G1103" i="22" l="1"/>
  <c r="E1128" i="22"/>
  <c r="G1104" i="22" l="1"/>
  <c r="E1129" i="22"/>
  <c r="G1105" i="22" l="1"/>
  <c r="E1130" i="22"/>
  <c r="G1106" i="22" l="1"/>
  <c r="E1131" i="22"/>
  <c r="G1107" i="22" l="1"/>
  <c r="E1132" i="22"/>
  <c r="G1108" i="22" l="1"/>
  <c r="E1133" i="22"/>
  <c r="G1109" i="22" l="1"/>
  <c r="E1134" i="22"/>
  <c r="G1110" i="22" l="1"/>
  <c r="E1135" i="22"/>
  <c r="G1111" i="22" l="1"/>
  <c r="E1136" i="22"/>
  <c r="G1112" i="22" l="1"/>
  <c r="E1137" i="22"/>
  <c r="G1113" i="22" l="1"/>
  <c r="E1138" i="22"/>
  <c r="G1114" i="22" l="1"/>
  <c r="E1139" i="22"/>
  <c r="G1115" i="22" l="1"/>
  <c r="E1140" i="22"/>
  <c r="G1116" i="22" l="1"/>
  <c r="E1141" i="22"/>
  <c r="G1117" i="22" l="1"/>
  <c r="E1142" i="22"/>
  <c r="G1118" i="22" l="1"/>
  <c r="E1143" i="22"/>
  <c r="G1119" i="22" l="1"/>
  <c r="E1144" i="22"/>
  <c r="G1120" i="22" l="1"/>
  <c r="E1145" i="22"/>
  <c r="G1121" i="22" l="1"/>
  <c r="E1146" i="22"/>
  <c r="G1122" i="22" l="1"/>
  <c r="E1147" i="22"/>
  <c r="G1123" i="22" l="1"/>
  <c r="E1148" i="22"/>
  <c r="G1124" i="22" l="1"/>
  <c r="E1149" i="22"/>
  <c r="G1125" i="22" l="1"/>
  <c r="E1150" i="22"/>
  <c r="G1126" i="22" l="1"/>
  <c r="E1151" i="22"/>
  <c r="G1127" i="22" l="1"/>
  <c r="E1152" i="22"/>
  <c r="G1128" i="22" l="1"/>
  <c r="E1153" i="22"/>
  <c r="G1129" i="22" l="1"/>
  <c r="E1154" i="22"/>
  <c r="B28" i="23" s="1"/>
  <c r="G1130" i="22" l="1"/>
  <c r="E1155" i="22"/>
  <c r="G1131" i="22" l="1"/>
  <c r="E1156" i="22"/>
  <c r="G1132" i="22" l="1"/>
  <c r="E1157" i="22"/>
  <c r="G1133" i="22" l="1"/>
  <c r="E1158" i="22"/>
  <c r="G1134" i="22" l="1"/>
  <c r="E1159" i="22"/>
  <c r="G1135" i="22" l="1"/>
  <c r="E1160" i="22"/>
  <c r="G1136" i="22" l="1"/>
  <c r="E1161" i="22"/>
  <c r="G1137" i="22" l="1"/>
  <c r="E1162" i="22"/>
  <c r="G1138" i="22" l="1"/>
  <c r="E1163" i="22"/>
  <c r="G1139" i="22" l="1"/>
  <c r="E1164" i="22"/>
  <c r="G1140" i="22" l="1"/>
  <c r="E1165" i="22"/>
  <c r="G1141" i="22" l="1"/>
  <c r="E1166" i="22"/>
  <c r="G1142" i="22" l="1"/>
  <c r="E1167" i="22"/>
  <c r="G1143" i="22" l="1"/>
  <c r="E1168" i="22"/>
  <c r="G1144" i="22" l="1"/>
  <c r="E1169" i="22"/>
  <c r="G1145" i="22" l="1"/>
  <c r="E1170" i="22"/>
  <c r="G1146" i="22" l="1"/>
  <c r="E1171" i="22"/>
  <c r="G1147" i="22" l="1"/>
  <c r="E1172" i="22"/>
  <c r="G1148" i="22" l="1"/>
  <c r="E1173" i="22"/>
  <c r="G1149" i="22" l="1"/>
  <c r="E1174" i="22"/>
  <c r="G1150" i="22" l="1"/>
  <c r="E1175" i="22"/>
  <c r="G1151" i="22" l="1"/>
  <c r="E1176" i="22"/>
  <c r="G1152" i="22" l="1"/>
  <c r="E1177" i="22"/>
  <c r="G1153" i="22" l="1"/>
  <c r="E1178" i="22"/>
  <c r="G1154" i="22" l="1"/>
  <c r="E1179" i="22"/>
  <c r="G1155" i="22" l="1"/>
  <c r="E1180" i="22"/>
  <c r="G1156" i="22" l="1"/>
  <c r="E1181" i="22"/>
  <c r="G1157" i="22" l="1"/>
  <c r="E1182" i="22"/>
  <c r="G1158" i="22" l="1"/>
  <c r="E1183" i="22"/>
  <c r="G1159" i="22" l="1"/>
  <c r="E1184" i="22"/>
  <c r="G1160" i="22" l="1"/>
  <c r="E1185" i="22"/>
  <c r="G1161" i="22" l="1"/>
  <c r="E1186" i="22"/>
  <c r="G1162" i="22" l="1"/>
  <c r="E1187" i="22"/>
  <c r="G1163" i="22" l="1"/>
  <c r="E1188" i="22"/>
  <c r="G1164" i="22" l="1"/>
  <c r="E1189" i="22"/>
  <c r="G1165" i="22" l="1"/>
  <c r="E1190" i="22"/>
  <c r="G1166" i="22" l="1"/>
  <c r="E1191" i="22"/>
  <c r="G1167" i="22" l="1"/>
  <c r="E1192" i="22"/>
  <c r="G1168" i="22" l="1"/>
  <c r="E1193" i="22"/>
  <c r="G1169" i="22" l="1"/>
  <c r="E1194" i="22"/>
  <c r="G1170" i="22" l="1"/>
  <c r="E1195" i="22"/>
  <c r="G1171" i="22" l="1"/>
  <c r="E1196" i="22"/>
  <c r="G1172" i="22" l="1"/>
  <c r="E1197" i="22"/>
  <c r="G1173" i="22" l="1"/>
  <c r="E1198" i="22"/>
  <c r="G1174" i="22" l="1"/>
  <c r="E1199" i="22"/>
  <c r="G1175" i="22" l="1"/>
  <c r="E1200" i="22"/>
  <c r="G1176" i="22" l="1"/>
  <c r="E1201" i="22"/>
  <c r="G1177" i="22" l="1"/>
  <c r="E1202" i="22"/>
  <c r="G1178" i="22" l="1"/>
  <c r="E1203" i="22"/>
  <c r="G1179" i="22" l="1"/>
  <c r="E1204" i="22"/>
  <c r="G1180" i="22" l="1"/>
  <c r="E1205" i="22"/>
  <c r="G1181" i="22" l="1"/>
  <c r="E1206" i="22"/>
  <c r="G1182" i="22" l="1"/>
  <c r="E1207" i="22"/>
  <c r="G1183" i="22" l="1"/>
  <c r="E1208" i="22"/>
  <c r="G1184" i="22" l="1"/>
  <c r="E1209" i="22"/>
  <c r="G1185" i="22" l="1"/>
  <c r="E1210" i="22"/>
  <c r="G1186" i="22" l="1"/>
  <c r="E1211" i="22"/>
  <c r="G1187" i="22" l="1"/>
  <c r="E1212" i="22"/>
  <c r="G1188" i="22" l="1"/>
  <c r="E1213" i="22"/>
  <c r="G1189" i="22" l="1"/>
  <c r="E1214" i="22"/>
  <c r="B29" i="23" s="1"/>
  <c r="G1190" i="22" l="1"/>
  <c r="E1215" i="22"/>
  <c r="G1191" i="22" l="1"/>
  <c r="E1216" i="22"/>
  <c r="G1192" i="22" l="1"/>
  <c r="E1217" i="22"/>
  <c r="G1193" i="22" l="1"/>
  <c r="E1218" i="22"/>
  <c r="G1194" i="22" l="1"/>
  <c r="E1219" i="22"/>
  <c r="G1195" i="22" l="1"/>
  <c r="E1220" i="22"/>
  <c r="G1196" i="22" l="1"/>
  <c r="E1221" i="22"/>
  <c r="G1197" i="22" l="1"/>
  <c r="E1222" i="22"/>
  <c r="G1198" i="22" l="1"/>
  <c r="E1223" i="22"/>
  <c r="G1199" i="22" l="1"/>
  <c r="E1224" i="22"/>
  <c r="G1200" i="22" l="1"/>
  <c r="E1225" i="22"/>
  <c r="G1201" i="22" l="1"/>
  <c r="E1226" i="22"/>
  <c r="G1202" i="22" l="1"/>
  <c r="E1227" i="22"/>
  <c r="G1203" i="22" l="1"/>
  <c r="E1228" i="22"/>
  <c r="G1204" i="22" l="1"/>
  <c r="E1229" i="22"/>
  <c r="G1205" i="22" l="1"/>
  <c r="E1230" i="22"/>
  <c r="G1206" i="22" l="1"/>
  <c r="E1231" i="22"/>
  <c r="G1207" i="22" l="1"/>
  <c r="E1232" i="22"/>
  <c r="G1208" i="22" l="1"/>
  <c r="E1233" i="22"/>
  <c r="G1209" i="22" l="1"/>
  <c r="E1234" i="22"/>
  <c r="G1210" i="22" l="1"/>
  <c r="E1235" i="22"/>
  <c r="G1211" i="22" l="1"/>
  <c r="E1236" i="22"/>
  <c r="G1212" i="22" l="1"/>
  <c r="E1237" i="22"/>
  <c r="G1213" i="22" l="1"/>
  <c r="E1238" i="22"/>
  <c r="J45" i="42" l="1"/>
  <c r="B30" i="23"/>
  <c r="B31" i="23"/>
  <c r="B32" i="23"/>
  <c r="G1214" i="22"/>
  <c r="G1215" i="22" l="1"/>
  <c r="G1216" i="22" l="1"/>
  <c r="G1217" i="22" l="1"/>
  <c r="G1218" i="22" l="1"/>
  <c r="G1219" i="22" l="1"/>
  <c r="G1220" i="22" l="1"/>
  <c r="G1221" i="22" l="1"/>
  <c r="G1222" i="22" l="1"/>
  <c r="G1223" i="22" l="1"/>
  <c r="G1224" i="22" l="1"/>
  <c r="G1225" i="22" l="1"/>
  <c r="G1226" i="22" l="1"/>
  <c r="G1227" i="22" l="1"/>
  <c r="G1228" i="22" l="1"/>
  <c r="G1229" i="22" l="1"/>
  <c r="G1230" i="22" l="1"/>
  <c r="G1231" i="22" l="1"/>
  <c r="G1232" i="22" l="1"/>
  <c r="G1233" i="22" l="1"/>
  <c r="G1234" i="22" l="1"/>
  <c r="G1235" i="22" l="1"/>
  <c r="G1236" i="22" l="1"/>
  <c r="G1237" i="22" l="1"/>
  <c r="G1238" i="22" l="1"/>
  <c r="J41" i="42" l="1"/>
  <c r="K42" i="42" l="1"/>
  <c r="K47" i="42" l="1"/>
  <c r="K51" i="42"/>
  <c r="J50" i="42" l="1"/>
  <c r="H29" i="22" l="1"/>
  <c r="I29" i="22" s="1"/>
  <c r="H30" i="22" l="1"/>
  <c r="I30" i="22" s="1"/>
  <c r="H31" i="22" l="1"/>
  <c r="I31" i="22" s="1"/>
  <c r="H32" i="22" l="1"/>
  <c r="I32" i="22" s="1"/>
  <c r="H33" i="22" l="1"/>
  <c r="I33" i="22" s="1"/>
  <c r="H34" i="22" l="1"/>
  <c r="I34" i="22" s="1"/>
  <c r="H35" i="22" l="1"/>
  <c r="I35" i="22" s="1"/>
  <c r="H36" i="22" l="1"/>
  <c r="I36" i="22" s="1"/>
  <c r="H37" i="22" l="1"/>
  <c r="I37" i="22" s="1"/>
  <c r="H38" i="22" l="1"/>
  <c r="I38" i="22" l="1"/>
  <c r="M17" i="22"/>
  <c r="H39" i="22"/>
  <c r="I39" i="22" s="1"/>
  <c r="H40" i="22" l="1"/>
  <c r="I40" i="22" s="1"/>
  <c r="H41" i="22" l="1"/>
  <c r="I41" i="22" s="1"/>
  <c r="H42" i="22" l="1"/>
  <c r="I42" i="22" s="1"/>
  <c r="H43" i="22" l="1"/>
  <c r="I43" i="22" s="1"/>
  <c r="H44" i="22" l="1"/>
  <c r="I44" i="22" s="1"/>
  <c r="H45" i="22" l="1"/>
  <c r="I45" i="22" s="1"/>
  <c r="H46" i="22" l="1"/>
  <c r="I46" i="22" s="1"/>
  <c r="H47" i="22" l="1"/>
  <c r="I47" i="22" s="1"/>
  <c r="H48" i="22" l="1"/>
  <c r="I48" i="22" s="1"/>
  <c r="H49" i="22" l="1"/>
  <c r="I49" i="22" s="1"/>
  <c r="H50" i="22" l="1"/>
  <c r="I50" i="22" l="1"/>
  <c r="H51" i="22"/>
  <c r="I51" i="22" s="1"/>
  <c r="H52" i="22" l="1"/>
  <c r="I52" i="22" s="1"/>
  <c r="H53" i="22" l="1"/>
  <c r="I53" i="22" s="1"/>
  <c r="H54" i="22" l="1"/>
  <c r="I54" i="22" s="1"/>
  <c r="H55" i="22" l="1"/>
  <c r="I55" i="22" s="1"/>
  <c r="H56" i="22" l="1"/>
  <c r="I56" i="22" s="1"/>
  <c r="H57" i="22" l="1"/>
  <c r="I57" i="22" s="1"/>
  <c r="H58" i="22" l="1"/>
  <c r="I58" i="22" s="1"/>
  <c r="H59" i="22" l="1"/>
  <c r="I59" i="22" s="1"/>
  <c r="H60" i="22" l="1"/>
  <c r="I60" i="22" s="1"/>
  <c r="H61" i="22" l="1"/>
  <c r="I61" i="22" s="1"/>
  <c r="H62" i="22" l="1"/>
  <c r="I62" i="22" s="1"/>
  <c r="H63" i="22" l="1"/>
  <c r="I63" i="22" s="1"/>
  <c r="H64" i="22" l="1"/>
  <c r="I64" i="22" s="1"/>
  <c r="H65" i="22" l="1"/>
  <c r="I65" i="22" s="1"/>
  <c r="H66" i="22" l="1"/>
  <c r="I66" i="22" s="1"/>
  <c r="H67" i="22" l="1"/>
  <c r="I67" i="22" s="1"/>
  <c r="H68" i="22" l="1"/>
  <c r="I68" i="22" s="1"/>
  <c r="H69" i="22" l="1"/>
  <c r="I69" i="22" s="1"/>
  <c r="H70" i="22" l="1"/>
  <c r="I70" i="22" s="1"/>
  <c r="H71" i="22" l="1"/>
  <c r="I71" i="22" s="1"/>
  <c r="H72" i="22" l="1"/>
  <c r="I72" i="22" s="1"/>
  <c r="H73" i="22" l="1"/>
  <c r="I73" i="22" s="1"/>
  <c r="H74" i="22" l="1"/>
  <c r="I74" i="22" s="1"/>
  <c r="H75" i="22" l="1"/>
  <c r="I75" i="22" s="1"/>
  <c r="H76" i="22" l="1"/>
  <c r="I76" i="22" s="1"/>
  <c r="H77" i="22" l="1"/>
  <c r="I77" i="22" s="1"/>
  <c r="H78" i="22" l="1"/>
  <c r="I78" i="22" s="1"/>
  <c r="H79" i="22" l="1"/>
  <c r="I79" i="22" s="1"/>
  <c r="H80" i="22" l="1"/>
  <c r="I80" i="22" s="1"/>
  <c r="H81" i="22" l="1"/>
  <c r="I81" i="22" s="1"/>
  <c r="H82" i="22" l="1"/>
  <c r="I82" i="22" s="1"/>
  <c r="H83" i="22" l="1"/>
  <c r="I83" i="22" s="1"/>
  <c r="H84" i="22" l="1"/>
  <c r="I84" i="22" s="1"/>
  <c r="H85" i="22" l="1"/>
  <c r="I85" i="22" s="1"/>
  <c r="H86" i="22" l="1"/>
  <c r="I86" i="22" l="1"/>
  <c r="H87" i="22"/>
  <c r="I87" i="22" s="1"/>
  <c r="H88" i="22"/>
  <c r="I88" i="22" s="1"/>
  <c r="H89" i="22" l="1"/>
  <c r="I89" i="22" s="1"/>
  <c r="H90" i="22" l="1"/>
  <c r="I90" i="22" s="1"/>
  <c r="H91" i="22" l="1"/>
  <c r="I91" i="22" s="1"/>
  <c r="H92" i="22" l="1"/>
  <c r="I92" i="22" s="1"/>
  <c r="H93" i="22" l="1"/>
  <c r="I93" i="22" s="1"/>
  <c r="H94" i="22" l="1"/>
  <c r="I94" i="22" s="1"/>
  <c r="H95" i="22" l="1"/>
  <c r="I95" i="22" s="1"/>
  <c r="H96" i="22" l="1"/>
  <c r="I96" i="22" s="1"/>
  <c r="H97" i="22" l="1"/>
  <c r="I97" i="22" s="1"/>
  <c r="H98" i="22" l="1"/>
  <c r="I98" i="22" s="1"/>
  <c r="H99" i="22" l="1"/>
  <c r="I99" i="22" s="1"/>
  <c r="H100" i="22" l="1"/>
  <c r="I100" i="22" s="1"/>
  <c r="H101" i="22" l="1"/>
  <c r="I101" i="22" s="1"/>
  <c r="H102" i="22" l="1"/>
  <c r="I102" i="22" s="1"/>
  <c r="H103" i="22" l="1"/>
  <c r="I103" i="22" s="1"/>
  <c r="H104" i="22"/>
  <c r="I104" i="22" s="1"/>
  <c r="H105" i="22" l="1"/>
  <c r="I105" i="22" s="1"/>
  <c r="K62" i="42"/>
  <c r="H106" i="22" l="1"/>
  <c r="I106" i="22" s="1"/>
  <c r="H107" i="22" l="1"/>
  <c r="I107" i="22" s="1"/>
  <c r="H108" i="22" l="1"/>
  <c r="I108" i="22" s="1"/>
  <c r="H109" i="22" l="1"/>
  <c r="I109" i="22" s="1"/>
  <c r="H110" i="22" l="1"/>
  <c r="I110" i="22" s="1"/>
  <c r="H111" i="22" l="1"/>
  <c r="I111" i="22" s="1"/>
  <c r="H112" i="22" l="1"/>
  <c r="I112" i="22" s="1"/>
  <c r="H113" i="22" l="1"/>
  <c r="I113" i="22" s="1"/>
  <c r="H114" i="22" l="1"/>
  <c r="I114" i="22" s="1"/>
  <c r="H115" i="22" l="1"/>
  <c r="I115" i="22" s="1"/>
  <c r="H116" i="22" l="1"/>
  <c r="I116" i="22" s="1"/>
  <c r="H117" i="22" l="1"/>
  <c r="I117" i="22" s="1"/>
  <c r="H118" i="22" l="1"/>
  <c r="I118" i="22" s="1"/>
  <c r="H119" i="22" l="1"/>
  <c r="I119" i="22" s="1"/>
  <c r="H120" i="22" l="1"/>
  <c r="I120" i="22" s="1"/>
  <c r="H121" i="22" l="1"/>
  <c r="I121" i="22" s="1"/>
  <c r="H122" i="22" l="1"/>
  <c r="I122" i="22" s="1"/>
  <c r="H123" i="22" l="1"/>
  <c r="I123" i="22" s="1"/>
  <c r="H124" i="22" l="1"/>
  <c r="I124" i="22" s="1"/>
  <c r="H125" i="22" l="1"/>
  <c r="I125" i="22" s="1"/>
  <c r="H126" i="22" l="1"/>
  <c r="I126" i="22" s="1"/>
  <c r="H127" i="22" l="1"/>
  <c r="I127" i="22" s="1"/>
  <c r="H128" i="22" l="1"/>
  <c r="I128" i="22" s="1"/>
  <c r="H129" i="22" l="1"/>
  <c r="I129" i="22" s="1"/>
  <c r="H130" i="22" l="1"/>
  <c r="I130" i="22" s="1"/>
  <c r="H131" i="22" l="1"/>
  <c r="I131" i="22" s="1"/>
  <c r="H132" i="22" l="1"/>
  <c r="I132" i="22" s="1"/>
  <c r="H133" i="22" l="1"/>
  <c r="I133" i="22" s="1"/>
  <c r="H134" i="22" l="1"/>
  <c r="I134" i="22" s="1"/>
  <c r="H135" i="22" l="1"/>
  <c r="I135" i="22" s="1"/>
  <c r="H136" i="22" l="1"/>
  <c r="I136" i="22" s="1"/>
  <c r="H137" i="22" l="1"/>
  <c r="I137" i="22" s="1"/>
  <c r="H138" i="22" l="1"/>
  <c r="I138" i="22" s="1"/>
  <c r="H139" i="22" l="1"/>
  <c r="I139" i="22" s="1"/>
  <c r="H140" i="22" l="1"/>
  <c r="I140" i="22" s="1"/>
  <c r="H141" i="22" l="1"/>
  <c r="I141" i="22" s="1"/>
  <c r="H142" i="22" l="1"/>
  <c r="I142" i="22" s="1"/>
  <c r="H143" i="22" l="1"/>
  <c r="I143" i="22" s="1"/>
  <c r="H144" i="22" l="1"/>
  <c r="I144" i="22" s="1"/>
  <c r="H145" i="22" l="1"/>
  <c r="I145" i="22" s="1"/>
  <c r="H146" i="22" l="1"/>
  <c r="I146" i="22" s="1"/>
  <c r="H147" i="22" l="1"/>
  <c r="I147" i="22" s="1"/>
  <c r="H148" i="22" l="1"/>
  <c r="I148" i="22" s="1"/>
  <c r="H149" i="22" l="1"/>
  <c r="I149" i="22" s="1"/>
  <c r="H150" i="22" l="1"/>
  <c r="I150" i="22" s="1"/>
  <c r="H151" i="22" l="1"/>
  <c r="I151" i="22" s="1"/>
  <c r="H152" i="22" l="1"/>
  <c r="I152" i="22" s="1"/>
  <c r="H153" i="22" l="1"/>
  <c r="I153" i="22" s="1"/>
  <c r="H154" i="22" l="1"/>
  <c r="I154" i="22" s="1"/>
  <c r="H155" i="22" l="1"/>
  <c r="I155" i="22" s="1"/>
  <c r="H156" i="22" l="1"/>
  <c r="I156" i="22" s="1"/>
  <c r="H157" i="22" l="1"/>
  <c r="I157" i="22" s="1"/>
  <c r="H158" i="22" l="1"/>
  <c r="I158" i="22" s="1"/>
  <c r="H159" i="22" l="1"/>
  <c r="I159" i="22" s="1"/>
  <c r="H160" i="22" l="1"/>
  <c r="I160" i="22" s="1"/>
  <c r="H161" i="22" l="1"/>
  <c r="I161" i="22" s="1"/>
  <c r="H162" i="22" l="1"/>
  <c r="I162" i="22" s="1"/>
  <c r="H163" i="22" l="1"/>
  <c r="I163" i="22" s="1"/>
  <c r="H164" i="22" l="1"/>
  <c r="I164" i="22" s="1"/>
  <c r="H165" i="22" l="1"/>
  <c r="I165" i="22" s="1"/>
  <c r="H166" i="22" l="1"/>
  <c r="I166" i="22" s="1"/>
  <c r="H167" i="22" l="1"/>
  <c r="I167" i="22" s="1"/>
  <c r="H168" i="22" l="1"/>
  <c r="I168" i="22" s="1"/>
  <c r="H169" i="22" l="1"/>
  <c r="I169" i="22" s="1"/>
  <c r="H170" i="22" l="1"/>
  <c r="I170" i="22" l="1"/>
  <c r="K21" i="42"/>
  <c r="H171" i="22"/>
  <c r="I171" i="22" s="1"/>
  <c r="K23" i="42" l="1"/>
  <c r="K24" i="42"/>
  <c r="J19" i="42"/>
  <c r="J20" i="42"/>
  <c r="H172" i="22"/>
  <c r="I172" i="22" s="1"/>
  <c r="H173" i="22" l="1"/>
  <c r="I173" i="22" s="1"/>
  <c r="H174" i="22" l="1"/>
  <c r="I174" i="22" s="1"/>
  <c r="H175" i="22" l="1"/>
  <c r="I175" i="22" s="1"/>
  <c r="H176" i="22" l="1"/>
  <c r="I176" i="22" s="1"/>
  <c r="H177" i="22" l="1"/>
  <c r="I177" i="22" s="1"/>
  <c r="H178" i="22" l="1"/>
  <c r="I178" i="22" s="1"/>
  <c r="H179" i="22" l="1"/>
  <c r="I179" i="22" s="1"/>
  <c r="H180" i="22" l="1"/>
  <c r="I180" i="22" s="1"/>
  <c r="H181" i="22" l="1"/>
  <c r="I181" i="22" s="1"/>
  <c r="H182" i="22" l="1"/>
  <c r="I182" i="22" s="1"/>
  <c r="H183" i="22" l="1"/>
  <c r="I183" i="22" s="1"/>
  <c r="H184" i="22" l="1"/>
  <c r="I184" i="22" s="1"/>
  <c r="H185" i="22" l="1"/>
  <c r="I185" i="22" s="1"/>
  <c r="H186" i="22" l="1"/>
  <c r="I186" i="22" s="1"/>
  <c r="H187" i="22" l="1"/>
  <c r="I187" i="22" s="1"/>
  <c r="H188" i="22" l="1"/>
  <c r="I188" i="22" s="1"/>
  <c r="H189" i="22" l="1"/>
  <c r="I189" i="22" l="1"/>
  <c r="H190" i="22"/>
  <c r="I190" i="22" l="1"/>
  <c r="H191" i="22"/>
  <c r="I191" i="22" l="1"/>
  <c r="H192" i="22"/>
  <c r="I192" i="22" l="1"/>
  <c r="H193" i="22"/>
  <c r="I193" i="22" l="1"/>
  <c r="H194" i="22"/>
  <c r="I194" i="22" l="1"/>
  <c r="H195" i="22"/>
  <c r="I195" i="22" l="1"/>
  <c r="H196" i="22"/>
  <c r="I196" i="22" l="1"/>
  <c r="H197" i="22"/>
  <c r="I197" i="22" l="1"/>
  <c r="H198" i="22"/>
  <c r="I198" i="22" l="1"/>
  <c r="H199" i="22"/>
  <c r="I199" i="22" l="1"/>
  <c r="H200" i="22"/>
  <c r="I200" i="22" l="1"/>
  <c r="H201" i="22"/>
  <c r="I201" i="22" l="1"/>
  <c r="H202" i="22"/>
  <c r="I202" i="22" l="1"/>
  <c r="H203" i="22"/>
  <c r="I203" i="22" l="1"/>
  <c r="H204" i="22"/>
  <c r="I204" i="22" l="1"/>
  <c r="H205" i="22"/>
  <c r="I205" i="22" l="1"/>
  <c r="H206" i="22"/>
  <c r="I206" i="22" l="1"/>
  <c r="H207" i="22"/>
  <c r="I207" i="22" l="1"/>
  <c r="H208" i="22"/>
  <c r="I208" i="22" l="1"/>
  <c r="H209" i="22"/>
  <c r="I209" i="22" l="1"/>
  <c r="H210" i="22"/>
  <c r="I210" i="22" l="1"/>
  <c r="H211" i="22"/>
  <c r="I211" i="22" l="1"/>
  <c r="H212" i="22"/>
  <c r="I212" i="22" l="1"/>
  <c r="H213" i="22"/>
  <c r="I213" i="22" l="1"/>
  <c r="H214" i="22"/>
  <c r="I214" i="22" l="1"/>
  <c r="H215" i="22"/>
  <c r="I215" i="22" l="1"/>
  <c r="H216" i="22"/>
  <c r="I216" i="22" l="1"/>
  <c r="H217" i="22"/>
  <c r="I217" i="22" l="1"/>
  <c r="H218" i="22"/>
  <c r="I218" i="22" l="1"/>
  <c r="H219" i="22"/>
  <c r="I219" i="22" l="1"/>
  <c r="H220" i="22"/>
  <c r="I220" i="22" l="1"/>
  <c r="H221" i="22"/>
  <c r="I221" i="22" l="1"/>
  <c r="H222" i="22"/>
  <c r="I222" i="22" l="1"/>
  <c r="H223" i="22"/>
  <c r="I223" i="22" l="1"/>
  <c r="H224" i="22"/>
  <c r="I224" i="22" l="1"/>
  <c r="H225" i="22"/>
  <c r="I225" i="22" l="1"/>
  <c r="H226" i="22"/>
  <c r="I226" i="22" l="1"/>
  <c r="H227" i="22"/>
  <c r="I227" i="22" l="1"/>
  <c r="H228" i="22"/>
  <c r="I228" i="22" l="1"/>
  <c r="H229" i="22"/>
  <c r="I229" i="22" l="1"/>
  <c r="H230" i="22"/>
  <c r="I230" i="22" l="1"/>
  <c r="H231" i="22"/>
  <c r="I231" i="22" l="1"/>
  <c r="H232" i="22"/>
  <c r="I232" i="22" l="1"/>
  <c r="H233" i="22"/>
  <c r="I233" i="22" l="1"/>
  <c r="H234" i="22"/>
  <c r="I234" i="22" l="1"/>
  <c r="H235" i="22"/>
  <c r="I235" i="22" l="1"/>
  <c r="H236" i="22"/>
  <c r="I236" i="22" l="1"/>
  <c r="H237" i="22"/>
  <c r="I237" i="22" l="1"/>
  <c r="H238" i="22"/>
  <c r="I238" i="22" l="1"/>
  <c r="H239" i="22"/>
  <c r="I239" i="22" l="1"/>
  <c r="H240" i="22"/>
  <c r="I240" i="22" l="1"/>
  <c r="H241" i="22"/>
  <c r="I241" i="22" l="1"/>
  <c r="H242" i="22"/>
  <c r="I242" i="22" l="1"/>
  <c r="H243" i="22"/>
  <c r="I243" i="22" l="1"/>
  <c r="H244" i="22"/>
  <c r="I244" i="22" l="1"/>
  <c r="H245" i="22"/>
  <c r="I245" i="22" l="1"/>
  <c r="H246" i="22"/>
  <c r="I246" i="22" l="1"/>
  <c r="H247" i="22"/>
  <c r="I247" i="22" l="1"/>
  <c r="H248" i="22"/>
  <c r="I248" i="22" l="1"/>
  <c r="H249" i="22"/>
  <c r="I249" i="22" l="1"/>
  <c r="H250" i="22"/>
  <c r="I250" i="22" l="1"/>
  <c r="H251" i="22"/>
  <c r="I251" i="22" l="1"/>
  <c r="H252" i="22"/>
  <c r="I252" i="22" l="1"/>
  <c r="H253" i="22"/>
  <c r="I253" i="22" l="1"/>
  <c r="H254" i="22"/>
  <c r="I254" i="22" l="1"/>
  <c r="H255" i="22"/>
  <c r="I255" i="22" l="1"/>
  <c r="H256" i="22"/>
  <c r="I256" i="22" l="1"/>
  <c r="H257" i="22"/>
  <c r="I257" i="22" l="1"/>
  <c r="H258" i="22"/>
  <c r="I258" i="22" l="1"/>
  <c r="H259" i="22"/>
  <c r="I259" i="22" l="1"/>
  <c r="H260" i="22"/>
  <c r="I260" i="22" l="1"/>
  <c r="H261" i="22"/>
  <c r="I261" i="22" l="1"/>
  <c r="H262" i="22"/>
  <c r="I262" i="22" l="1"/>
  <c r="H263" i="22"/>
  <c r="I263" i="22" l="1"/>
  <c r="H264" i="22"/>
  <c r="I264" i="22" l="1"/>
  <c r="H265" i="22"/>
  <c r="I265" i="22" l="1"/>
  <c r="H266" i="22"/>
  <c r="I266" i="22" l="1"/>
  <c r="H267" i="22"/>
  <c r="I267" i="22" l="1"/>
  <c r="H268" i="22"/>
  <c r="I268" i="22" l="1"/>
  <c r="H269" i="22"/>
  <c r="I269" i="22" s="1"/>
</calcChain>
</file>

<file path=xl/sharedStrings.xml><?xml version="1.0" encoding="utf-8"?>
<sst xmlns="http://schemas.openxmlformats.org/spreadsheetml/2006/main" count="7743" uniqueCount="1616">
  <si>
    <t>Month of Payment</t>
  </si>
  <si>
    <t>Principal</t>
  </si>
  <si>
    <t>Interest</t>
  </si>
  <si>
    <t>Asset classes</t>
  </si>
  <si>
    <t>Years of amortization</t>
  </si>
  <si>
    <t>Payment at beginning or end of month</t>
  </si>
  <si>
    <t>Beginning</t>
  </si>
  <si>
    <t>End</t>
  </si>
  <si>
    <t>Principal Payments</t>
  </si>
  <si>
    <t>Interest Payments</t>
  </si>
  <si>
    <t>Yes</t>
  </si>
  <si>
    <t>No</t>
  </si>
  <si>
    <t xml:space="preserve">Payment </t>
  </si>
  <si>
    <t>Fiscal Reporting Year</t>
  </si>
  <si>
    <t>Reporting Fiscal Year:</t>
  </si>
  <si>
    <t>Contract length (in months)</t>
  </si>
  <si>
    <t>FI$Cal</t>
  </si>
  <si>
    <t>Non-FI$Cal</t>
  </si>
  <si>
    <t>Fund Number:</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</si>
  <si>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</si>
  <si>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</si>
  <si>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</si>
  <si>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</si>
  <si>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</si>
  <si>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</si>
  <si>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</si>
  <si>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</si>
  <si>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</si>
  <si>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</si>
  <si>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</si>
  <si>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Is the payment at beginning or end of the month?</t>
  </si>
  <si>
    <t>Org Code:</t>
  </si>
  <si>
    <t>First month of contract</t>
  </si>
  <si>
    <t>Contract Description</t>
  </si>
  <si>
    <t>Contract Information:</t>
  </si>
  <si>
    <t>Asset useful life (in months)</t>
  </si>
  <si>
    <t>Asset class</t>
  </si>
  <si>
    <t>Is this a proprietary fund?</t>
  </si>
  <si>
    <t>General government</t>
  </si>
  <si>
    <t>Health and human services</t>
  </si>
  <si>
    <t>Resources</t>
  </si>
  <si>
    <t>Dr: Acct 5808 - GENERAL GOV. (REV &amp; EXP)</t>
  </si>
  <si>
    <t>Dr: Acct 5810 - EDUCATION EXP (REV-EXP)</t>
  </si>
  <si>
    <t>Dr: Acct 5815 - HEALTH HM SRV &amp; LAB (REV-EXP)</t>
  </si>
  <si>
    <t>Dr: Acct 5820 - NATURL RSRCS &amp; ENVIR (REV-EXP)</t>
  </si>
  <si>
    <t>Dr: Acct 5825 - BUS, CONS SERV, HS (REV-EXP)</t>
  </si>
  <si>
    <t>Dr: Acct 5830 - TRANSPORTATION (REV-EXP)</t>
  </si>
  <si>
    <t>Cr: Acct 0808 - GENERAL GOV. (GAAP ADJ)</t>
  </si>
  <si>
    <t>Cr: Acct 0810 - EDUCATION EXP (GAAP ADJ)</t>
  </si>
  <si>
    <t>Cr: Acct 0830 - TRANSPORTATION (GAAP ADJ)</t>
  </si>
  <si>
    <t>Cr: Acct 0815 - HLTH&amp;HUM SV SV.LAB(GAAP ADJ)</t>
  </si>
  <si>
    <t>Cr: Acct 0820 - NAT RES &amp; ENVIRON (GAAP ADJ)</t>
  </si>
  <si>
    <t>Cr: Acct 0825 - BUS, CONSUMER SERV, HOUSING</t>
  </si>
  <si>
    <t>Cr: Acct 0835 - CORRECTIONS AND REHABILITATION</t>
  </si>
  <si>
    <t/>
  </si>
  <si>
    <t>Dr: Acct 5835 - CORRECTIONAL PROG. (REV-EXP)</t>
  </si>
  <si>
    <t>Dr: Acct 0808 - GENERAL GOV. (GAAP ADJ)</t>
  </si>
  <si>
    <t>Dr: Acct 0810 - EDUCATION EXP (GAAP ADJ)</t>
  </si>
  <si>
    <t>Dr: Acct 0815 - HLTH&amp;HUM SV SV.LAB(GAAP ADJ)</t>
  </si>
  <si>
    <t>Dr: Acct 0820 - NAT RES &amp; ENVIRON (GAAP ADJ)</t>
  </si>
  <si>
    <t>Dr: Acct 0825 - BUS, CONSUMER SERV, HOUSING</t>
  </si>
  <si>
    <t>Dr: Acct 0830 - TRANSPORTATION (GAAP ADJ)</t>
  </si>
  <si>
    <t>Dr: Acct 0835 - CORRECTIONS AND REHABILITATION</t>
  </si>
  <si>
    <t xml:space="preserve"> Please select fund type above.</t>
  </si>
  <si>
    <t>Please select fund type above.</t>
  </si>
  <si>
    <t>Initial obligation amount</t>
  </si>
  <si>
    <t>Fiscal Year</t>
  </si>
  <si>
    <t>Accumulated Amortization</t>
  </si>
  <si>
    <t>Entry #</t>
  </si>
  <si>
    <t>Agency</t>
  </si>
  <si>
    <t>Title</t>
  </si>
  <si>
    <t>Hier1</t>
  </si>
  <si>
    <t>Desc1</t>
  </si>
  <si>
    <t>Desc2</t>
  </si>
  <si>
    <t>Hier2</t>
  </si>
  <si>
    <t>Hier3</t>
  </si>
  <si>
    <t>Hier4</t>
  </si>
  <si>
    <t>Hier5</t>
  </si>
  <si>
    <t>EffectiveDate</t>
  </si>
  <si>
    <t>CancelDate</t>
  </si>
  <si>
    <t>0000</t>
  </si>
  <si>
    <t>BOND INTEREST AND REDEMPTION</t>
  </si>
  <si>
    <t>9000</t>
  </si>
  <si>
    <t>9030</t>
  </si>
  <si>
    <t>9600</t>
  </si>
  <si>
    <t>04/04/1984</t>
  </si>
  <si>
    <t>00/00/0000</t>
  </si>
  <si>
    <t>0010</t>
  </si>
  <si>
    <t>LEGISLATIVE, JUDICIAL AND EXEC</t>
  </si>
  <si>
    <t>0808</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</si>
  <si>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</si>
  <si>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</si>
  <si>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</si>
  <si>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</si>
  <si>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</si>
  <si>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</si>
  <si>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</si>
  <si>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</si>
  <si>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</si>
  <si>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</si>
  <si>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</si>
  <si>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</si>
  <si>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</si>
  <si>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</si>
  <si>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</si>
  <si>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</si>
  <si>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</si>
  <si>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</si>
  <si>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</si>
  <si>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</si>
  <si>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</si>
  <si>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</si>
  <si>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</si>
  <si>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</si>
  <si>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</si>
  <si>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</si>
  <si>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</si>
  <si>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</si>
  <si>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</si>
  <si>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</si>
  <si>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</si>
  <si>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</si>
  <si>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</si>
  <si>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</si>
  <si>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</si>
  <si>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</si>
  <si>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</si>
  <si>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</si>
  <si>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</si>
  <si>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</si>
  <si>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</si>
  <si>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</si>
  <si>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</si>
  <si>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</si>
  <si>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</si>
  <si>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</si>
  <si>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</si>
  <si>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</si>
  <si>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</si>
  <si>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</si>
  <si>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</si>
  <si>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</si>
  <si>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</si>
  <si>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</si>
  <si>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</si>
  <si>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</si>
  <si>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</si>
  <si>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</si>
  <si>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</si>
  <si>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</si>
  <si>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</si>
  <si>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</si>
  <si>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</si>
  <si>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</si>
  <si>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</si>
  <si>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</si>
  <si>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</si>
  <si>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</si>
  <si>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</si>
  <si>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</si>
  <si>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</si>
  <si>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</si>
  <si>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</si>
  <si>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</si>
  <si>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</si>
  <si>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</si>
  <si>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</si>
  <si>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</si>
  <si>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</si>
  <si>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</si>
  <si>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</si>
  <si>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</si>
  <si>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</si>
  <si>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</si>
  <si>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</si>
  <si>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</si>
  <si>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</si>
  <si>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</si>
  <si>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</si>
  <si>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0530</t>
  </si>
  <si>
    <t>HEALTH AND WELFARE AGENCY</t>
  </si>
  <si>
    <t>0815</t>
  </si>
  <si>
    <t>HEALTH AND HUMAN SERVICES</t>
  </si>
  <si>
    <t>0531</t>
  </si>
  <si>
    <t>OFFICE OF SYSTEM INTEGRATION</t>
  </si>
  <si>
    <t>0540</t>
  </si>
  <si>
    <t>NATURAL RESOURCES AGENCY, SECY</t>
  </si>
  <si>
    <t>0820</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</si>
  <si>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</si>
  <si>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</si>
  <si>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</si>
  <si>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</si>
  <si>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</si>
  <si>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</si>
  <si>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</si>
  <si>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</si>
  <si>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</si>
  <si>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</si>
  <si>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</si>
  <si>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</si>
  <si>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</si>
  <si>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</si>
  <si>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</si>
  <si>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</si>
  <si>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</si>
  <si>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</si>
  <si>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</si>
  <si>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</si>
  <si>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</si>
  <si>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</si>
  <si>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</si>
  <si>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</si>
  <si>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</si>
  <si>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</si>
  <si>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</si>
  <si>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</si>
  <si>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</si>
  <si>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</si>
  <si>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</si>
  <si>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</si>
  <si>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</si>
  <si>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</si>
  <si>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</si>
  <si>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</si>
  <si>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</si>
  <si>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</si>
  <si>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</si>
  <si>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</si>
  <si>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</si>
  <si>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</si>
  <si>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</si>
  <si>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</si>
  <si>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</si>
  <si>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</si>
  <si>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</si>
  <si>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</si>
  <si>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</si>
  <si>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</si>
  <si>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</si>
  <si>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</si>
  <si>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</si>
  <si>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</si>
  <si>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</si>
  <si>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</si>
  <si>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</si>
  <si>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</si>
  <si>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</si>
  <si>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</si>
  <si>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</si>
  <si>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</si>
  <si>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</si>
  <si>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</si>
  <si>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</si>
  <si>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</si>
  <si>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</si>
  <si>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</si>
  <si>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</si>
  <si>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</si>
  <si>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</si>
  <si>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</si>
  <si>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</si>
  <si>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</si>
  <si>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</si>
  <si>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</si>
  <si>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</si>
  <si>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</si>
  <si>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</si>
  <si>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</si>
  <si>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</si>
  <si>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</si>
  <si>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</si>
  <si>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</si>
  <si>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</si>
  <si>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</si>
  <si>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</si>
  <si>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</si>
  <si>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</si>
  <si>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</si>
  <si>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</si>
  <si>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</si>
  <si>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</si>
  <si>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</si>
  <si>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</si>
  <si>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</si>
  <si>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</si>
  <si>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</si>
  <si>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</si>
  <si>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</si>
  <si>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</si>
  <si>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</si>
  <si>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</si>
  <si>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</si>
  <si>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</si>
  <si>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</si>
  <si>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</si>
  <si>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</si>
  <si>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</si>
  <si>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</si>
  <si>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</si>
  <si>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</si>
  <si>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</si>
  <si>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</si>
  <si>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</si>
  <si>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</si>
  <si>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</si>
  <si>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</si>
  <si>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</si>
  <si>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</si>
  <si>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</si>
  <si>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</si>
  <si>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</si>
  <si>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</si>
  <si>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</si>
  <si>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</si>
  <si>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</si>
  <si>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</si>
  <si>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</si>
  <si>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</si>
  <si>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</si>
  <si>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</si>
  <si>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</si>
  <si>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</si>
  <si>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</si>
  <si>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</si>
  <si>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</si>
  <si>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</si>
  <si>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</si>
  <si>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</si>
  <si>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</si>
  <si>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</si>
  <si>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</si>
  <si>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</si>
  <si>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</si>
  <si>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</si>
  <si>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</si>
  <si>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</si>
  <si>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</si>
  <si>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</si>
  <si>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</si>
  <si>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</si>
  <si>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</si>
  <si>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</si>
  <si>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</si>
  <si>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</si>
  <si>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</si>
  <si>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</si>
  <si>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</si>
  <si>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</si>
  <si>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</si>
  <si>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</si>
  <si>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</si>
  <si>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</si>
  <si>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</si>
  <si>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</si>
  <si>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</si>
  <si>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</si>
  <si>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</si>
  <si>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</si>
  <si>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</si>
  <si>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</si>
  <si>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</si>
  <si>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</si>
  <si>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</si>
  <si>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</si>
  <si>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</si>
  <si>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</si>
  <si>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</si>
  <si>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</si>
  <si>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</si>
  <si>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</si>
  <si>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</si>
  <si>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</si>
  <si>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</si>
  <si>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</si>
  <si>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</si>
  <si>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</si>
  <si>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</si>
  <si>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</si>
  <si>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</si>
  <si>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</si>
  <si>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</si>
  <si>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</si>
  <si>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</si>
  <si>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</si>
  <si>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</si>
  <si>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</si>
  <si>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</si>
  <si>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</si>
  <si>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</si>
  <si>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</si>
  <si>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</si>
  <si>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</si>
  <si>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</si>
  <si>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</si>
  <si>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</si>
  <si>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</si>
  <si>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</si>
  <si>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</si>
  <si>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</si>
  <si>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</si>
  <si>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</si>
  <si>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</si>
  <si>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</si>
  <si>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</si>
  <si>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</si>
  <si>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</si>
  <si>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</si>
  <si>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</si>
  <si>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</si>
  <si>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</si>
  <si>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</si>
  <si>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</si>
  <si>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</si>
  <si>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</si>
  <si>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</si>
  <si>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</si>
  <si>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</si>
  <si>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</si>
  <si>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</si>
  <si>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</si>
  <si>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</si>
  <si>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</si>
  <si>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</si>
  <si>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</si>
  <si>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</si>
  <si>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</si>
  <si>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</si>
  <si>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</si>
  <si>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</si>
  <si>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</si>
  <si>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</si>
  <si>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</si>
  <si>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</si>
  <si>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</si>
  <si>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</si>
  <si>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</si>
  <si>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</si>
  <si>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</si>
  <si>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</si>
  <si>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</si>
  <si>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</si>
  <si>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</si>
  <si>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</si>
  <si>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</si>
  <si>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</si>
  <si>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</si>
  <si>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</si>
  <si>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</si>
  <si>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</si>
  <si>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</si>
  <si>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</si>
  <si>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</si>
  <si>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</si>
  <si>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</si>
  <si>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</si>
  <si>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</si>
  <si>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</si>
  <si>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</si>
  <si>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</si>
  <si>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</si>
  <si>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</si>
  <si>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</si>
  <si>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</si>
  <si>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</si>
  <si>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</si>
  <si>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</si>
  <si>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</si>
  <si>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</si>
  <si>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</si>
  <si>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</si>
  <si>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</si>
  <si>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</si>
  <si>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</si>
  <si>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</si>
  <si>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</si>
  <si>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</si>
  <si>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</si>
  <si>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</si>
  <si>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</si>
  <si>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</si>
  <si>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</si>
  <si>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</si>
  <si>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</si>
  <si>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</si>
  <si>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</si>
  <si>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</si>
  <si>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</si>
  <si>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</si>
  <si>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</si>
  <si>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</si>
  <si>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</si>
  <si>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</si>
  <si>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</si>
  <si>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</si>
  <si>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</si>
  <si>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</si>
  <si>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</si>
  <si>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</si>
  <si>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</si>
  <si>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</si>
  <si>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</si>
  <si>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</si>
  <si>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</si>
  <si>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</si>
  <si>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</si>
  <si>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</si>
  <si>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</si>
  <si>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</si>
  <si>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</si>
  <si>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</si>
  <si>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</si>
  <si>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</si>
  <si>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</si>
  <si>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</si>
  <si>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</si>
  <si>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</si>
  <si>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</si>
  <si>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</si>
  <si>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</si>
  <si>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</si>
  <si>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</si>
  <si>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</si>
  <si>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</si>
  <si>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</si>
  <si>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</si>
  <si>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</si>
  <si>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</si>
  <si>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</si>
  <si>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</si>
  <si>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</si>
  <si>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</si>
  <si>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</si>
  <si>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</si>
  <si>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</si>
  <si>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</si>
  <si>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</si>
  <si>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</si>
  <si>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</si>
  <si>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</si>
  <si>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</si>
  <si>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</si>
  <si>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</si>
  <si>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</si>
  <si>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</si>
  <si>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</si>
  <si>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</si>
  <si>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</si>
  <si>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</si>
  <si>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</si>
  <si>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</si>
  <si>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</si>
  <si>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</si>
  <si>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</si>
  <si>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</si>
  <si>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</si>
  <si>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</si>
  <si>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</si>
  <si>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</si>
  <si>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</si>
  <si>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</si>
  <si>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</si>
  <si>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</si>
  <si>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</si>
  <si>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</si>
  <si>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</si>
  <si>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</si>
  <si>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</si>
  <si>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</si>
  <si>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</si>
  <si>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</si>
  <si>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</si>
  <si>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</si>
  <si>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</si>
  <si>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</si>
  <si>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</si>
  <si>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</si>
  <si>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</si>
  <si>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</si>
  <si>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</si>
  <si>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</si>
  <si>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</si>
  <si>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</si>
  <si>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</si>
  <si>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</si>
  <si>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</si>
  <si>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</si>
  <si>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</si>
  <si>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</si>
  <si>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</si>
  <si>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</si>
  <si>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</si>
  <si>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</si>
  <si>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</si>
  <si>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</si>
  <si>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</si>
  <si>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</si>
  <si>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</si>
  <si>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</si>
  <si>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</si>
  <si>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</si>
  <si>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</si>
  <si>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</si>
  <si>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</si>
  <si>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</si>
  <si>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</si>
  <si>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</si>
  <si>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</si>
  <si>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</si>
  <si>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</si>
  <si>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</si>
  <si>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</si>
  <si>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</si>
  <si>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</si>
  <si>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</si>
  <si>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</si>
  <si>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</si>
  <si>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</si>
  <si>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</si>
  <si>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</si>
  <si>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</si>
  <si>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</si>
  <si>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</si>
  <si>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</si>
  <si>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</si>
  <si>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</si>
  <si>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</si>
  <si>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</si>
  <si>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</si>
  <si>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</si>
  <si>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</si>
  <si>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</si>
  <si>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</si>
  <si>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</si>
  <si>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</si>
  <si>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</si>
  <si>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</si>
  <si>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</si>
  <si>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</si>
  <si>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</si>
  <si>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</si>
  <si>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</si>
  <si>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</si>
  <si>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</si>
  <si>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</si>
  <si>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</si>
  <si>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</si>
  <si>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</si>
  <si>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</si>
  <si>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</si>
  <si>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</si>
  <si>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</si>
  <si>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</si>
  <si>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</si>
  <si>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</si>
  <si>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</si>
  <si>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</si>
  <si>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</si>
  <si>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</si>
  <si>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</si>
  <si>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</si>
  <si>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</si>
  <si>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</si>
  <si>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</si>
  <si>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</si>
  <si>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</si>
  <si>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</si>
  <si>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</si>
  <si>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</si>
  <si>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</si>
  <si>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</si>
  <si>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</si>
  <si>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</si>
  <si>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</si>
  <si>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</si>
  <si>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</si>
  <si>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</si>
  <si>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</si>
  <si>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</si>
  <si>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</si>
  <si>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</si>
  <si>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</si>
  <si>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</si>
  <si>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</si>
  <si>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</si>
  <si>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</si>
  <si>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</si>
  <si>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</si>
  <si>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</si>
  <si>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</si>
  <si>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</si>
  <si>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</si>
  <si>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</si>
  <si>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</si>
  <si>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</si>
  <si>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</si>
  <si>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</si>
  <si>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</si>
  <si>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</si>
  <si>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</si>
  <si>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</si>
  <si>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</si>
  <si>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</si>
  <si>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</si>
  <si>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</si>
  <si>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</si>
  <si>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</si>
  <si>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</si>
  <si>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</si>
  <si>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</si>
  <si>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</si>
  <si>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</si>
  <si>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</si>
  <si>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</si>
  <si>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</si>
  <si>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</si>
  <si>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</si>
  <si>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</si>
  <si>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</si>
  <si>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</si>
  <si>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</si>
  <si>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</si>
  <si>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</si>
  <si>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</si>
  <si>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</si>
  <si>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</si>
  <si>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</si>
  <si>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</si>
  <si>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</si>
  <si>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</si>
  <si>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</si>
  <si>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</si>
  <si>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</si>
  <si>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</si>
  <si>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</si>
  <si>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</si>
  <si>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</si>
  <si>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</si>
  <si>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</si>
  <si>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</si>
  <si>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</si>
  <si>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</si>
  <si>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</si>
  <si>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</si>
  <si>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</si>
  <si>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</si>
  <si>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</si>
  <si>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</si>
  <si>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</si>
  <si>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</si>
  <si>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</si>
  <si>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</si>
  <si>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</si>
  <si>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</si>
  <si>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</si>
  <si>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</si>
  <si>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</si>
  <si>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</si>
  <si>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</si>
  <si>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</si>
  <si>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</si>
  <si>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</si>
  <si>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5225</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</si>
  <si>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</si>
  <si>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</si>
  <si>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</si>
  <si>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</si>
  <si>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</si>
  <si>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</si>
  <si>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</si>
  <si>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</si>
  <si>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</si>
  <si>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</si>
  <si>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</si>
  <si>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</si>
  <si>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</si>
  <si>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</si>
  <si>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</si>
  <si>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</si>
  <si>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</si>
  <si>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</si>
  <si>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</si>
  <si>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</si>
  <si>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</si>
  <si>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</si>
  <si>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</si>
  <si>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</si>
  <si>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</si>
  <si>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</si>
  <si>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</si>
  <si>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</si>
  <si>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</si>
  <si>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</si>
  <si>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</si>
  <si>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</si>
  <si>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</si>
  <si>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</si>
  <si>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</si>
  <si>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</si>
  <si>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</si>
  <si>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</si>
  <si>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</si>
  <si>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</si>
  <si>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</si>
  <si>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</si>
  <si>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</si>
  <si>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</si>
  <si>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</si>
  <si>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</si>
  <si>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</si>
  <si>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</si>
  <si>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</si>
  <si>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</si>
  <si>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</si>
  <si>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</si>
  <si>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</si>
  <si>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</si>
  <si>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</si>
  <si>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</si>
  <si>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</si>
  <si>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</si>
  <si>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</si>
  <si>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</si>
  <si>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</si>
  <si>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</si>
  <si>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</si>
  <si>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</si>
  <si>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</si>
  <si>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</si>
  <si>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</si>
  <si>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</si>
  <si>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</si>
  <si>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</si>
  <si>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</si>
  <si>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</si>
  <si>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</si>
  <si>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</si>
  <si>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</si>
  <si>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</si>
  <si>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</si>
  <si>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</si>
  <si>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</si>
  <si>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</si>
  <si>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</si>
  <si>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</si>
  <si>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</si>
  <si>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</si>
  <si>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</si>
  <si>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</si>
  <si>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</si>
  <si>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</si>
  <si>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</si>
  <si>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</si>
  <si>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</si>
  <si>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</si>
  <si>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</si>
  <si>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</si>
  <si>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</si>
  <si>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</si>
  <si>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</si>
  <si>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</si>
  <si>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</si>
  <si>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</si>
  <si>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</si>
  <si>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</si>
  <si>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</si>
  <si>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</si>
  <si>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</si>
  <si>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</si>
  <si>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</si>
  <si>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</si>
  <si>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</si>
  <si>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</si>
  <si>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</si>
  <si>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</si>
  <si>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</si>
  <si>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</si>
  <si>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</si>
  <si>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</si>
  <si>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</si>
  <si>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</si>
  <si>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</si>
  <si>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</si>
  <si>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</si>
  <si>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</si>
  <si>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</si>
  <si>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</si>
  <si>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</si>
  <si>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</si>
  <si>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</si>
  <si>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</si>
  <si>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</si>
  <si>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</si>
  <si>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</si>
  <si>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</si>
  <si>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</si>
  <si>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</si>
  <si>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</si>
  <si>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</si>
  <si>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</si>
  <si>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</si>
  <si>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</si>
  <si>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</si>
  <si>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</si>
  <si>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</si>
  <si>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</si>
  <si>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</si>
  <si>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</si>
  <si>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</si>
  <si>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</si>
  <si>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</si>
  <si>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</si>
  <si>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</si>
  <si>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</si>
  <si>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</si>
  <si>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</si>
  <si>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</si>
  <si>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</si>
  <si>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</si>
  <si>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</si>
  <si>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</si>
  <si>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</si>
  <si>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</si>
  <si>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</si>
  <si>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</si>
  <si>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</si>
  <si>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</si>
  <si>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</si>
  <si>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</si>
  <si>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</si>
  <si>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</si>
  <si>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</si>
  <si>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</si>
  <si>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</si>
  <si>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</si>
  <si>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</si>
  <si>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</si>
  <si>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</si>
  <si>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</si>
  <si>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</si>
  <si>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</si>
  <si>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</si>
  <si>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</si>
  <si>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</si>
  <si>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</si>
  <si>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</si>
  <si>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</si>
  <si>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</si>
  <si>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</si>
  <si>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</si>
  <si>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</si>
  <si>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</si>
  <si>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</si>
  <si>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</si>
  <si>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</si>
  <si>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</si>
  <si>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</si>
  <si>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</si>
  <si>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</si>
  <si>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</si>
  <si>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</si>
  <si>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</si>
  <si>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</si>
  <si>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</si>
  <si>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</si>
  <si>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</si>
  <si>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</si>
  <si>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</si>
  <si>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</si>
  <si>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</si>
  <si>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</si>
  <si>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</si>
  <si>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</si>
  <si>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</si>
  <si>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</si>
  <si>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</si>
  <si>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</si>
  <si>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</si>
  <si>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</si>
  <si>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</si>
  <si>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</si>
  <si>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</si>
  <si>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</si>
  <si>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</si>
  <si>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</si>
  <si>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</si>
  <si>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</si>
  <si>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</si>
  <si>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</si>
  <si>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</si>
  <si>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</si>
  <si>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</si>
  <si>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</si>
  <si>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</si>
  <si>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</si>
  <si>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</si>
  <si>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</si>
  <si>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</si>
  <si>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</si>
  <si>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</si>
  <si>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</si>
  <si>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</si>
  <si>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</si>
  <si>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</si>
  <si>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</si>
  <si>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</si>
  <si>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</si>
  <si>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</si>
  <si>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</si>
  <si>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</si>
  <si>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</si>
  <si>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</si>
  <si>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</si>
  <si>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</si>
  <si>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</si>
  <si>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</si>
  <si>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</si>
  <si>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</si>
  <si>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</si>
  <si>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</si>
  <si>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</si>
  <si>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</si>
  <si>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</si>
  <si>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</si>
  <si>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</si>
  <si>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</si>
  <si>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</si>
  <si>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</si>
  <si>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</si>
  <si>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</si>
  <si>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</si>
  <si>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</si>
  <si>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</si>
  <si>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</si>
  <si>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</si>
  <si>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</si>
  <si>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</si>
  <si>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</si>
  <si>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</si>
  <si>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</si>
  <si>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</si>
  <si>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</si>
  <si>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</si>
  <si>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</si>
  <si>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</si>
  <si>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</si>
  <si>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</si>
  <si>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</si>
  <si>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</si>
  <si>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</si>
  <si>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</si>
  <si>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</si>
  <si>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</si>
  <si>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</si>
  <si>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</si>
  <si>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</si>
  <si>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</si>
  <si>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</si>
  <si>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</si>
  <si>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</si>
  <si>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</si>
  <si>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</si>
  <si>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</si>
  <si>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</si>
  <si>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</si>
  <si>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</si>
  <si>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</si>
  <si>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</si>
  <si>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</si>
  <si>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</si>
  <si>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</si>
  <si>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7503</t>
  </si>
  <si>
    <t>7600</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</si>
  <si>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</si>
  <si>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</si>
  <si>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</si>
  <si>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</si>
  <si>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</si>
  <si>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</si>
  <si>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</si>
  <si>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</si>
  <si>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</si>
  <si>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</si>
  <si>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</si>
  <si>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</si>
  <si>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</si>
  <si>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</si>
  <si>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</si>
  <si>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</si>
  <si>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</si>
  <si>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</si>
  <si>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</si>
  <si>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</si>
  <si>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</si>
  <si>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</si>
  <si>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</si>
  <si>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</si>
  <si>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</si>
  <si>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</si>
  <si>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</si>
  <si>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</si>
  <si>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</si>
  <si>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</si>
  <si>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</si>
  <si>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</si>
  <si>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</si>
  <si>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</si>
  <si>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</si>
  <si>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</si>
  <si>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</si>
  <si>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</si>
  <si>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</si>
  <si>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</si>
  <si>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</si>
  <si>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</si>
  <si>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</si>
  <si>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</si>
  <si>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</si>
  <si>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</si>
  <si>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</si>
  <si>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</si>
  <si>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</si>
  <si>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</si>
  <si>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</si>
  <si>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</si>
  <si>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</si>
  <si>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</si>
  <si>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</si>
  <si>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</si>
  <si>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</si>
  <si>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</si>
  <si>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</si>
  <si>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</si>
  <si>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</si>
  <si>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</si>
  <si>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</si>
  <si>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</si>
  <si>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</si>
  <si>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</si>
  <si>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</si>
  <si>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</si>
  <si>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</si>
  <si>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</si>
  <si>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</si>
  <si>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</si>
  <si>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</si>
  <si>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</si>
  <si>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</si>
  <si>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</si>
  <si>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</si>
  <si>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</si>
  <si>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</si>
  <si>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</si>
  <si>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</si>
  <si>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</si>
  <si>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</si>
  <si>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</si>
  <si>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</si>
  <si>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</si>
  <si>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</si>
  <si>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</si>
  <si>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</si>
  <si>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</si>
  <si>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</si>
  <si>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</si>
  <si>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</si>
  <si>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</si>
  <si>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</si>
  <si>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</si>
  <si>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</si>
  <si>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</si>
  <si>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</si>
  <si>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</si>
  <si>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</si>
  <si>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</si>
  <si>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</si>
  <si>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</si>
  <si>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</si>
  <si>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</si>
  <si>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</si>
  <si>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</si>
  <si>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</si>
  <si>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</si>
  <si>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</si>
  <si>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</si>
  <si>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</si>
  <si>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</si>
  <si>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</si>
  <si>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</si>
  <si>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</si>
  <si>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</si>
  <si>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</si>
  <si>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</si>
  <si>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</si>
  <si>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</si>
  <si>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</si>
  <si>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</si>
  <si>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</si>
  <si>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</si>
  <si>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</si>
  <si>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</si>
  <si>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</si>
  <si>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</si>
  <si>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</si>
  <si>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</si>
  <si>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</si>
  <si>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</si>
  <si>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</si>
  <si>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</si>
  <si>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</si>
  <si>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</si>
  <si>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</si>
  <si>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</si>
  <si>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</si>
  <si>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</si>
  <si>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</si>
  <si>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</si>
  <si>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</si>
  <si>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</si>
  <si>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</si>
  <si>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</si>
  <si>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</si>
  <si>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</si>
  <si>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</si>
  <si>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</si>
  <si>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</si>
  <si>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</si>
  <si>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</si>
  <si>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</si>
  <si>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</si>
  <si>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</si>
  <si>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</si>
  <si>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</si>
  <si>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</si>
  <si>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</si>
  <si>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</si>
  <si>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</si>
  <si>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</si>
  <si>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</si>
  <si>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</si>
  <si>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</si>
  <si>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</si>
  <si>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</si>
  <si>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</si>
  <si>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</si>
  <si>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</si>
  <si>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</si>
  <si>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</si>
  <si>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</si>
  <si>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</si>
  <si>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</si>
  <si>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</si>
  <si>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</si>
  <si>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</si>
  <si>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</si>
  <si>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</si>
  <si>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</si>
  <si>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</si>
  <si>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</si>
  <si>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</si>
  <si>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</si>
  <si>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</si>
  <si>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</si>
  <si>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</si>
  <si>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</si>
  <si>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</si>
  <si>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</si>
  <si>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</si>
  <si>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</si>
  <si>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</si>
  <si>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</si>
  <si>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</si>
  <si>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</si>
  <si>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</si>
  <si>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</si>
  <si>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</si>
  <si>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</si>
  <si>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</si>
  <si>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</si>
  <si>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</si>
  <si>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</si>
  <si>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</si>
  <si>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</si>
  <si>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</si>
  <si>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</si>
  <si>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</si>
  <si>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</si>
  <si>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</si>
  <si>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</si>
  <si>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</si>
  <si>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</si>
  <si>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</si>
  <si>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</si>
  <si>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</si>
  <si>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</si>
  <si>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</si>
  <si>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</si>
  <si>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</si>
  <si>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</si>
  <si>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</si>
  <si>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</si>
  <si>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</si>
  <si>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</si>
  <si>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</si>
  <si>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</si>
  <si>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</si>
  <si>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</si>
  <si>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</si>
  <si>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</si>
  <si>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</si>
  <si>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</si>
  <si>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</si>
  <si>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</si>
  <si>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</si>
  <si>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</si>
  <si>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</si>
  <si>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</si>
  <si>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</si>
  <si>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</si>
  <si>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</si>
  <si>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</si>
  <si>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</si>
  <si>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</si>
  <si>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</si>
  <si>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</si>
  <si>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</si>
  <si>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</si>
  <si>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</si>
  <si>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</si>
  <si>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</si>
  <si>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</si>
  <si>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</si>
  <si>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</si>
  <si>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</si>
  <si>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</si>
  <si>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</si>
  <si>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</si>
  <si>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</si>
  <si>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</si>
  <si>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</si>
  <si>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</si>
  <si>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</si>
  <si>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</si>
  <si>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</si>
  <si>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</si>
  <si>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</si>
  <si>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</si>
  <si>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</si>
  <si>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</si>
  <si>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</si>
  <si>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</si>
  <si>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</si>
  <si>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</si>
  <si>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</si>
  <si>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</si>
  <si>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</si>
  <si>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</si>
  <si>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</si>
  <si>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</si>
  <si>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</si>
  <si>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</si>
  <si>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</si>
  <si>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</si>
  <si>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</si>
  <si>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</si>
  <si>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</si>
  <si>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</si>
  <si>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</si>
  <si>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</si>
  <si>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</si>
  <si>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</si>
  <si>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</si>
  <si>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</si>
  <si>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</si>
  <si>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</si>
  <si>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</si>
  <si>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</si>
  <si>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</si>
  <si>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</si>
  <si>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</si>
  <si>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</si>
  <si>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</si>
  <si>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</si>
  <si>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</si>
  <si>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</si>
  <si>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</si>
  <si>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</si>
  <si>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</si>
  <si>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</si>
  <si>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</si>
  <si>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</si>
  <si>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</si>
  <si>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</si>
  <si>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</si>
  <si>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</si>
  <si>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</si>
  <si>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</si>
  <si>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</si>
  <si>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</si>
  <si>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</si>
  <si>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</si>
  <si>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</si>
  <si>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</si>
  <si>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</si>
  <si>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</si>
  <si>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</si>
  <si>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</si>
  <si>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</si>
  <si>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</si>
  <si>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</si>
  <si>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</si>
  <si>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</si>
  <si>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</si>
  <si>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</si>
  <si>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</si>
  <si>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</si>
  <si>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</si>
  <si>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</si>
  <si>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</si>
  <si>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</si>
  <si>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</si>
  <si>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</si>
  <si>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</si>
  <si>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</si>
  <si>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</si>
  <si>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</si>
  <si>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</si>
  <si>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</si>
  <si>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</si>
  <si>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</si>
  <si>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</si>
  <si>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</si>
  <si>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</si>
  <si>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</si>
  <si>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</si>
  <si>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</si>
  <si>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</si>
  <si>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</si>
  <si>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</si>
  <si>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</si>
  <si>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</si>
  <si>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</si>
  <si>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</si>
  <si>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</si>
  <si>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</si>
  <si>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</si>
  <si>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</si>
  <si>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</si>
  <si>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</si>
  <si>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</si>
  <si>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</si>
  <si>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</si>
  <si>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</si>
  <si>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Business Unit (Organization Code)</t>
  </si>
  <si>
    <t xml:space="preserve">Does your department use FI$Cal? </t>
  </si>
  <si>
    <t xml:space="preserve">If yes, select FI$Cal. If no, select non-FI$Cal </t>
  </si>
  <si>
    <t>Business Unit (Org Code)</t>
  </si>
  <si>
    <t>Fund Number</t>
  </si>
  <si>
    <t>Business Unit Name</t>
  </si>
  <si>
    <t>Department of Transportation</t>
  </si>
  <si>
    <t>Transportation</t>
  </si>
  <si>
    <t>2022–2023</t>
  </si>
  <si>
    <t>Subscription-Based Information Technology Arrangements</t>
  </si>
  <si>
    <t>Amortization months</t>
  </si>
  <si>
    <t>Amortization of GASB 96 Contract Payments</t>
  </si>
  <si>
    <t>Cr: 1624100 - Right-to-Use SBITA - Amortizable</t>
  </si>
  <si>
    <t>Cr: 1624190 - Accumulated Amortization - Right-to-Use SBITA</t>
  </si>
  <si>
    <t xml:space="preserve">    </t>
  </si>
  <si>
    <t xml:space="preserve">Cr: Acct 0480 - RIGHT-TO-USE SBITA - AMORTIZABLE </t>
  </si>
  <si>
    <t>Cr: Acct 0475 - ACCUMULATED AMORTIZATION - RIGHT-TO-USE SBITA</t>
  </si>
  <si>
    <t>SBITA Modification</t>
  </si>
  <si>
    <t>SBITA Termination</t>
  </si>
  <si>
    <t>Dr: Acct 0875 - DEPRECIATION/AMORTIZATION (MG ADJ)</t>
  </si>
  <si>
    <t>SBITA Description:</t>
  </si>
  <si>
    <r>
      <rPr>
        <b/>
        <sz val="16"/>
        <color theme="1"/>
        <rFont val="arial"/>
        <family val="2"/>
      </rPr>
      <t xml:space="preserve">Contract Monthly Payment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payments made on other than monthly basis (e.g. quarterly, semi-annually, annually), enter $0 for the months during the SBITA contract when no payments are made.</t>
    </r>
  </si>
  <si>
    <t>1. Does your SBITA have any variable payments which ARE NOT included in the measurement of the subscription liability?</t>
  </si>
  <si>
    <t>Capitalizable initial implementation costs (see instructions)</t>
  </si>
  <si>
    <t>&lt;-- Select fiscal reporting year</t>
  </si>
  <si>
    <t>Fund Paying Contract</t>
  </si>
  <si>
    <t>Annual Interest Rate (see instructions)</t>
  </si>
  <si>
    <t>Asset Description (e.g., Microsoft 365)</t>
  </si>
  <si>
    <t>Microsoft 365</t>
  </si>
  <si>
    <t>Fund Type</t>
  </si>
  <si>
    <t>Governmental Fund</t>
  </si>
  <si>
    <t>Yes - Included</t>
  </si>
  <si>
    <t>Proprietary - Internal Service Fund</t>
  </si>
  <si>
    <t>Proprietary - Enterprise Fund</t>
  </si>
  <si>
    <t>N/A - New SBITA this year</t>
  </si>
  <si>
    <t xml:space="preserve">convert to FY for contract ended </t>
  </si>
  <si>
    <t>Establish Beginning Balance Entries:</t>
  </si>
  <si>
    <t>PY Ending Balances</t>
  </si>
  <si>
    <t>Ending Oblig. Bal.</t>
  </si>
  <si>
    <t>Ending Acc. Amort Bal.</t>
  </si>
  <si>
    <t>ROU Asset</t>
  </si>
  <si>
    <t xml:space="preserve">Is the contract commenced on or after </t>
  </si>
  <si>
    <t>Convert to FY for 1st mo. of contract</t>
  </si>
  <si>
    <t>Calculate the term ended</t>
  </si>
  <si>
    <t>Asset Amount, when expired</t>
  </si>
  <si>
    <r>
      <rPr>
        <b/>
        <sz val="9"/>
        <color theme="1"/>
        <rFont val="arial"/>
        <family val="2"/>
      </rPr>
      <t>Fiscal Years</t>
    </r>
    <r>
      <rPr>
        <sz val="9"/>
        <color theme="1"/>
        <rFont val="arial"/>
        <family val="2"/>
      </rPr>
      <t xml:space="preserve">
(To calculate Principal/Interest &amp; Amortization in the output Tab.)</t>
    </r>
  </si>
  <si>
    <t>Unidentified</t>
  </si>
  <si>
    <t>Dr: Acct 0XXX - FUNCTIONAL EXPENSE</t>
  </si>
  <si>
    <t>Cr: Acct 0XXX - FUNCTIONAL EXPENSE</t>
  </si>
  <si>
    <t>Payments before or at commencement of the subscription term (see instructions)</t>
  </si>
  <si>
    <t>Dr: Acct 0870 - SERVICES &amp; CHARGES (MG ADJ)</t>
  </si>
  <si>
    <t>Cr: Acct 0870 - SERVICES &amp; CHARGES (MG ADJ)</t>
  </si>
  <si>
    <t>Reverse the fund-based entry in #1 above, if any, and record an inception of SBITA in accordance with GAAP Govt Wide.</t>
  </si>
  <si>
    <t>Functional Expense (lookup of BU)</t>
  </si>
  <si>
    <t>1115</t>
  </si>
  <si>
    <t>DEPARTMENT OF CANNABIS CONTROL</t>
  </si>
  <si>
    <t>07/14/2023</t>
  </si>
  <si>
    <t>1703</t>
  </si>
  <si>
    <t>CA PRIVACY PROTECTION AGENCY</t>
  </si>
  <si>
    <t>BUS CONSUMER SER HOUSING</t>
  </si>
  <si>
    <t>05/09/2022</t>
  </si>
  <si>
    <t>3355</t>
  </si>
  <si>
    <t>OFFICE OF ENERGY INFRA SAFETY</t>
  </si>
  <si>
    <t>Proprietary Fund</t>
  </si>
  <si>
    <t>No - Failed to include/submit last year</t>
  </si>
  <si>
    <t>Record Annual Activity (all SBITAs)</t>
  </si>
  <si>
    <t>Record amortization of the SBITA asset for the year.</t>
  </si>
  <si>
    <t>Reduce SBITA liability for total current year principal payments.</t>
  </si>
  <si>
    <t>Remove SBITA Asset at the End of the Subscription Term (only at the end of the subscription term)</t>
  </si>
  <si>
    <t>Record entry to write off the SBITA asset and accumulated amortization at the end of the subscription term.</t>
  </si>
  <si>
    <t>Enter corresponding lease contract information in yellow highlighted cells. Do not change white cells, as the entry in those fields are automatically generated based on inputs to yellow cells.</t>
  </si>
  <si>
    <t>If multiple funds pay for the contract, department should re-allocate the entries below to each fund based on the fund's share of the payment.</t>
  </si>
  <si>
    <t>Record at inception of SBITA in accordance with Fund-Based accounting (Governmental Funds Only).</t>
  </si>
  <si>
    <t>This sheet details the changes made between version 1 and version 2 of this template. Familiarize yourself with the changes in the table below and follow the instructions for updating data from template version 1 to version 2.</t>
  </si>
  <si>
    <t>Version 1</t>
  </si>
  <si>
    <t>Version 2</t>
  </si>
  <si>
    <t>Transferring data from version 1 to version 2 is relatively simple. Follow the instructions below:</t>
  </si>
  <si>
    <t>Input Sheet</t>
  </si>
  <si>
    <t>Output Sheet</t>
  </si>
  <si>
    <t>Update the reporting year in yellow and answer the new question in row 8.</t>
  </si>
  <si>
    <t>Note Disclosure</t>
  </si>
  <si>
    <t>Answer the questions in yellow (required to be answered each year).</t>
  </si>
  <si>
    <t>Summary of Changes</t>
  </si>
  <si>
    <t>Sheet</t>
  </si>
  <si>
    <t>Feature</t>
  </si>
  <si>
    <t>Location V1</t>
  </si>
  <si>
    <t>Location V2</t>
  </si>
  <si>
    <t>Description</t>
  </si>
  <si>
    <t>Required Action</t>
  </si>
  <si>
    <t>Input</t>
  </si>
  <si>
    <t>Revised - Instructions</t>
  </si>
  <si>
    <t>Row 1</t>
  </si>
  <si>
    <t>Row 7</t>
  </si>
  <si>
    <t>N/A</t>
  </si>
  <si>
    <t>No action required.</t>
  </si>
  <si>
    <t>Added - Fund Type</t>
  </si>
  <si>
    <t>Select one fund type.</t>
  </si>
  <si>
    <t>Added - Commencement Date</t>
  </si>
  <si>
    <t>Row 12</t>
  </si>
  <si>
    <t>Type the date of contract commencement.</t>
  </si>
  <si>
    <t>Output</t>
  </si>
  <si>
    <t>Row 4</t>
  </si>
  <si>
    <t>Row 6</t>
  </si>
  <si>
    <t>Added - Drop down menu for prior year reporting</t>
  </si>
  <si>
    <t>Row 8</t>
  </si>
  <si>
    <t>Select one option from the drop down menu.</t>
  </si>
  <si>
    <t>Revised - Headers</t>
  </si>
  <si>
    <t>Added - Entry #0</t>
  </si>
  <si>
    <t>Row 17</t>
  </si>
  <si>
    <t>Reclassify information technology subscription exp. to debt service principal and interest exp.</t>
  </si>
  <si>
    <t xml:space="preserve">Reclassify the principal amount due in the next FY to the current liability. 	</t>
  </si>
  <si>
    <t>Commencement Date (see instructions)</t>
  </si>
  <si>
    <t>Note to department: Verify the accuracy of information below before submitting to the SCO.</t>
  </si>
  <si>
    <t>Right to use asset amount</t>
  </si>
  <si>
    <t>Right to Use Asset Monthly Amortization</t>
  </si>
  <si>
    <t>Right to Use Asset, Carrying Value at the end of the Month</t>
  </si>
  <si>
    <t>No action required, unless the SBITA contract was modified during the fiscal year.</t>
  </si>
  <si>
    <t>Row 13</t>
  </si>
  <si>
    <t>Hidden - FI$Cal</t>
  </si>
  <si>
    <t>Row 15</t>
  </si>
  <si>
    <t>Revised - Payments made before July 1, 2022 or prior period</t>
  </si>
  <si>
    <t>Revised - Current year payments before or at commencement of the subscription</t>
  </si>
  <si>
    <t>Row 16</t>
  </si>
  <si>
    <t>Verify the entries in the output tab.</t>
  </si>
  <si>
    <t>Revised - Right to Use</t>
  </si>
  <si>
    <t>Row 18 and
Row 25</t>
  </si>
  <si>
    <t>Revised - Functional Expense</t>
  </si>
  <si>
    <t>Row 3</t>
  </si>
  <si>
    <t>Rows 12 and 19</t>
  </si>
  <si>
    <t>Answer question #3.</t>
  </si>
  <si>
    <t>Rows 30, 37, 45, 46, 47, and 51</t>
  </si>
  <si>
    <t>Rows 24, 32, 33, 34, and 38</t>
  </si>
  <si>
    <t>Revised - Entries #4 and #5, account numbers</t>
  </si>
  <si>
    <t>Row 33-37</t>
  </si>
  <si>
    <t>Row 20-25</t>
  </si>
  <si>
    <t>Revised- Entry #2</t>
  </si>
  <si>
    <t>Rows 15, 26, 39, and 58</t>
  </si>
  <si>
    <t>Answer the 11 questions in yellow. Copy and paste the payment schedule into column C in entirety.</t>
  </si>
  <si>
    <t xml:space="preserve">NOTE: This is an annual accrual. The RTU SBITA Liability - Current portion will be added back to the RTU SBITA Liability in entry #0 when reestablishing the beginning balances next year. </t>
  </si>
  <si>
    <t>Revised - Entries #2, 
#5, and #6, account descriptions</t>
  </si>
  <si>
    <t>Rows 36, 50, and 54</t>
  </si>
  <si>
    <t>Rows 23, 37, and 41</t>
  </si>
  <si>
    <t xml:space="preserve">Select if the fund type is Governmental Fund, Proprietary - Internal Service Fund, or Proprietary - Enterprise Fund. This assists in the SCO's preparation of disclosures for the ACFR.
</t>
  </si>
  <si>
    <t xml:space="preserve">A row was added to manually track the commencement date of the SBITA contract, regardless of the July 1, 2022, GASB 96 adoption date, to assist in your tracking of SBITAs. The contract that started on or before July 1, 2022, will be recorded in entry #0 to establish the beginning balance for fiscal reporting year 2022-2023. Any contract that starts on or after July 2, 2022, will be recorded in entries #1 and #2 as new SBITAs.
</t>
  </si>
  <si>
    <t xml:space="preserve">It has been revised to "Payments before or at commencement of the subscription term." Version 2 included a commencement date to auto-populate the payments made before or at the commencement of the subscription to the appropriate account. 
</t>
  </si>
  <si>
    <t xml:space="preserve">Revised to "Right to Use" from "Right of Use."
</t>
  </si>
  <si>
    <t xml:space="preserve">Revised "Department Function Expense" to "Functional Expense (lookup of BU)." This cell performs a lookup of functional expense based on the business unit (organization code) entered on the input tab. Entries #1, #2, and #4 use this functional expense to determine the proper account number if the fund is a governmental fund.
</t>
  </si>
  <si>
    <t xml:space="preserve">Added a row to display the fund type. This cell is linked to row 12 on the input sheet. This cells assists in the SCO's preparation of disclosures for the ACFR.
</t>
  </si>
  <si>
    <t xml:space="preserve">A drop-down menu was added to assist in Entry #0 to establish the beginning balance for FY22-23 or roll forward the prior year's balances for years after FY22-23. 
  • Select “N/A” if this is a new contract that did not exist in the prior year or a contract started before July 1, 2022, GASB 96 adoption. 
Select “Yes” if the contract did exist last year and was properly    
  • Submitted to SCO via the Annual Reporting Submission Workbook (ARSW). 
  • Select “No” if the contract did exist last year, but the contract was accidentally/erroneously excluded from the ARSW last year, or if your Department did not submit the ARSW before the deadline last year.
The option selected impacts the account numbers used in Entry #0.
</t>
  </si>
  <si>
    <t xml:space="preserve">Revised journal entry headers to help clarify when each set of entries are applicable. Informative only.
</t>
  </si>
  <si>
    <t xml:space="preserve">Entry #0 was added to establish the beginning of SBITAs for FY22-23 or roll forward the prior fiscal year ending balance for the current year opening balance.
This entry will remain blank if the contract is new this fiscal year. 
If the contract existed last year and was properly recorded and submitted to SCO via the ARSW (per your response in row 8), the entry will populate using account number 0950.
If the contract existed in the prior year but was not reported to SCO via the ARSW (per your response in row 8), the entry will populate with account number 0952.
</t>
  </si>
  <si>
    <t xml:space="preserve">"Acct 0952 - BEG FB ADJ / PRIOR PERIOD ADJ" was removed from entry #2. A contract started on or before July 1, 2022, will be recorded in entry #0 when you include the commencement date in row 13 of the input tab.
</t>
  </si>
  <si>
    <t xml:space="preserve">"Acct 0845 - Debt Service - Principal" was updated to "Acct 0848 - Debt Service - Principal Leases".
"Acct 0850 - Debt Service - Interest " was updated to "Acct 0851 - Debt Service - Interest Leases" if a Governmental fund.
"Acct 0778 Rent and Subscription (MG ADJ)" was updated to "Acct 0870 - Services &amp; Charges (MG ADJ)" if a Proprietary fund.
</t>
  </si>
  <si>
    <t xml:space="preserve">Added a row to display the fund type. This cell is linked to row 11 on the input sheet. This cells assists in the SCO's preparation of disclosures for the ACFR.
</t>
  </si>
  <si>
    <t xml:space="preserve">Question #3 was revised to clarify that we are asking whether there were any SBITA incentives granted by the SBITA vendor that have NOT already been reported in the SBITA liability measurement (payment schedule on the input tab).
</t>
  </si>
  <si>
    <t xml:space="preserve">"Acct 0674 - SBITA Liability - Noncurrent" was updated to "Acct 0674 - Right-to-use SBITA Liability".
"Acct 0651 - SBITA Liability - Current" was updated to "Acct 0674 - Right-to-use SBITA Liability (Current Portion LT)".
</t>
  </si>
  <si>
    <t>Published on SCO website March 2024 for use for reporting periods 2022-2023 and afterwards.</t>
  </si>
  <si>
    <t xml:space="preserve">Instructions have been revised to clarify that this template is only for 1) new SBITA contracts or 2) existing SBITA contracts without modifications. The "GASB 96 SBITA Modifications Template" should be used if there were modifications to the SBITA contract during the fiscal year. Read more about contract modifications and find the modifications template at the SCO website.
https://sco.ca.gov/sard_gasb_96_reporting_instructions.html
</t>
  </si>
  <si>
    <t xml:space="preserve">The default is now non-FI$Cal account numbers. A crosswalk between SCO GAAP and FI$Cal account numbers can be found on the SCO Website under the heading "GASB 96 Supplemental Materials".
https://sco.ca.gov/sard_gasb_96_reporting_instructions.html
</t>
  </si>
  <si>
    <t>Rows 14-16</t>
  </si>
  <si>
    <t>Revised - Question 3</t>
  </si>
  <si>
    <t>Rows 14-19</t>
  </si>
  <si>
    <t xml:space="preserve">INSTRUCTIONS:  This worksheet is used only for new SBITAs or existing SBITAs that do not have any modifications. See a separate template workbook for existing SBITAs with modifications. </t>
  </si>
  <si>
    <t xml:space="preserve">Published on SCO website from February 2023 to March 2024 for use for the 2022-2023 reporting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</si>
</sst>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 #,##0_);_(* \(#,##0\);_(* &quot;-&quot;??_);_(@_)"/>
    <numFmt numFmtId="167" formatCode="_(&quot;$&quot;* #,##0_);_(&quot;$&quot;* \(#,##0\);_(&quot;$&quot;* &quot;-&quot;??_);_(@_)"/>
    <numFmt numFmtId="168" formatCode="0000"/>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rgb="FFFF0000"/>
      <name val="arial"/>
      <family val="2"/>
    </font>
    <font>
      <b/>
      <sz val="12"/>
      <color theme="1"/>
      <name val="arial"/>
      <family val="2"/>
    </font>
    <font>
      <sz val="12"/>
      <color rgb="FF00B0F0"/>
      <name val="Arial"/>
      <family val="2"/>
    </font>
    <font>
      <b/>
      <sz val="12"/>
      <name val="Arial"/>
      <family val="2"/>
    </font>
    <font>
      <sz val="12"/>
      <name val="Arial"/>
      <family val="2"/>
    </font>
    <font>
      <b/>
      <sz val="12"/>
      <color rgb="FFFF0000"/>
      <name val="Arial"/>
      <family val="2"/>
    </font>
    <font>
      <sz val="12"/>
      <color theme="8" tint="-0.249977111117893"/>
      <name val="Arial"/>
      <family val="2"/>
    </font>
    <font>
      <b/>
      <sz val="12"/>
      <color theme="8" tint="-0.249977111117893"/>
      <name val="Arial"/>
      <family val="2"/>
    </font>
    <font>
      <sz val="11"/>
      <color theme="0"/>
      <name val="Calibri"/>
      <family val="2"/>
      <scheme val="minor"/>
    </font>
    <font>
      <b/>
      <sz val="14"/>
      <color theme="1"/>
      <name val="arial"/>
      <family val="2"/>
    </font>
    <font>
      <b/>
      <sz val="16"/>
      <color theme="1"/>
      <name val="arial"/>
      <family val="2"/>
    </font>
    <font>
      <sz val="12"/>
      <color theme="1"/>
      <name val="Wingdings 2"/>
      <family val="1"/>
      <charset val="2"/>
    </font>
    <font>
      <b/>
      <sz val="11"/>
      <color rgb="FF000000"/>
      <name val="Calibri"/>
      <family val="2"/>
    </font>
    <font>
      <sz val="11"/>
      <color rgb="FF000000"/>
      <name val="Calibri"/>
      <family val="2"/>
    </font>
    <font>
      <sz val="12"/>
      <color theme="0"/>
      <name val="Arial"/>
      <family val="2"/>
    </font>
    <font>
      <b/>
      <sz val="12"/>
      <color theme="4"/>
      <name val="Arial"/>
      <family val="2"/>
    </font>
    <font>
      <sz val="9"/>
      <color theme="8" tint="-0.249977111117893"/>
      <name val="arial"/>
      <family val="2"/>
    </font>
    <font>
      <b/>
      <sz val="9"/>
      <color theme="8" tint="-0.249977111117893"/>
      <name val="arial"/>
      <family val="2"/>
    </font>
    <font>
      <b/>
      <sz val="9"/>
      <color rgb="FFFF0000"/>
      <name val="arial"/>
      <family val="2"/>
    </font>
    <font>
      <sz val="9"/>
      <color theme="1"/>
      <name val="arial"/>
      <family val="2"/>
    </font>
    <font>
      <b/>
      <sz val="9"/>
      <color theme="1"/>
      <name val="arial"/>
      <family val="2"/>
    </font>
    <font>
      <sz val="9"/>
      <color rgb="FF00B0F0"/>
      <name val="arial"/>
      <family val="2"/>
    </font>
    <font>
      <i/>
      <sz val="12"/>
      <name val="Arial"/>
      <family val="2"/>
    </font>
    <font>
      <i/>
      <sz val="12"/>
      <color theme="1"/>
      <name val="arial"/>
      <family val="2"/>
    </font>
    <font>
      <i/>
      <sz val="14"/>
      <color rgb="FFFF0000"/>
      <name val="arial"/>
      <family val="2"/>
    </font>
    <font>
      <i/>
      <sz val="12"/>
      <color rgb="FFFF0000"/>
      <name val="arial"/>
      <family val="2"/>
    </font>
    <font>
      <b/>
      <sz val="16"/>
      <color rgb="FFFF0000"/>
      <name val="Arial"/>
      <family val="2"/>
    </font>
    <font>
      <sz val="16"/>
      <color theme="8" tint="-0.249977111117893"/>
      <name val="Arial"/>
      <family val="2"/>
    </font>
    <font>
      <sz val="11"/>
      <color theme="1"/>
      <name val="Arial"/>
      <family val="2"/>
    </font>
    <font>
      <b/>
      <sz val="11"/>
      <color theme="1"/>
      <name val="arial"/>
      <family val="2"/>
    </font>
    <font>
      <b/>
      <sz val="11"/>
      <color rgb="FFFF0000"/>
      <name val="arial"/>
      <family val="2"/>
    </font>
    <font>
      <b/>
      <sz val="11"/>
      <name val="arial"/>
      <family val="2"/>
    </font>
    <font>
      <sz val="14"/>
      <color rgb="FFFF0000"/>
      <name val="arial"/>
      <family val="2"/>
    </font>
    <font>
      <sz val="11"/>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7" fillId="3" borderId="0" applyNumberFormat="0" applyBorder="0" applyAlignment="0" applyProtection="0"/>
  </cellStyleXfs>
  <cellXfs count="250">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0" fontId="0" fillId="0" borderId="0" xfId="0" quotePrefix="1"/>
    <xf numFmtId="0" fontId="0" fillId="0" borderId="0" xfId="0" applyAlignment="1">
      <alignment wrapText="1"/>
    </xf>
    <xf numFmtId="0" fontId="21" fillId="6" borderId="1" xfId="0" applyFont="1" applyFill="1" applyBorder="1" applyAlignment="1">
      <alignment horizontal="center" vertical="center"/>
    </xf>
    <xf numFmtId="0" fontId="22" fillId="0" borderId="5" xfId="0" applyFont="1" applyBorder="1" applyAlignment="1">
      <alignment vertical="center" wrapText="1"/>
    </xf>
    <xf numFmtId="167" fontId="5" fillId="0" borderId="1" xfId="2" applyNumberFormat="1" applyFont="1" applyBorder="1" applyProtection="1"/>
    <xf numFmtId="44" fontId="5" fillId="0" borderId="0" xfId="2" applyFont="1" applyFill="1" applyProtection="1"/>
    <xf numFmtId="44" fontId="9" fillId="0" borderId="0" xfId="2" applyFont="1" applyFill="1" applyAlignment="1" applyProtection="1">
      <alignment horizontal="left" vertical="top"/>
    </xf>
    <xf numFmtId="44" fontId="9" fillId="2" borderId="0" xfId="2" applyFont="1" applyFill="1" applyAlignment="1" applyProtection="1">
      <alignment horizontal="left" vertical="top"/>
      <protection locked="0"/>
    </xf>
    <xf numFmtId="0" fontId="9" fillId="2" borderId="0" xfId="0" applyFont="1" applyFill="1" applyProtection="1">
      <protection locked="0"/>
    </xf>
    <xf numFmtId="0" fontId="17" fillId="0" borderId="0" xfId="0" applyFont="1"/>
    <xf numFmtId="43" fontId="5" fillId="0" borderId="0" xfId="1" applyFont="1" applyProtection="1">
      <protection hidden="1"/>
    </xf>
    <xf numFmtId="0" fontId="5" fillId="0" borderId="0" xfId="0" applyFont="1" applyProtection="1">
      <protection hidden="1"/>
    </xf>
    <xf numFmtId="44" fontId="5" fillId="0" borderId="0" xfId="2" applyFont="1" applyProtection="1">
      <protection hidden="1"/>
    </xf>
    <xf numFmtId="0" fontId="10" fillId="0" borderId="0" xfId="0" applyFont="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0" fontId="9" fillId="0" borderId="0" xfId="0" applyFont="1" applyAlignment="1" applyProtection="1">
      <alignment horizontal="right"/>
      <protection hidden="1"/>
    </xf>
    <xf numFmtId="0" fontId="11" fillId="0" borderId="0" xfId="0" applyFont="1" applyProtection="1">
      <protection hidden="1"/>
    </xf>
    <xf numFmtId="167" fontId="11" fillId="0" borderId="0" xfId="0" applyNumberFormat="1" applyFont="1" applyProtection="1">
      <protection hidden="1"/>
    </xf>
    <xf numFmtId="10" fontId="9" fillId="0" borderId="0" xfId="3" applyNumberFormat="1" applyFont="1" applyFill="1" applyBorder="1" applyAlignment="1" applyProtection="1">
      <alignment horizontal="right"/>
      <protection hidden="1"/>
    </xf>
    <xf numFmtId="10" fontId="9" fillId="0" borderId="0" xfId="3" applyNumberFormat="1" applyFont="1" applyFill="1" applyBorder="1" applyAlignment="1" applyProtection="1">
      <alignment horizontal="left"/>
      <protection hidden="1"/>
    </xf>
    <xf numFmtId="168" fontId="9" fillId="0" borderId="0" xfId="1" applyNumberFormat="1" applyFont="1" applyFill="1" applyBorder="1" applyAlignment="1" applyProtection="1">
      <alignment horizontal="right"/>
      <protection hidden="1"/>
    </xf>
    <xf numFmtId="0" fontId="14" fillId="0" borderId="0" xfId="0" applyFont="1" applyAlignment="1" applyProtection="1">
      <alignment horizontal="left" vertical="top" wrapText="1"/>
      <protection hidden="1"/>
    </xf>
    <xf numFmtId="165" fontId="5" fillId="0" borderId="0" xfId="0" applyNumberFormat="1" applyFont="1" applyAlignment="1" applyProtection="1">
      <alignment horizontal="right"/>
      <protection hidden="1"/>
    </xf>
    <xf numFmtId="44" fontId="13" fillId="0" borderId="0" xfId="2" applyFont="1" applyFill="1" applyBorder="1" applyAlignment="1" applyProtection="1">
      <alignment horizontal="left"/>
      <protection hidden="1"/>
    </xf>
    <xf numFmtId="44" fontId="9" fillId="0" borderId="0" xfId="2" applyFont="1" applyFill="1" applyBorder="1" applyAlignment="1" applyProtection="1">
      <alignment horizontal="right"/>
      <protection hidden="1"/>
    </xf>
    <xf numFmtId="5" fontId="5" fillId="0" borderId="0" xfId="2" applyNumberFormat="1" applyFont="1" applyFill="1" applyBorder="1" applyAlignment="1" applyProtection="1">
      <alignment horizontal="right" vertical="top"/>
      <protection hidden="1"/>
    </xf>
    <xf numFmtId="8" fontId="24" fillId="0" borderId="0" xfId="1" applyNumberFormat="1" applyFont="1" applyFill="1" applyBorder="1" applyAlignment="1" applyProtection="1">
      <alignment horizontal="left"/>
      <protection hidden="1"/>
    </xf>
    <xf numFmtId="8" fontId="9" fillId="0" borderId="0" xfId="1" applyNumberFormat="1" applyFont="1" applyFill="1" applyBorder="1" applyAlignment="1" applyProtection="1">
      <alignment horizontal="right"/>
      <protection hidden="1"/>
    </xf>
    <xf numFmtId="166" fontId="5" fillId="0" borderId="0" xfId="1" applyNumberFormat="1" applyFont="1" applyFill="1" applyBorder="1" applyAlignment="1" applyProtection="1">
      <alignment horizontal="right"/>
      <protection hidden="1"/>
    </xf>
    <xf numFmtId="166" fontId="10" fillId="0" borderId="0" xfId="1" applyNumberFormat="1" applyFont="1" applyFill="1" applyBorder="1" applyAlignment="1" applyProtection="1">
      <alignment horizontal="right"/>
      <protection hidden="1"/>
    </xf>
    <xf numFmtId="0" fontId="5" fillId="0" borderId="0" xfId="0" applyFont="1" applyAlignment="1" applyProtection="1">
      <alignment horizontal="right"/>
      <protection hidden="1"/>
    </xf>
    <xf numFmtId="8" fontId="5" fillId="0" borderId="0" xfId="1" applyNumberFormat="1" applyFont="1" applyProtection="1">
      <protection hidden="1"/>
    </xf>
    <xf numFmtId="0" fontId="10" fillId="5" borderId="1" xfId="0" applyFont="1" applyFill="1" applyBorder="1" applyAlignment="1" applyProtection="1">
      <alignment horizontal="center" wrapText="1"/>
      <protection hidden="1"/>
    </xf>
    <xf numFmtId="43" fontId="10" fillId="5" borderId="1" xfId="1" applyFont="1" applyFill="1" applyBorder="1" applyAlignment="1" applyProtection="1">
      <alignment horizontal="center" wrapText="1"/>
      <protection hidden="1"/>
    </xf>
    <xf numFmtId="44" fontId="14" fillId="5" borderId="1" xfId="2" applyFont="1" applyFill="1" applyBorder="1" applyAlignment="1" applyProtection="1">
      <alignment horizontal="center" wrapText="1"/>
      <protection hidden="1"/>
    </xf>
    <xf numFmtId="0" fontId="1" fillId="0" borderId="0" xfId="0" applyFont="1" applyProtection="1">
      <protection hidden="1"/>
    </xf>
    <xf numFmtId="165" fontId="5" fillId="5" borderId="1" xfId="0" applyNumberFormat="1" applyFont="1" applyFill="1" applyBorder="1" applyAlignment="1" applyProtection="1">
      <alignment horizontal="left"/>
      <protection hidden="1"/>
    </xf>
    <xf numFmtId="43" fontId="5" fillId="0" borderId="1" xfId="1" applyFont="1" applyBorder="1" applyProtection="1">
      <protection hidden="1"/>
    </xf>
    <xf numFmtId="44" fontId="5" fillId="0" borderId="1" xfId="2" applyFont="1" applyBorder="1" applyProtection="1">
      <protection hidden="1"/>
    </xf>
    <xf numFmtId="44" fontId="5" fillId="0" borderId="1" xfId="0" applyNumberFormat="1" applyFont="1" applyBorder="1" applyProtection="1">
      <protection hidden="1"/>
    </xf>
    <xf numFmtId="44" fontId="1" fillId="0" borderId="1" xfId="2" applyFont="1" applyBorder="1" applyProtection="1">
      <protection hidden="1"/>
    </xf>
    <xf numFmtId="43" fontId="1" fillId="0" borderId="0" xfId="1" applyFont="1" applyBorder="1" applyProtection="1">
      <protection hidden="1"/>
    </xf>
    <xf numFmtId="44" fontId="5" fillId="0" borderId="1" xfId="2" applyFont="1" applyFill="1" applyBorder="1" applyProtection="1">
      <protection hidden="1"/>
    </xf>
    <xf numFmtId="44" fontId="1" fillId="0" borderId="1" xfId="2" applyFont="1" applyFill="1" applyBorder="1" applyProtection="1">
      <protection hidden="1"/>
    </xf>
    <xf numFmtId="0" fontId="9" fillId="0" borderId="0" xfId="0" applyFont="1" applyAlignment="1" applyProtection="1">
      <alignment horizontal="center"/>
      <protection hidden="1"/>
    </xf>
    <xf numFmtId="167" fontId="6" fillId="0" borderId="0" xfId="2" applyNumberFormat="1" applyFont="1" applyProtection="1">
      <protection hidden="1"/>
    </xf>
    <xf numFmtId="0" fontId="14" fillId="0" borderId="7" xfId="0" applyFont="1" applyBorder="1" applyAlignment="1" applyProtection="1">
      <alignment horizontal="left" vertical="top" wrapText="1"/>
      <protection hidden="1"/>
    </xf>
    <xf numFmtId="0" fontId="9" fillId="0" borderId="0" xfId="0" applyFont="1" applyProtection="1">
      <protection hidden="1"/>
    </xf>
    <xf numFmtId="167" fontId="14" fillId="0" borderId="0" xfId="0" applyNumberFormat="1" applyFont="1" applyAlignment="1" applyProtection="1">
      <alignment horizontal="left" vertical="top" wrapText="1"/>
      <protection hidden="1"/>
    </xf>
    <xf numFmtId="167" fontId="16" fillId="0" borderId="0" xfId="0" applyNumberFormat="1" applyFont="1" applyProtection="1">
      <protection hidden="1"/>
    </xf>
    <xf numFmtId="167" fontId="15" fillId="0" borderId="0" xfId="0" applyNumberFormat="1" applyFont="1" applyProtection="1">
      <protection hidden="1"/>
    </xf>
    <xf numFmtId="167" fontId="15" fillId="0" borderId="0" xfId="2" applyNumberFormat="1" applyFont="1" applyProtection="1">
      <protection hidden="1"/>
    </xf>
    <xf numFmtId="167" fontId="15" fillId="0" borderId="0" xfId="0" applyNumberFormat="1" applyFont="1" applyAlignment="1" applyProtection="1">
      <alignment horizontal="left"/>
      <protection hidden="1"/>
    </xf>
    <xf numFmtId="167" fontId="15" fillId="0" borderId="0" xfId="2" applyNumberFormat="1" applyFont="1" applyBorder="1" applyProtection="1">
      <protection hidden="1"/>
    </xf>
    <xf numFmtId="0" fontId="20" fillId="0" borderId="0" xfId="0" applyFont="1" applyProtection="1">
      <protection hidden="1"/>
    </xf>
    <xf numFmtId="167" fontId="13" fillId="0" borderId="0" xfId="0" applyNumberFormat="1" applyFont="1" applyProtection="1">
      <protection hidden="1"/>
    </xf>
    <xf numFmtId="0" fontId="4" fillId="0" borderId="0" xfId="0" applyFont="1" applyProtection="1">
      <protection hidden="1"/>
    </xf>
    <xf numFmtId="0" fontId="3" fillId="0" borderId="0" xfId="0" applyFont="1" applyProtection="1">
      <protection hidden="1"/>
    </xf>
    <xf numFmtId="167" fontId="15" fillId="0" borderId="0" xfId="2" applyNumberFormat="1" applyFont="1" applyFill="1" applyBorder="1" applyProtection="1">
      <protection hidden="1"/>
    </xf>
    <xf numFmtId="167" fontId="13" fillId="0" borderId="0" xfId="2" applyNumberFormat="1" applyFont="1" applyFill="1" applyBorder="1" applyProtection="1">
      <protection hidden="1"/>
    </xf>
    <xf numFmtId="167" fontId="12" fillId="0" borderId="0" xfId="0" applyNumberFormat="1" applyFont="1" applyProtection="1">
      <protection hidden="1"/>
    </xf>
    <xf numFmtId="167" fontId="13" fillId="0" borderId="0" xfId="2" applyNumberFormat="1" applyFont="1" applyProtection="1">
      <protection hidden="1"/>
    </xf>
    <xf numFmtId="167" fontId="6" fillId="0" borderId="0" xfId="2" applyNumberFormat="1" applyFont="1" applyBorder="1" applyProtection="1">
      <protection hidden="1"/>
    </xf>
    <xf numFmtId="0" fontId="9" fillId="0" borderId="0" xfId="0" applyFont="1" applyAlignment="1" applyProtection="1">
      <alignment horizontal="left"/>
      <protection hidden="1"/>
    </xf>
    <xf numFmtId="167" fontId="1" fillId="0" borderId="0" xfId="0" applyNumberFormat="1" applyFont="1" applyProtection="1">
      <protection hidden="1"/>
    </xf>
    <xf numFmtId="44" fontId="1" fillId="0" borderId="0" xfId="2" applyFont="1" applyProtection="1">
      <protection hidden="1"/>
    </xf>
    <xf numFmtId="7" fontId="1" fillId="0" borderId="0" xfId="0" applyNumberFormat="1" applyFont="1" applyProtection="1">
      <protection hidden="1"/>
    </xf>
    <xf numFmtId="0" fontId="25" fillId="8" borderId="1" xfId="0" applyFont="1" applyFill="1" applyBorder="1" applyProtection="1">
      <protection hidden="1"/>
    </xf>
    <xf numFmtId="43" fontId="26" fillId="0" borderId="8" xfId="1" applyFont="1" applyBorder="1" applyProtection="1">
      <protection hidden="1"/>
    </xf>
    <xf numFmtId="0" fontId="28" fillId="0" borderId="2" xfId="0" applyFont="1" applyBorder="1" applyProtection="1">
      <protection hidden="1"/>
    </xf>
    <xf numFmtId="14" fontId="27" fillId="0" borderId="4" xfId="0" applyNumberFormat="1" applyFont="1" applyBorder="1" applyAlignment="1" applyProtection="1">
      <alignment horizontal="center"/>
      <protection hidden="1"/>
    </xf>
    <xf numFmtId="0" fontId="27" fillId="0" borderId="1" xfId="0" applyFont="1" applyBorder="1" applyAlignment="1" applyProtection="1">
      <alignment horizontal="center"/>
      <protection hidden="1"/>
    </xf>
    <xf numFmtId="14" fontId="9" fillId="0" borderId="0" xfId="0" applyNumberFormat="1" applyFont="1" applyAlignment="1" applyProtection="1">
      <alignment horizontal="center"/>
      <protection hidden="1"/>
    </xf>
    <xf numFmtId="0" fontId="28" fillId="0" borderId="0" xfId="0" applyFont="1" applyProtection="1">
      <protection hidden="1"/>
    </xf>
    <xf numFmtId="43" fontId="28" fillId="0" borderId="0" xfId="1" applyFont="1" applyProtection="1">
      <protection hidden="1"/>
    </xf>
    <xf numFmtId="0" fontId="29" fillId="0" borderId="0" xfId="0" applyFont="1" applyAlignment="1" applyProtection="1">
      <alignment horizontal="center"/>
      <protection hidden="1"/>
    </xf>
    <xf numFmtId="43" fontId="29" fillId="0" borderId="0" xfId="1" applyFont="1" applyBorder="1" applyAlignment="1" applyProtection="1">
      <alignment horizontal="center"/>
      <protection hidden="1"/>
    </xf>
    <xf numFmtId="0" fontId="29" fillId="0" borderId="0" xfId="0" applyFont="1" applyProtection="1">
      <protection hidden="1"/>
    </xf>
    <xf numFmtId="0" fontId="30" fillId="0" borderId="0" xfId="0" applyFont="1" applyProtection="1">
      <protection hidden="1"/>
    </xf>
    <xf numFmtId="43" fontId="30" fillId="0" borderId="0" xfId="1" applyFont="1" applyProtection="1">
      <protection hidden="1"/>
    </xf>
    <xf numFmtId="0" fontId="27" fillId="0" borderId="0" xfId="0" applyFont="1" applyAlignment="1" applyProtection="1">
      <alignment horizontal="left" vertical="top" wrapText="1"/>
      <protection hidden="1"/>
    </xf>
    <xf numFmtId="0" fontId="28" fillId="0" borderId="0" xfId="0" applyFont="1" applyAlignment="1" applyProtection="1">
      <alignment wrapText="1"/>
      <protection hidden="1"/>
    </xf>
    <xf numFmtId="43" fontId="27" fillId="0" borderId="0" xfId="1" applyFont="1" applyAlignment="1" applyProtection="1">
      <alignment horizontal="left" vertical="top" wrapText="1"/>
      <protection hidden="1"/>
    </xf>
    <xf numFmtId="14" fontId="28" fillId="0" borderId="0" xfId="0" applyNumberFormat="1" applyFont="1" applyProtection="1">
      <protection hidden="1"/>
    </xf>
    <xf numFmtId="44" fontId="28" fillId="0" borderId="0" xfId="0" applyNumberFormat="1" applyFont="1" applyProtection="1">
      <protection hidden="1"/>
    </xf>
    <xf numFmtId="43" fontId="28" fillId="0" borderId="0" xfId="1" applyFont="1" applyFill="1" applyProtection="1">
      <protection hidden="1"/>
    </xf>
    <xf numFmtId="0" fontId="27" fillId="9" borderId="8" xfId="0" quotePrefix="1" applyFont="1" applyFill="1" applyBorder="1" applyProtection="1">
      <protection hidden="1"/>
    </xf>
    <xf numFmtId="0" fontId="26" fillId="9" borderId="8" xfId="0" applyFont="1" applyFill="1" applyBorder="1" applyAlignment="1" applyProtection="1">
      <alignment horizontal="center"/>
      <protection hidden="1"/>
    </xf>
    <xf numFmtId="0" fontId="27" fillId="9" borderId="8" xfId="0" applyFont="1" applyFill="1" applyBorder="1" applyAlignment="1" applyProtection="1">
      <alignment horizontal="right"/>
      <protection hidden="1"/>
    </xf>
    <xf numFmtId="14" fontId="27" fillId="9" borderId="8" xfId="0" applyNumberFormat="1" applyFont="1" applyFill="1" applyBorder="1" applyProtection="1">
      <protection hidden="1"/>
    </xf>
    <xf numFmtId="14" fontId="30" fillId="0" borderId="0" xfId="0" applyNumberFormat="1" applyFont="1" applyProtection="1">
      <protection hidden="1"/>
    </xf>
    <xf numFmtId="167" fontId="15" fillId="5" borderId="0" xfId="2" applyNumberFormat="1" applyFont="1" applyFill="1" applyProtection="1"/>
    <xf numFmtId="167" fontId="31" fillId="0" borderId="0" xfId="0" applyNumberFormat="1" applyFont="1" applyProtection="1">
      <protection hidden="1"/>
    </xf>
    <xf numFmtId="167" fontId="31" fillId="0" borderId="0" xfId="0" quotePrefix="1" applyNumberFormat="1" applyFont="1" applyAlignment="1" applyProtection="1">
      <alignment horizontal="left"/>
      <protection hidden="1"/>
    </xf>
    <xf numFmtId="0" fontId="32" fillId="0" borderId="0" xfId="0" applyFont="1" applyProtection="1">
      <protection hidden="1"/>
    </xf>
    <xf numFmtId="0" fontId="8" fillId="0" borderId="5" xfId="0" applyFont="1" applyBorder="1" applyAlignment="1">
      <alignment vertical="center"/>
    </xf>
    <xf numFmtId="0" fontId="18" fillId="0" borderId="0" xfId="0" applyFont="1" applyAlignment="1" applyProtection="1">
      <alignment vertical="center"/>
      <protection hidden="1"/>
    </xf>
    <xf numFmtId="10" fontId="9" fillId="0" borderId="7" xfId="3" applyNumberFormat="1" applyFont="1" applyFill="1" applyBorder="1" applyAlignment="1" applyProtection="1">
      <alignment vertical="center"/>
      <protection hidden="1"/>
    </xf>
    <xf numFmtId="10" fontId="9" fillId="0" borderId="0" xfId="3" applyNumberFormat="1" applyFont="1" applyFill="1" applyBorder="1" applyAlignment="1" applyProtection="1">
      <alignment vertical="center"/>
      <protection hidden="1"/>
    </xf>
    <xf numFmtId="10" fontId="34" fillId="0" borderId="7" xfId="3" applyNumberFormat="1" applyFont="1" applyFill="1" applyBorder="1" applyAlignment="1" applyProtection="1">
      <protection hidden="1"/>
    </xf>
    <xf numFmtId="167" fontId="36" fillId="5" borderId="0" xfId="2" applyNumberFormat="1" applyFont="1" applyFill="1" applyAlignment="1" applyProtection="1">
      <alignment vertical="center"/>
    </xf>
    <xf numFmtId="167" fontId="15" fillId="0" borderId="0" xfId="2" applyNumberFormat="1" applyFont="1" applyFill="1" applyProtection="1"/>
    <xf numFmtId="0" fontId="37" fillId="0" borderId="0" xfId="0" applyFont="1" applyAlignment="1">
      <alignment vertical="top" wrapText="1"/>
    </xf>
    <xf numFmtId="167" fontId="36" fillId="0" borderId="0" xfId="2" applyNumberFormat="1" applyFont="1" applyFill="1" applyAlignment="1" applyProtection="1">
      <alignment vertical="center"/>
    </xf>
    <xf numFmtId="167" fontId="13" fillId="0" borderId="0" xfId="0" applyNumberFormat="1" applyFont="1" applyAlignment="1" applyProtection="1">
      <alignment horizontal="left"/>
      <protection hidden="1"/>
    </xf>
    <xf numFmtId="167" fontId="13" fillId="0" borderId="0" xfId="2" applyNumberFormat="1" applyFont="1" applyBorder="1" applyProtection="1">
      <protection hidden="1"/>
    </xf>
    <xf numFmtId="167" fontId="13" fillId="0" borderId="0" xfId="2" applyNumberFormat="1" applyFont="1" applyBorder="1" applyAlignment="1" applyProtection="1">
      <protection hidden="1"/>
    </xf>
    <xf numFmtId="0" fontId="13" fillId="0" borderId="0" xfId="0" applyFont="1" applyProtection="1">
      <protection hidden="1"/>
    </xf>
    <xf numFmtId="167" fontId="13" fillId="0" borderId="0" xfId="2" applyNumberFormat="1" applyFont="1" applyFill="1" applyBorder="1" applyAlignment="1" applyProtection="1">
      <protection hidden="1"/>
    </xf>
    <xf numFmtId="0" fontId="25" fillId="8" borderId="1" xfId="0" applyFont="1" applyFill="1" applyBorder="1"/>
    <xf numFmtId="165" fontId="25" fillId="8" borderId="1" xfId="0" applyNumberFormat="1" applyFont="1" applyFill="1" applyBorder="1" applyAlignment="1">
      <alignment horizontal="left"/>
    </xf>
    <xf numFmtId="7" fontId="25" fillId="8" borderId="1" xfId="0" applyNumberFormat="1" applyFont="1" applyFill="1" applyBorder="1"/>
    <xf numFmtId="44" fontId="9" fillId="2" borderId="1" xfId="2" applyFont="1" applyFill="1" applyBorder="1" applyProtection="1">
      <protection locked="0" hidden="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35" fillId="0" borderId="0" xfId="0" applyFont="1" applyAlignment="1">
      <alignment horizontal="left" wrapText="1"/>
    </xf>
    <xf numFmtId="0" fontId="35" fillId="5" borderId="0" xfId="0" applyFont="1" applyFill="1" applyAlignment="1">
      <alignment horizontal="left" vertical="center"/>
    </xf>
    <xf numFmtId="167" fontId="35" fillId="5" borderId="0" xfId="0" applyNumberFormat="1" applyFont="1" applyFill="1" applyAlignment="1">
      <alignment vertical="center"/>
    </xf>
    <xf numFmtId="167" fontId="36" fillId="5" borderId="0" xfId="0" applyNumberFormat="1" applyFont="1" applyFill="1" applyAlignment="1">
      <alignment vertical="center"/>
    </xf>
    <xf numFmtId="167" fontId="36" fillId="5" borderId="0" xfId="0" applyNumberFormat="1" applyFont="1" applyFill="1" applyAlignment="1">
      <alignment horizontal="left" vertical="center"/>
    </xf>
    <xf numFmtId="0" fontId="41" fillId="0" borderId="0" xfId="0" applyFont="1" applyAlignment="1">
      <alignment horizontal="center"/>
    </xf>
    <xf numFmtId="167" fontId="35" fillId="0" borderId="0" xfId="0" applyNumberFormat="1" applyFont="1" applyAlignment="1">
      <alignment vertical="center"/>
    </xf>
    <xf numFmtId="167" fontId="36" fillId="0" borderId="0" xfId="0" applyNumberFormat="1" applyFont="1" applyAlignment="1">
      <alignment vertical="center"/>
    </xf>
    <xf numFmtId="167" fontId="36" fillId="0" borderId="0" xfId="0" applyNumberFormat="1" applyFont="1" applyAlignment="1">
      <alignment horizontal="left" vertical="center"/>
    </xf>
    <xf numFmtId="0" fontId="9" fillId="0" borderId="9" xfId="0" applyFont="1" applyBorder="1" applyAlignment="1">
      <alignment horizontal="center"/>
    </xf>
    <xf numFmtId="167" fontId="33" fillId="0" borderId="0" xfId="0" applyNumberFormat="1" applyFont="1" applyAlignment="1">
      <alignment horizontal="left"/>
    </xf>
    <xf numFmtId="0" fontId="9" fillId="0" borderId="0" xfId="0" applyFont="1" applyAlignment="1">
      <alignment horizontal="center"/>
    </xf>
    <xf numFmtId="0" fontId="35" fillId="0" borderId="0" xfId="0" applyFont="1" applyAlignment="1">
      <alignment horizontal="left" vertical="center"/>
    </xf>
    <xf numFmtId="167" fontId="14" fillId="5" borderId="0" xfId="0" applyNumberFormat="1" applyFont="1" applyFill="1"/>
    <xf numFmtId="167" fontId="15" fillId="5" borderId="0" xfId="0" applyNumberFormat="1" applyFont="1" applyFill="1"/>
    <xf numFmtId="167" fontId="15" fillId="5" borderId="0" xfId="0" applyNumberFormat="1" applyFont="1" applyFill="1" applyAlignment="1">
      <alignment horizontal="left"/>
    </xf>
    <xf numFmtId="167" fontId="15" fillId="0" borderId="0" xfId="0" applyNumberFormat="1" applyFont="1"/>
    <xf numFmtId="167" fontId="15" fillId="0" borderId="0" xfId="0" applyNumberFormat="1" applyFont="1" applyAlignment="1">
      <alignment horizontal="left"/>
    </xf>
    <xf numFmtId="0" fontId="10" fillId="0" borderId="0" xfId="0" applyFont="1" applyAlignment="1">
      <alignment horizontal="center"/>
    </xf>
    <xf numFmtId="0" fontId="5" fillId="0" borderId="0" xfId="0" applyFont="1"/>
    <xf numFmtId="0" fontId="10" fillId="0" borderId="0" xfId="0" applyFont="1" applyAlignment="1">
      <alignment horizontal="left"/>
    </xf>
    <xf numFmtId="0" fontId="5" fillId="0" borderId="0" xfId="0" applyFont="1" applyAlignment="1">
      <alignment horizontal="left"/>
    </xf>
    <xf numFmtId="0" fontId="10" fillId="0" borderId="0" xfId="0" applyFont="1" applyAlignment="1">
      <alignment horizontal="left" wrapText="1"/>
    </xf>
    <xf numFmtId="168" fontId="5" fillId="0" borderId="0" xfId="0" applyNumberFormat="1" applyFont="1" applyAlignment="1">
      <alignment horizontal="left"/>
    </xf>
    <xf numFmtId="0" fontId="13" fillId="0" borderId="0" xfId="0" applyFont="1"/>
    <xf numFmtId="0" fontId="10" fillId="0" borderId="6" xfId="0" applyFont="1" applyBorder="1" applyAlignment="1">
      <alignment horizontal="left"/>
    </xf>
    <xf numFmtId="0" fontId="10" fillId="0" borderId="0" xfId="0" applyFont="1"/>
    <xf numFmtId="0" fontId="10" fillId="0" borderId="1" xfId="0" applyFont="1" applyBorder="1"/>
    <xf numFmtId="0" fontId="10"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9" fillId="0" borderId="0" xfId="0" applyFont="1" applyAlignment="1">
      <alignment vertical="top"/>
    </xf>
    <xf numFmtId="0" fontId="38" fillId="0" borderId="0" xfId="0" applyFont="1" applyAlignment="1">
      <alignment horizontal="right" vertical="top" wrapText="1"/>
    </xf>
    <xf numFmtId="0" fontId="40" fillId="0" borderId="0" xfId="0" applyFont="1" applyAlignment="1">
      <alignment horizontal="left" vertical="top"/>
    </xf>
    <xf numFmtId="0" fontId="38" fillId="4" borderId="6" xfId="0" applyFont="1" applyFill="1" applyBorder="1" applyAlignment="1">
      <alignment vertical="top" wrapText="1"/>
    </xf>
    <xf numFmtId="0" fontId="42" fillId="0" borderId="0" xfId="0" applyFont="1" applyAlignment="1">
      <alignmen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7" fillId="0" borderId="14" xfId="0" applyFont="1" applyBorder="1" applyAlignment="1">
      <alignment horizontal="left" vertical="top" wrapText="1"/>
    </xf>
    <xf numFmtId="0" fontId="37" fillId="0" borderId="6" xfId="0" applyFont="1" applyBorder="1" applyAlignment="1">
      <alignment horizontal="left" vertical="top" wrapText="1"/>
    </xf>
    <xf numFmtId="0" fontId="37" fillId="0" borderId="15" xfId="0" applyFont="1" applyBorder="1" applyAlignment="1">
      <alignment horizontal="left" vertical="top" wrapText="1"/>
    </xf>
    <xf numFmtId="0" fontId="37" fillId="0" borderId="0" xfId="0" applyFont="1" applyAlignment="1">
      <alignment horizontal="left" vertical="top" wrapText="1"/>
    </xf>
    <xf numFmtId="44" fontId="18"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4" fillId="4" borderId="2" xfId="0" applyFont="1" applyFill="1" applyBorder="1" applyProtection="1">
      <protection hidden="1"/>
    </xf>
    <xf numFmtId="0" fontId="14" fillId="4" borderId="3" xfId="0" applyFont="1" applyFill="1" applyBorder="1" applyProtection="1">
      <protection hidden="1"/>
    </xf>
    <xf numFmtId="0" fontId="14" fillId="4" borderId="4" xfId="0" applyFont="1" applyFill="1" applyBorder="1" applyProtection="1">
      <protection hidden="1"/>
    </xf>
    <xf numFmtId="168" fontId="9" fillId="2" borderId="2" xfId="1" applyNumberFormat="1" applyFont="1" applyFill="1" applyBorder="1" applyAlignment="1" applyProtection="1">
      <alignment horizontal="right"/>
      <protection locked="0" hidden="1"/>
    </xf>
    <xf numFmtId="168" fontId="9" fillId="2" borderId="4" xfId="1" applyNumberFormat="1" applyFont="1" applyFill="1" applyBorder="1" applyAlignment="1" applyProtection="1">
      <alignment horizontal="right"/>
      <protection locked="0" hidden="1"/>
    </xf>
    <xf numFmtId="0" fontId="10" fillId="4" borderId="2" xfId="0" applyFont="1" applyFill="1" applyBorder="1" applyAlignment="1" applyProtection="1">
      <alignment horizontal="center"/>
      <protection hidden="1"/>
    </xf>
    <xf numFmtId="0" fontId="10" fillId="4" borderId="3" xfId="0" applyFont="1" applyFill="1" applyBorder="1" applyAlignment="1" applyProtection="1">
      <alignment horizontal="center"/>
      <protection hidden="1"/>
    </xf>
    <xf numFmtId="0" fontId="10" fillId="4" borderId="4" xfId="0" applyFont="1" applyFill="1" applyBorder="1" applyAlignment="1" applyProtection="1">
      <alignment horizontal="center"/>
      <protection hidden="1"/>
    </xf>
    <xf numFmtId="0" fontId="9" fillId="2" borderId="2" xfId="0" applyFont="1" applyFill="1" applyBorder="1" applyAlignment="1" applyProtection="1">
      <alignment horizontal="right"/>
      <protection locked="0" hidden="1"/>
    </xf>
    <xf numFmtId="0" fontId="9" fillId="2" borderId="4" xfId="0" applyFont="1" applyFill="1" applyBorder="1" applyAlignment="1" applyProtection="1">
      <alignment horizontal="right"/>
      <protection locked="0" hidden="1"/>
    </xf>
    <xf numFmtId="10" fontId="9" fillId="2" borderId="2" xfId="3" applyNumberFormat="1" applyFont="1" applyFill="1" applyBorder="1" applyAlignment="1" applyProtection="1">
      <alignment horizontal="right"/>
      <protection locked="0" hidden="1"/>
    </xf>
    <xf numFmtId="10" fontId="9" fillId="2" borderId="4" xfId="3" applyNumberFormat="1" applyFont="1" applyFill="1" applyBorder="1" applyAlignment="1" applyProtection="1">
      <alignment horizontal="right"/>
      <protection locked="0" hidden="1"/>
    </xf>
    <xf numFmtId="164" fontId="9" fillId="2" borderId="2" xfId="3" applyNumberFormat="1" applyFont="1" applyFill="1" applyBorder="1" applyAlignment="1" applyProtection="1">
      <alignment horizontal="right"/>
      <protection locked="0" hidden="1"/>
    </xf>
    <xf numFmtId="164" fontId="9" fillId="2" borderId="4" xfId="3" applyNumberFormat="1" applyFont="1" applyFill="1" applyBorder="1" applyAlignment="1" applyProtection="1">
      <alignment horizontal="right"/>
      <protection locked="0" hidden="1"/>
    </xf>
    <xf numFmtId="49" fontId="9" fillId="2" borderId="2" xfId="1" applyNumberFormat="1" applyFont="1" applyFill="1" applyBorder="1" applyAlignment="1" applyProtection="1">
      <alignment horizontal="right"/>
      <protection locked="0" hidden="1"/>
    </xf>
    <xf numFmtId="49" fontId="9" fillId="2" borderId="4" xfId="1" applyNumberFormat="1" applyFont="1" applyFill="1" applyBorder="1" applyAlignment="1" applyProtection="1">
      <alignment horizontal="right"/>
      <protection locked="0" hidden="1"/>
    </xf>
    <xf numFmtId="14" fontId="9" fillId="2" borderId="2" xfId="1" applyNumberFormat="1" applyFont="1" applyFill="1" applyBorder="1" applyAlignment="1" applyProtection="1">
      <alignment horizontal="right"/>
      <protection locked="0" hidden="1"/>
    </xf>
    <xf numFmtId="14" fontId="9" fillId="2" borderId="4" xfId="1" applyNumberFormat="1" applyFont="1" applyFill="1" applyBorder="1" applyAlignment="1" applyProtection="1">
      <alignment horizontal="right"/>
      <protection locked="0" hidden="1"/>
    </xf>
    <xf numFmtId="0" fontId="1" fillId="4" borderId="2"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Protection="1">
      <protection hidden="1"/>
    </xf>
    <xf numFmtId="0" fontId="2" fillId="4" borderId="2" xfId="0" applyFont="1" applyFill="1" applyBorder="1" applyProtection="1">
      <protection hidden="1"/>
    </xf>
    <xf numFmtId="0" fontId="14" fillId="4" borderId="2" xfId="0" applyFont="1" applyFill="1" applyBorder="1" applyAlignment="1" applyProtection="1">
      <alignment wrapText="1"/>
      <protection hidden="1"/>
    </xf>
    <xf numFmtId="0" fontId="14" fillId="4" borderId="3" xfId="0" applyFont="1" applyFill="1" applyBorder="1" applyAlignment="1" applyProtection="1">
      <alignment wrapText="1"/>
      <protection hidden="1"/>
    </xf>
    <xf numFmtId="0" fontId="14" fillId="4" borderId="4" xfId="0" applyFont="1" applyFill="1" applyBorder="1" applyAlignment="1" applyProtection="1">
      <alignment wrapText="1"/>
      <protection hidden="1"/>
    </xf>
    <xf numFmtId="165" fontId="5" fillId="0" borderId="2" xfId="0" applyNumberFormat="1" applyFont="1" applyBorder="1" applyAlignment="1" applyProtection="1">
      <alignment horizontal="right"/>
      <protection hidden="1"/>
    </xf>
    <xf numFmtId="165" fontId="5" fillId="0" borderId="4" xfId="0" applyNumberFormat="1" applyFont="1" applyBorder="1" applyAlignment="1" applyProtection="1">
      <alignment horizontal="right"/>
      <protection hidden="1"/>
    </xf>
    <xf numFmtId="7" fontId="9" fillId="2" borderId="2" xfId="2" applyNumberFormat="1" applyFont="1" applyFill="1" applyBorder="1" applyAlignment="1" applyProtection="1">
      <alignment horizontal="right"/>
      <protection locked="0" hidden="1"/>
    </xf>
    <xf numFmtId="7" fontId="9" fillId="2" borderId="4" xfId="2" applyNumberFormat="1" applyFont="1" applyFill="1" applyBorder="1" applyAlignment="1" applyProtection="1">
      <alignment horizontal="right"/>
      <protection locked="0" hidden="1"/>
    </xf>
    <xf numFmtId="7" fontId="5" fillId="0" borderId="2" xfId="2" applyNumberFormat="1" applyFont="1" applyBorder="1" applyAlignment="1" applyProtection="1">
      <alignment horizontal="right"/>
      <protection hidden="1"/>
    </xf>
    <xf numFmtId="7" fontId="5" fillId="0" borderId="4" xfId="2" applyNumberFormat="1" applyFont="1" applyBorder="1" applyAlignment="1" applyProtection="1">
      <alignment horizontal="right"/>
      <protection hidden="1"/>
    </xf>
    <xf numFmtId="0" fontId="5" fillId="4" borderId="2" xfId="0" applyFont="1" applyFill="1" applyBorder="1" applyProtection="1">
      <protection hidden="1"/>
    </xf>
    <xf numFmtId="0" fontId="5" fillId="4" borderId="3" xfId="0" applyFont="1" applyFill="1" applyBorder="1" applyProtection="1">
      <protection hidden="1"/>
    </xf>
    <xf numFmtId="0" fontId="5" fillId="4" borderId="4" xfId="0" applyFont="1" applyFill="1" applyBorder="1" applyProtection="1">
      <protection hidden="1"/>
    </xf>
    <xf numFmtId="0" fontId="10" fillId="5" borderId="2" xfId="0" applyFont="1" applyFill="1" applyBorder="1" applyAlignment="1" applyProtection="1">
      <alignment horizontal="left" wrapText="1"/>
      <protection hidden="1"/>
    </xf>
    <xf numFmtId="0" fontId="10" fillId="5" borderId="3" xfId="0" applyFont="1" applyFill="1" applyBorder="1" applyAlignment="1" applyProtection="1">
      <alignment horizontal="left" wrapText="1"/>
      <protection hidden="1"/>
    </xf>
    <xf numFmtId="0" fontId="10" fillId="5" borderId="4" xfId="0" applyFont="1" applyFill="1" applyBorder="1" applyAlignment="1" applyProtection="1">
      <alignment horizontal="left" wrapText="1"/>
      <protection hidden="1"/>
    </xf>
    <xf numFmtId="0" fontId="1" fillId="4" borderId="3" xfId="0" applyFont="1" applyFill="1" applyBorder="1" applyProtection="1">
      <protection hidden="1"/>
    </xf>
    <xf numFmtId="0" fontId="1" fillId="4" borderId="4" xfId="0" applyFont="1" applyFill="1" applyBorder="1" applyProtection="1">
      <protection hidden="1"/>
    </xf>
    <xf numFmtId="44" fontId="9" fillId="2" borderId="2" xfId="2" applyFont="1" applyFill="1" applyBorder="1" applyAlignment="1" applyProtection="1">
      <alignment horizontal="right"/>
      <protection locked="0" hidden="1"/>
    </xf>
    <xf numFmtId="44" fontId="9" fillId="2" borderId="4" xfId="2" applyFont="1" applyFill="1" applyBorder="1" applyAlignment="1" applyProtection="1">
      <alignment horizontal="right"/>
      <protection locked="0" hidden="1"/>
    </xf>
    <xf numFmtId="166" fontId="23" fillId="3" borderId="2" xfId="4" applyNumberFormat="1" applyFont="1" applyBorder="1" applyAlignment="1" applyProtection="1">
      <alignment horizontal="right"/>
      <protection hidden="1"/>
    </xf>
    <xf numFmtId="166" fontId="23" fillId="3" borderId="4" xfId="4" applyNumberFormat="1" applyFont="1" applyBorder="1" applyAlignment="1" applyProtection="1">
      <alignment horizontal="right"/>
      <protection hidden="1"/>
    </xf>
    <xf numFmtId="166" fontId="5" fillId="0" borderId="2" xfId="1" applyNumberFormat="1" applyFont="1" applyBorder="1" applyAlignment="1" applyProtection="1">
      <alignment horizontal="right"/>
      <protection hidden="1"/>
    </xf>
    <xf numFmtId="166" fontId="5" fillId="0" borderId="4" xfId="1" applyNumberFormat="1" applyFont="1" applyBorder="1" applyAlignment="1" applyProtection="1">
      <alignment horizontal="right"/>
      <protection hidden="1"/>
    </xf>
    <xf numFmtId="8" fontId="13" fillId="7" borderId="2" xfId="1" applyNumberFormat="1" applyFont="1" applyFill="1" applyBorder="1" applyAlignment="1" applyProtection="1">
      <alignment horizontal="right"/>
      <protection hidden="1"/>
    </xf>
    <xf numFmtId="8" fontId="13" fillId="7" borderId="4" xfId="1" applyNumberFormat="1" applyFont="1" applyFill="1" applyBorder="1" applyAlignment="1" applyProtection="1">
      <alignment horizontal="right"/>
      <protection hidden="1"/>
    </xf>
    <xf numFmtId="7" fontId="13" fillId="0" borderId="2" xfId="2" applyNumberFormat="1" applyFont="1" applyFill="1" applyBorder="1" applyAlignment="1" applyProtection="1">
      <alignment horizontal="right"/>
      <protection hidden="1"/>
    </xf>
    <xf numFmtId="7" fontId="13" fillId="0" borderId="4" xfId="2" applyNumberFormat="1" applyFont="1" applyFill="1" applyBorder="1" applyAlignment="1" applyProtection="1">
      <alignment horizontal="right"/>
      <protection hidden="1"/>
    </xf>
    <xf numFmtId="167" fontId="34" fillId="0" borderId="0" xfId="0" applyNumberFormat="1" applyFont="1" applyAlignment="1" applyProtection="1">
      <alignment horizontal="left" wrapText="1"/>
      <protection hidden="1"/>
    </xf>
    <xf numFmtId="0" fontId="35" fillId="2" borderId="0" xfId="0" applyFont="1" applyFill="1" applyAlignment="1">
      <alignment horizontal="left" wrapText="1"/>
    </xf>
    <xf numFmtId="0" fontId="10" fillId="0" borderId="0" xfId="0" applyFont="1" applyAlignment="1" applyProtection="1">
      <alignment wrapText="1"/>
      <protection hidden="1"/>
    </xf>
    <xf numFmtId="0" fontId="6" fillId="0" borderId="1" xfId="0" applyFont="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168" fontId="13" fillId="0" borderId="1" xfId="0" applyNumberFormat="1" applyFont="1" applyBorder="1" applyAlignment="1" applyProtection="1">
      <alignment horizontal="left"/>
      <protection hidden="1"/>
    </xf>
    <xf numFmtId="0" fontId="13" fillId="0" borderId="2"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12" fillId="0" borderId="1" xfId="0" applyFont="1" applyBorder="1" applyAlignment="1">
      <alignment horizontal="left" vertical="top" wrapText="1"/>
    </xf>
    <xf numFmtId="0" fontId="9" fillId="2" borderId="10" xfId="0" applyFont="1" applyFill="1" applyBorder="1" applyAlignment="1" applyProtection="1">
      <alignment horizontal="left" vertical="top"/>
      <protection locked="0" hidden="1"/>
    </xf>
    <xf numFmtId="0" fontId="9" fillId="2" borderId="11" xfId="0" applyFont="1" applyFill="1" applyBorder="1" applyAlignment="1" applyProtection="1">
      <alignment horizontal="left" vertical="top"/>
      <protection locked="0" hidden="1"/>
    </xf>
    <xf numFmtId="0" fontId="9" fillId="2" borderId="12" xfId="0" applyFont="1" applyFill="1" applyBorder="1" applyAlignment="1" applyProtection="1">
      <alignment horizontal="left" vertical="top"/>
      <protection locked="0" hidden="1"/>
    </xf>
    <xf numFmtId="0" fontId="9" fillId="2" borderId="7" xfId="0" applyFont="1" applyFill="1" applyBorder="1" applyAlignment="1" applyProtection="1">
      <alignment horizontal="left" vertical="top"/>
      <protection locked="0" hidden="1"/>
    </xf>
    <xf numFmtId="0" fontId="9" fillId="2" borderId="0" xfId="0" applyFont="1" applyFill="1" applyAlignment="1" applyProtection="1">
      <alignment horizontal="left" vertical="top"/>
      <protection locked="0" hidden="1"/>
    </xf>
    <xf numFmtId="0" fontId="9" fillId="2" borderId="13" xfId="0" applyFont="1" applyFill="1" applyBorder="1" applyAlignment="1" applyProtection="1">
      <alignment horizontal="left" vertical="top"/>
      <protection locked="0" hidden="1"/>
    </xf>
    <xf numFmtId="0" fontId="9" fillId="2" borderId="14" xfId="0" applyFont="1" applyFill="1" applyBorder="1" applyAlignment="1" applyProtection="1">
      <alignment horizontal="left" vertical="top"/>
      <protection locked="0" hidden="1"/>
    </xf>
    <xf numFmtId="0" fontId="9" fillId="2" borderId="6" xfId="0" applyFont="1" applyFill="1" applyBorder="1" applyAlignment="1" applyProtection="1">
      <alignment horizontal="left" vertical="top"/>
      <protection locked="0" hidden="1"/>
    </xf>
    <xf numFmtId="0" fontId="9" fillId="2" borderId="15" xfId="0" applyFont="1" applyFill="1" applyBorder="1" applyAlignment="1" applyProtection="1">
      <alignment horizontal="left" vertical="top"/>
      <protection locked="0" hidden="1"/>
    </xf>
    <xf numFmtId="0" fontId="9" fillId="2" borderId="1" xfId="0" applyFont="1" applyFill="1" applyBorder="1" applyAlignment="1" applyProtection="1">
      <alignment horizontal="left"/>
      <protection locked="0" hidden="1"/>
    </xf>
    <xf numFmtId="0" fontId="10" fillId="0" borderId="0" xfId="0" applyFont="1" applyAlignment="1">
      <alignment horizont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xf>
    <xf numFmtId="164" fontId="9" fillId="2" borderId="2" xfId="3" applyNumberFormat="1" applyFont="1" applyFill="1" applyBorder="1" applyAlignment="1" applyProtection="1">
      <alignment horizontal="right"/>
      <protection hidden="1"/>
    </xf>
    <xf numFmtId="164" fontId="9" fillId="2" borderId="4" xfId="3" applyNumberFormat="1" applyFont="1" applyFill="1" applyBorder="1" applyAlignment="1" applyProtection="1">
      <alignment horizontal="right"/>
      <protection hidden="1"/>
    </xf>
  </cellXfs>
  <cellStyles count="5">
    <cellStyle name="Accent1" xfId="4" builtinId="29"/>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AD19-7C8A-45CC-97CD-5912F38C35B8}">
  <sheetPr>
    <tabColor rgb="FF92D050"/>
    <pageSetUpPr fitToPage="1"/>
  </sheetPr>
  <dimension ref="A1:F30"/>
  <sheetViews>
    <sheetView workbookViewId="0">
      <pane ySplit="13" topLeftCell="A14" activePane="bottomLeft" state="frozen"/>
      <selection pane="bottomLeft" activeCell="G14" sqref="G14"/>
    </sheetView>
  </sheetViews>
  <sheetFormatPr defaultColWidth="8.85546875" defaultRowHeight="14.25" x14ac:dyDescent="0.25"/>
  <cols>
    <col min="1" max="1" width="15.7109375" style="107" customWidth="1"/>
    <col min="2" max="2" width="22.140625" style="107" customWidth="1"/>
    <col min="3" max="4" width="14.140625" style="107" customWidth="1"/>
    <col min="5" max="5" width="68.42578125" style="107" customWidth="1"/>
    <col min="6" max="6" width="24.28515625" style="107" customWidth="1"/>
    <col min="7" max="16384" width="8.85546875" style="107"/>
  </cols>
  <sheetData>
    <row r="1" spans="1:6" x14ac:dyDescent="0.25">
      <c r="A1" s="161" t="s">
        <v>1525</v>
      </c>
      <c r="B1" s="162"/>
      <c r="C1" s="162"/>
      <c r="D1" s="162"/>
      <c r="E1" s="162"/>
      <c r="F1" s="163"/>
    </row>
    <row r="2" spans="1:6" x14ac:dyDescent="0.25">
      <c r="A2" s="164"/>
      <c r="B2" s="165"/>
      <c r="C2" s="165"/>
      <c r="D2" s="165"/>
      <c r="E2" s="165"/>
      <c r="F2" s="166"/>
    </row>
    <row r="4" spans="1:6" ht="15" x14ac:dyDescent="0.25">
      <c r="A4" s="154" t="s">
        <v>1526</v>
      </c>
      <c r="B4" s="155" t="s">
        <v>1615</v>
      </c>
    </row>
    <row r="5" spans="1:6" ht="15" x14ac:dyDescent="0.25">
      <c r="A5" s="154" t="s">
        <v>1527</v>
      </c>
      <c r="B5" s="155" t="s">
        <v>1608</v>
      </c>
    </row>
    <row r="6" spans="1:6" ht="15" x14ac:dyDescent="0.25">
      <c r="A6" s="154"/>
      <c r="B6" s="155"/>
    </row>
    <row r="7" spans="1:6" ht="15" x14ac:dyDescent="0.25">
      <c r="A7" s="156" t="s">
        <v>1528</v>
      </c>
      <c r="B7" s="155"/>
    </row>
    <row r="8" spans="1:6" ht="15" x14ac:dyDescent="0.25">
      <c r="B8" s="157" t="s">
        <v>1529</v>
      </c>
      <c r="C8" s="167" t="s">
        <v>1589</v>
      </c>
      <c r="D8" s="167"/>
      <c r="E8" s="167"/>
      <c r="F8" s="167"/>
    </row>
    <row r="9" spans="1:6" ht="15" x14ac:dyDescent="0.25">
      <c r="B9" s="157" t="s">
        <v>1530</v>
      </c>
      <c r="C9" s="155" t="s">
        <v>1531</v>
      </c>
    </row>
    <row r="10" spans="1:6" ht="15" x14ac:dyDescent="0.25">
      <c r="B10" s="157" t="s">
        <v>1532</v>
      </c>
      <c r="C10" s="155" t="s">
        <v>1533</v>
      </c>
    </row>
    <row r="11" spans="1:6" ht="15" x14ac:dyDescent="0.25">
      <c r="B11" s="157"/>
      <c r="C11" s="155"/>
    </row>
    <row r="12" spans="1:6" ht="15" x14ac:dyDescent="0.25">
      <c r="A12" s="158" t="s">
        <v>1534</v>
      </c>
    </row>
    <row r="13" spans="1:6" ht="15" x14ac:dyDescent="0.25">
      <c r="A13" s="159" t="s">
        <v>1535</v>
      </c>
      <c r="B13" s="159" t="s">
        <v>1536</v>
      </c>
      <c r="C13" s="159" t="s">
        <v>1537</v>
      </c>
      <c r="D13" s="159" t="s">
        <v>1538</v>
      </c>
      <c r="E13" s="159" t="s">
        <v>1539</v>
      </c>
      <c r="F13" s="159" t="s">
        <v>1540</v>
      </c>
    </row>
    <row r="14" spans="1:6" ht="114" x14ac:dyDescent="0.25">
      <c r="A14" s="107" t="s">
        <v>1541</v>
      </c>
      <c r="B14" s="107" t="s">
        <v>1542</v>
      </c>
      <c r="C14" s="107" t="s">
        <v>1543</v>
      </c>
      <c r="D14" s="107" t="s">
        <v>1543</v>
      </c>
      <c r="E14" s="107" t="s">
        <v>1609</v>
      </c>
      <c r="F14" s="107" t="s">
        <v>1568</v>
      </c>
    </row>
    <row r="15" spans="1:6" ht="71.25" x14ac:dyDescent="0.25">
      <c r="A15" s="107" t="s">
        <v>1541</v>
      </c>
      <c r="B15" s="107" t="s">
        <v>1570</v>
      </c>
      <c r="C15" s="107" t="s">
        <v>1544</v>
      </c>
      <c r="D15" s="107" t="s">
        <v>1544</v>
      </c>
      <c r="E15" s="107" t="s">
        <v>1610</v>
      </c>
      <c r="F15" s="107" t="s">
        <v>1546</v>
      </c>
    </row>
    <row r="16" spans="1:6" ht="52.5" customHeight="1" x14ac:dyDescent="0.25">
      <c r="A16" s="107" t="s">
        <v>1541</v>
      </c>
      <c r="B16" s="107" t="s">
        <v>1547</v>
      </c>
      <c r="C16" s="107" t="s">
        <v>1545</v>
      </c>
      <c r="D16" s="107" t="s">
        <v>1550</v>
      </c>
      <c r="E16" s="107" t="s">
        <v>1594</v>
      </c>
      <c r="F16" s="160" t="s">
        <v>1548</v>
      </c>
    </row>
    <row r="17" spans="1:6" ht="114" x14ac:dyDescent="0.25">
      <c r="A17" s="107" t="s">
        <v>1541</v>
      </c>
      <c r="B17" s="107" t="s">
        <v>1549</v>
      </c>
      <c r="C17" s="107" t="s">
        <v>1545</v>
      </c>
      <c r="D17" s="107" t="s">
        <v>1569</v>
      </c>
      <c r="E17" s="107" t="s">
        <v>1595</v>
      </c>
      <c r="F17" s="160" t="s">
        <v>1551</v>
      </c>
    </row>
    <row r="18" spans="1:6" ht="62.25" customHeight="1" x14ac:dyDescent="0.25">
      <c r="A18" s="107" t="s">
        <v>1541</v>
      </c>
      <c r="B18" s="107" t="s">
        <v>1572</v>
      </c>
      <c r="C18" s="107" t="s">
        <v>1571</v>
      </c>
      <c r="D18" s="107" t="s">
        <v>1545</v>
      </c>
      <c r="E18" s="107" t="s">
        <v>1596</v>
      </c>
      <c r="F18" s="160" t="s">
        <v>1575</v>
      </c>
    </row>
    <row r="19" spans="1:6" ht="71.25" x14ac:dyDescent="0.25">
      <c r="A19" s="107" t="s">
        <v>1541</v>
      </c>
      <c r="B19" s="107" t="s">
        <v>1573</v>
      </c>
      <c r="C19" s="107" t="s">
        <v>1574</v>
      </c>
      <c r="D19" s="107" t="s">
        <v>1545</v>
      </c>
      <c r="E19" s="107" t="s">
        <v>1596</v>
      </c>
      <c r="F19" s="160" t="s">
        <v>1575</v>
      </c>
    </row>
    <row r="20" spans="1:6" ht="28.5" x14ac:dyDescent="0.25">
      <c r="A20" s="107" t="s">
        <v>1541</v>
      </c>
      <c r="B20" s="107" t="s">
        <v>1576</v>
      </c>
      <c r="C20" s="107" t="s">
        <v>1577</v>
      </c>
      <c r="D20" s="107" t="s">
        <v>1545</v>
      </c>
      <c r="E20" s="107" t="s">
        <v>1597</v>
      </c>
      <c r="F20" s="107" t="s">
        <v>1546</v>
      </c>
    </row>
    <row r="21" spans="1:6" ht="85.5" x14ac:dyDescent="0.25">
      <c r="A21" s="107" t="s">
        <v>1552</v>
      </c>
      <c r="B21" s="107" t="s">
        <v>1578</v>
      </c>
      <c r="C21" s="107" t="s">
        <v>1579</v>
      </c>
      <c r="D21" s="107" t="s">
        <v>1553</v>
      </c>
      <c r="E21" s="107" t="s">
        <v>1598</v>
      </c>
      <c r="F21" s="107" t="s">
        <v>1546</v>
      </c>
    </row>
    <row r="22" spans="1:6" ht="57" x14ac:dyDescent="0.25">
      <c r="A22" s="107" t="s">
        <v>1552</v>
      </c>
      <c r="B22" s="107" t="s">
        <v>1547</v>
      </c>
      <c r="C22" s="107" t="s">
        <v>1545</v>
      </c>
      <c r="D22" s="107" t="s">
        <v>1554</v>
      </c>
      <c r="E22" s="107" t="s">
        <v>1599</v>
      </c>
      <c r="F22" s="107" t="s">
        <v>1546</v>
      </c>
    </row>
    <row r="23" spans="1:6" ht="185.25" customHeight="1" x14ac:dyDescent="0.25">
      <c r="A23" s="107" t="s">
        <v>1552</v>
      </c>
      <c r="B23" s="107" t="s">
        <v>1555</v>
      </c>
      <c r="C23" s="107" t="s">
        <v>1545</v>
      </c>
      <c r="D23" s="107" t="s">
        <v>1556</v>
      </c>
      <c r="E23" s="107" t="s">
        <v>1600</v>
      </c>
      <c r="F23" s="160" t="s">
        <v>1557</v>
      </c>
    </row>
    <row r="24" spans="1:6" ht="42.75" x14ac:dyDescent="0.25">
      <c r="A24" s="107" t="s">
        <v>1552</v>
      </c>
      <c r="B24" s="107" t="s">
        <v>1558</v>
      </c>
      <c r="C24" s="107" t="s">
        <v>1580</v>
      </c>
      <c r="D24" s="107" t="s">
        <v>1588</v>
      </c>
      <c r="E24" s="107" t="s">
        <v>1601</v>
      </c>
      <c r="F24" s="107" t="s">
        <v>1546</v>
      </c>
    </row>
    <row r="25" spans="1:6" ht="195" customHeight="1" x14ac:dyDescent="0.25">
      <c r="A25" s="107" t="s">
        <v>1552</v>
      </c>
      <c r="B25" s="107" t="s">
        <v>1559</v>
      </c>
      <c r="C25" s="107" t="s">
        <v>1545</v>
      </c>
      <c r="D25" s="107" t="s">
        <v>1560</v>
      </c>
      <c r="E25" s="107" t="s">
        <v>1602</v>
      </c>
      <c r="F25" s="107" t="s">
        <v>1546</v>
      </c>
    </row>
    <row r="26" spans="1:6" ht="65.25" customHeight="1" x14ac:dyDescent="0.25">
      <c r="A26" s="107" t="s">
        <v>1552</v>
      </c>
      <c r="B26" s="107" t="s">
        <v>1587</v>
      </c>
      <c r="C26" s="107" t="s">
        <v>1586</v>
      </c>
      <c r="D26" s="107" t="s">
        <v>1585</v>
      </c>
      <c r="E26" s="107" t="s">
        <v>1603</v>
      </c>
      <c r="F26" s="107" t="s">
        <v>1546</v>
      </c>
    </row>
    <row r="27" spans="1:6" ht="124.5" customHeight="1" x14ac:dyDescent="0.25">
      <c r="A27" s="107" t="s">
        <v>1552</v>
      </c>
      <c r="B27" s="107" t="s">
        <v>1584</v>
      </c>
      <c r="C27" s="107" t="s">
        <v>1583</v>
      </c>
      <c r="D27" s="107" t="s">
        <v>1582</v>
      </c>
      <c r="E27" s="107" t="s">
        <v>1604</v>
      </c>
      <c r="F27" s="107" t="s">
        <v>1546</v>
      </c>
    </row>
    <row r="28" spans="1:6" ht="77.25" customHeight="1" x14ac:dyDescent="0.25">
      <c r="A28" s="107" t="s">
        <v>1552</v>
      </c>
      <c r="B28" s="107" t="s">
        <v>1591</v>
      </c>
      <c r="C28" s="107" t="s">
        <v>1593</v>
      </c>
      <c r="D28" s="107" t="s">
        <v>1592</v>
      </c>
      <c r="E28" s="107" t="s">
        <v>1607</v>
      </c>
      <c r="F28" s="107" t="s">
        <v>1546</v>
      </c>
    </row>
    <row r="29" spans="1:6" ht="57" x14ac:dyDescent="0.25">
      <c r="A29" s="107" t="s">
        <v>1532</v>
      </c>
      <c r="B29" s="107" t="s">
        <v>1547</v>
      </c>
      <c r="C29" s="107" t="s">
        <v>1545</v>
      </c>
      <c r="D29" s="107" t="s">
        <v>1554</v>
      </c>
      <c r="E29" s="107" t="s">
        <v>1605</v>
      </c>
      <c r="F29" s="107" t="s">
        <v>1546</v>
      </c>
    </row>
    <row r="30" spans="1:6" ht="71.25" x14ac:dyDescent="0.25">
      <c r="A30" s="107" t="s">
        <v>1532</v>
      </c>
      <c r="B30" s="107" t="s">
        <v>1612</v>
      </c>
      <c r="C30" s="107" t="s">
        <v>1613</v>
      </c>
      <c r="D30" s="107" t="s">
        <v>1611</v>
      </c>
      <c r="E30" s="107" t="s">
        <v>1606</v>
      </c>
      <c r="F30" s="160" t="s">
        <v>1581</v>
      </c>
    </row>
  </sheetData>
  <sheetProtection sheet="1" formatColumns="0" formatRows="0" sort="0" autoFilter="0" pivotTables="0"/>
  <mergeCells count="2">
    <mergeCell ref="A1:F2"/>
    <mergeCell ref="C8:F8"/>
  </mergeCells>
  <pageMargins left="0.7" right="0.7" top="0.75" bottom="0.75" header="0.3" footer="0.3"/>
  <pageSetup scale="7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AC1239"/>
  <sheetViews>
    <sheetView tabSelected="1" zoomScale="80" zoomScaleNormal="80" workbookViewId="0">
      <selection activeCell="A3" sqref="A3:F3"/>
    </sheetView>
  </sheetViews>
  <sheetFormatPr defaultRowHeight="15" x14ac:dyDescent="0.2"/>
  <cols>
    <col min="1" max="1" width="30.7109375" style="14" customWidth="1"/>
    <col min="2" max="2" width="28.7109375" style="13" hidden="1" customWidth="1"/>
    <col min="3" max="4" width="30.7109375" style="15" customWidth="1"/>
    <col min="5" max="5" width="30.7109375" style="14" customWidth="1"/>
    <col min="6" max="6" width="30.7109375" style="15" customWidth="1"/>
    <col min="7" max="7" width="27.28515625" style="15" customWidth="1"/>
    <col min="8" max="9" width="27.28515625" style="14" customWidth="1"/>
    <col min="10" max="10" width="35.5703125" style="78" hidden="1" customWidth="1"/>
    <col min="11" max="11" width="21" style="78" hidden="1" customWidth="1"/>
    <col min="12" max="12" width="26.28515625" style="78" hidden="1" customWidth="1"/>
    <col min="13" max="13" width="23.5703125" style="78" hidden="1" customWidth="1"/>
    <col min="14" max="14" width="26" style="78" hidden="1" customWidth="1"/>
    <col min="15" max="15" width="31.28515625" style="79" bestFit="1" customWidth="1"/>
    <col min="16" max="16" width="17.5703125" style="40" bestFit="1" customWidth="1"/>
    <col min="17" max="17" width="23.28515625" style="40" customWidth="1"/>
    <col min="18" max="18" width="30.7109375" style="40" customWidth="1"/>
    <col min="19" max="19" width="47.7109375" style="40" customWidth="1"/>
    <col min="20" max="20" width="9.5703125" style="40" customWidth="1"/>
    <col min="21" max="29" width="9.140625" style="40"/>
    <col min="30" max="16384" width="9.140625" style="14"/>
  </cols>
  <sheetData>
    <row r="1" spans="1:29" ht="45" customHeight="1" x14ac:dyDescent="0.2">
      <c r="A1" s="168" t="s">
        <v>1614</v>
      </c>
      <c r="B1" s="168"/>
      <c r="C1" s="168"/>
      <c r="D1" s="168"/>
      <c r="E1" s="168"/>
      <c r="F1" s="168"/>
    </row>
    <row r="2" spans="1:29" ht="45" customHeight="1" x14ac:dyDescent="0.2">
      <c r="A2" s="169" t="s">
        <v>1522</v>
      </c>
      <c r="B2" s="169"/>
      <c r="C2" s="169"/>
      <c r="D2" s="169"/>
      <c r="E2" s="169"/>
      <c r="F2" s="169"/>
    </row>
    <row r="3" spans="1:29" s="17" customFormat="1" ht="35.25" customHeight="1" x14ac:dyDescent="0.25">
      <c r="A3" s="170" t="s">
        <v>1463</v>
      </c>
      <c r="B3" s="171"/>
      <c r="C3" s="171"/>
      <c r="D3" s="171"/>
      <c r="E3" s="171"/>
      <c r="F3" s="171"/>
      <c r="G3" s="101"/>
      <c r="H3" s="101"/>
      <c r="I3" s="101"/>
      <c r="J3" s="80"/>
      <c r="K3" s="80"/>
      <c r="L3" s="80"/>
      <c r="M3" s="80"/>
      <c r="N3" s="80"/>
      <c r="O3" s="81"/>
      <c r="P3" s="16"/>
      <c r="Q3" s="16"/>
      <c r="R3" s="16"/>
      <c r="S3" s="16"/>
      <c r="T3" s="40"/>
      <c r="U3" s="18"/>
      <c r="V3" s="40"/>
      <c r="W3" s="40"/>
      <c r="X3" s="40"/>
      <c r="Y3" s="40"/>
      <c r="Z3" s="40"/>
      <c r="AA3" s="40"/>
      <c r="AB3" s="40"/>
      <c r="AC3" s="40"/>
    </row>
    <row r="4" spans="1:29" ht="33.75" customHeight="1" x14ac:dyDescent="0.25">
      <c r="A4" s="177" t="s">
        <v>34</v>
      </c>
      <c r="B4" s="178"/>
      <c r="C4" s="178"/>
      <c r="D4" s="178"/>
      <c r="E4" s="178"/>
      <c r="F4" s="179"/>
      <c r="G4" s="19"/>
      <c r="H4" s="19"/>
      <c r="I4" s="19"/>
      <c r="J4" s="82"/>
    </row>
    <row r="5" spans="1:29" ht="23.25" customHeight="1" x14ac:dyDescent="0.25">
      <c r="A5" s="172" t="s">
        <v>1479</v>
      </c>
      <c r="B5" s="173"/>
      <c r="C5" s="173"/>
      <c r="D5" s="174"/>
      <c r="E5" s="180" t="s">
        <v>1480</v>
      </c>
      <c r="F5" s="181"/>
      <c r="G5" s="20"/>
      <c r="H5" s="20"/>
      <c r="I5" s="20"/>
      <c r="J5" s="95"/>
      <c r="K5" s="83"/>
      <c r="L5" s="83"/>
      <c r="M5" s="83"/>
      <c r="N5" s="83"/>
      <c r="O5" s="84"/>
      <c r="P5" s="21"/>
      <c r="Q5" s="22"/>
      <c r="R5" s="22"/>
    </row>
    <row r="6" spans="1:29" ht="23.25" customHeight="1" x14ac:dyDescent="0.25">
      <c r="A6" s="172" t="s">
        <v>1478</v>
      </c>
      <c r="B6" s="173"/>
      <c r="C6" s="173"/>
      <c r="D6" s="174"/>
      <c r="E6" s="182">
        <v>2.4E-2</v>
      </c>
      <c r="F6" s="183"/>
      <c r="G6" s="23"/>
      <c r="H6" s="23"/>
      <c r="I6" s="23"/>
      <c r="J6" s="95"/>
      <c r="O6" s="78"/>
      <c r="P6" s="14"/>
      <c r="Q6" s="22"/>
      <c r="R6" s="22"/>
    </row>
    <row r="7" spans="1:29" ht="23.25" hidden="1" customHeight="1" x14ac:dyDescent="0.25">
      <c r="A7" s="172" t="s">
        <v>1453</v>
      </c>
      <c r="B7" s="173"/>
      <c r="C7" s="173"/>
      <c r="D7" s="174"/>
      <c r="E7" s="184" t="s">
        <v>17</v>
      </c>
      <c r="F7" s="185"/>
      <c r="G7" s="24" t="s">
        <v>1454</v>
      </c>
      <c r="H7" s="20"/>
      <c r="I7" s="20"/>
      <c r="O7" s="85"/>
      <c r="P7" s="71"/>
      <c r="Q7" s="22"/>
      <c r="R7" s="22"/>
    </row>
    <row r="8" spans="1:29" ht="23.25" customHeight="1" x14ac:dyDescent="0.25">
      <c r="A8" s="172" t="s">
        <v>1457</v>
      </c>
      <c r="B8" s="173"/>
      <c r="C8" s="173"/>
      <c r="D8" s="174"/>
      <c r="E8" s="180" t="s">
        <v>1458</v>
      </c>
      <c r="F8" s="181"/>
      <c r="G8" s="24"/>
      <c r="H8" s="20"/>
      <c r="I8" s="20"/>
      <c r="O8" s="85"/>
      <c r="P8" s="71"/>
      <c r="Q8" s="22"/>
      <c r="R8" s="22"/>
    </row>
    <row r="9" spans="1:29" ht="23.25" customHeight="1" x14ac:dyDescent="0.25">
      <c r="A9" s="172" t="s">
        <v>1452</v>
      </c>
      <c r="B9" s="173"/>
      <c r="C9" s="173"/>
      <c r="D9" s="174"/>
      <c r="E9" s="186" t="s">
        <v>539</v>
      </c>
      <c r="F9" s="187"/>
      <c r="G9" s="23"/>
      <c r="H9" s="25"/>
      <c r="I9" s="25"/>
      <c r="O9" s="78"/>
      <c r="P9" s="14"/>
      <c r="Q9" s="22"/>
      <c r="R9" s="22"/>
    </row>
    <row r="10" spans="1:29" ht="23.25" customHeight="1" x14ac:dyDescent="0.25">
      <c r="A10" s="172" t="s">
        <v>1477</v>
      </c>
      <c r="B10" s="173"/>
      <c r="C10" s="173"/>
      <c r="D10" s="174"/>
      <c r="E10" s="175">
        <v>42</v>
      </c>
      <c r="F10" s="176"/>
      <c r="G10" s="25"/>
      <c r="H10" s="25"/>
      <c r="I10" s="25"/>
      <c r="O10" s="78"/>
      <c r="P10" s="14"/>
      <c r="R10" s="22"/>
    </row>
    <row r="11" spans="1:29" ht="23.25" customHeight="1" x14ac:dyDescent="0.25">
      <c r="A11" s="172" t="s">
        <v>37</v>
      </c>
      <c r="B11" s="173"/>
      <c r="C11" s="173"/>
      <c r="D11" s="174"/>
      <c r="E11" s="175" t="s">
        <v>11</v>
      </c>
      <c r="F11" s="176"/>
      <c r="G11" s="102"/>
      <c r="H11" s="103"/>
      <c r="I11" s="103"/>
      <c r="O11" s="78"/>
      <c r="P11" s="14"/>
      <c r="R11" s="22"/>
    </row>
    <row r="12" spans="1:29" ht="23.25" customHeight="1" x14ac:dyDescent="0.25">
      <c r="A12" s="172" t="s">
        <v>1481</v>
      </c>
      <c r="B12" s="173"/>
      <c r="C12" s="173"/>
      <c r="D12" s="174"/>
      <c r="E12" s="175" t="s">
        <v>1482</v>
      </c>
      <c r="F12" s="176"/>
      <c r="G12" s="104" t="str">
        <f>IF(OR(AND($E$11='Drop-down menus'!$M$1,OR($E$12='Drop-down menus'!$O$2,$E$12='Drop-down menus'!$O$3)),AND($E$11='Drop-down menus'!$M$2,$E$12='Drop-down menus'!$O$1)),"ERROR - Fund Types Do Not Agree","")</f>
        <v/>
      </c>
      <c r="H12" s="103"/>
      <c r="I12" s="103"/>
      <c r="O12" s="78"/>
      <c r="P12" s="14"/>
      <c r="R12" s="22"/>
    </row>
    <row r="13" spans="1:29" ht="23.25" customHeight="1" x14ac:dyDescent="0.25">
      <c r="A13" s="172" t="s">
        <v>1563</v>
      </c>
      <c r="B13" s="173"/>
      <c r="C13" s="173"/>
      <c r="D13" s="174"/>
      <c r="E13" s="188">
        <v>44747</v>
      </c>
      <c r="F13" s="189"/>
      <c r="G13" s="20"/>
      <c r="H13" s="20"/>
      <c r="I13" s="20"/>
      <c r="J13" s="74" t="s">
        <v>1493</v>
      </c>
      <c r="K13" s="75">
        <v>44744</v>
      </c>
      <c r="L13" s="76" t="str">
        <f>IF(OR($E$13&gt;=$K$13,$E$13=""),"Yes","No")</f>
        <v>Yes</v>
      </c>
      <c r="O13" s="78"/>
      <c r="P13" s="14"/>
      <c r="R13" s="22"/>
    </row>
    <row r="14" spans="1:29" ht="23.25" customHeight="1" x14ac:dyDescent="0.2">
      <c r="A14" s="203" t="s">
        <v>32</v>
      </c>
      <c r="B14" s="204"/>
      <c r="C14" s="204"/>
      <c r="D14" s="205"/>
      <c r="E14" s="197">
        <f t="array" ref="E14">INDEX(A27:C1238,MATCH(FALSE,ISBLANK(C27:C1238),0),0)</f>
        <v>44743</v>
      </c>
      <c r="F14" s="198"/>
      <c r="G14" s="27"/>
      <c r="H14" s="27"/>
      <c r="I14" s="27"/>
      <c r="O14" s="78"/>
      <c r="P14" s="14"/>
      <c r="Q14" s="69"/>
    </row>
    <row r="15" spans="1:29" ht="23.25" customHeight="1" x14ac:dyDescent="0.25">
      <c r="A15" s="172" t="s">
        <v>30</v>
      </c>
      <c r="B15" s="173"/>
      <c r="C15" s="173"/>
      <c r="D15" s="174"/>
      <c r="E15" s="211" t="s">
        <v>6</v>
      </c>
      <c r="F15" s="212"/>
      <c r="G15" s="28"/>
      <c r="H15" s="28"/>
      <c r="I15" s="29"/>
      <c r="O15" s="78"/>
      <c r="P15" s="14"/>
    </row>
    <row r="16" spans="1:29" ht="23.25" customHeight="1" x14ac:dyDescent="0.2">
      <c r="A16" s="193" t="s">
        <v>65</v>
      </c>
      <c r="B16" s="191"/>
      <c r="C16" s="191"/>
      <c r="D16" s="192"/>
      <c r="E16" s="201">
        <f>IF(E15="Beginning",ABS(NPV(E6/12,INDEX(A27:B1238,MATCH(E14,A27:A1238,0),2):$B$1238))*(1+E6/12),ABS(NPV(E6/12,INDEX(A27:B1238,MATCH(E14,A27:A1238,0),2):$B$1238)))</f>
        <v>898370.26241703669</v>
      </c>
      <c r="F16" s="202"/>
      <c r="G16" s="30"/>
      <c r="H16" s="30"/>
      <c r="I16" s="30"/>
      <c r="J16" s="91" t="s">
        <v>1488</v>
      </c>
      <c r="K16" s="91" t="s">
        <v>1489</v>
      </c>
      <c r="L16" s="92" t="s">
        <v>1490</v>
      </c>
      <c r="M16" s="92" t="s">
        <v>1491</v>
      </c>
      <c r="N16" s="92" t="s">
        <v>1492</v>
      </c>
      <c r="O16" s="78"/>
      <c r="P16" s="14"/>
      <c r="Q16" s="22"/>
      <c r="R16" s="22"/>
    </row>
    <row r="17" spans="1:19" ht="23.25" customHeight="1" x14ac:dyDescent="0.25">
      <c r="A17" s="194" t="s">
        <v>1501</v>
      </c>
      <c r="B17" s="195"/>
      <c r="C17" s="195"/>
      <c r="D17" s="196"/>
      <c r="E17" s="199">
        <v>0</v>
      </c>
      <c r="F17" s="200"/>
      <c r="G17" s="30"/>
      <c r="H17" s="30"/>
      <c r="I17" s="30"/>
      <c r="J17" s="93" t="str">
        <f>LEFT('Example 1 Output'!$E$7,4)-1&amp;"–"&amp;RIGHT('Example 1 Output'!$E$7,4)-1</f>
        <v>2021–2022</v>
      </c>
      <c r="K17" s="94">
        <f>DATE(RIGHT(J17,4),6,1)</f>
        <v>44713</v>
      </c>
      <c r="L17" s="73">
        <f>(ROUND(SUMIFS($F$27:$F$1238,$A$27:$A$1238,$K$17),2))</f>
        <v>0</v>
      </c>
      <c r="M17" s="73">
        <f>IF(AND('Example 1 Output'!$E$7&gt;'Example 1 Input'!$J$20,'Example 1 Output'!$E$7&lt;='Example 1 Input'!$L$20),SUMIFS($H$27:$H$1238,$A$27:$A$1238,$K$17),0)</f>
        <v>0</v>
      </c>
      <c r="N17" s="73">
        <f>IF(AND($J$17&gt;=$J$20,$J$17&lt;$L$20),$E$19,0)</f>
        <v>0</v>
      </c>
      <c r="O17" s="84"/>
      <c r="P17" s="21"/>
      <c r="Q17" s="22"/>
      <c r="R17" s="22"/>
    </row>
    <row r="18" spans="1:19" ht="23.25" customHeight="1" x14ac:dyDescent="0.25">
      <c r="A18" s="194" t="s">
        <v>1475</v>
      </c>
      <c r="B18" s="195"/>
      <c r="C18" s="195"/>
      <c r="D18" s="196"/>
      <c r="E18" s="199">
        <v>0</v>
      </c>
      <c r="F18" s="200"/>
      <c r="G18" s="30"/>
      <c r="H18" s="30"/>
      <c r="I18" s="30"/>
      <c r="O18" s="84"/>
      <c r="P18" s="21"/>
      <c r="Q18" s="22"/>
      <c r="R18" s="22"/>
    </row>
    <row r="19" spans="1:19" ht="23.25" customHeight="1" x14ac:dyDescent="0.2">
      <c r="A19" s="190" t="s">
        <v>1565</v>
      </c>
      <c r="B19" s="191"/>
      <c r="C19" s="191"/>
      <c r="D19" s="192"/>
      <c r="E19" s="219">
        <f>E16+E18+E17</f>
        <v>898370.26241703669</v>
      </c>
      <c r="F19" s="220"/>
      <c r="G19" s="30"/>
      <c r="H19" s="30"/>
      <c r="I19" s="30"/>
      <c r="J19" s="114" t="s">
        <v>1494</v>
      </c>
      <c r="K19" s="114" t="s">
        <v>1495</v>
      </c>
      <c r="L19" s="114" t="s">
        <v>1487</v>
      </c>
      <c r="M19" s="114" t="s">
        <v>1496</v>
      </c>
      <c r="O19" s="84"/>
      <c r="P19" s="21"/>
      <c r="Q19" s="22"/>
      <c r="R19" s="22"/>
    </row>
    <row r="20" spans="1:19" ht="23.25" customHeight="1" x14ac:dyDescent="0.25">
      <c r="A20" s="193" t="s">
        <v>36</v>
      </c>
      <c r="B20" s="191"/>
      <c r="C20" s="191"/>
      <c r="D20" s="192"/>
      <c r="E20" s="217" t="s">
        <v>1461</v>
      </c>
      <c r="F20" s="218"/>
      <c r="G20" s="31"/>
      <c r="H20" s="32"/>
      <c r="I20" s="32"/>
      <c r="J20" s="72" t="str">
        <f>IF(OR(MONTH($E$14)=1,MONTH($E$14)=2,MONTH($E$14)=3,MONTH($E$14)=4,MONTH($E$14)=5,MONTH($E$14)=6),YEAR($E$14)-1&amp;"–"&amp;YEAR($E$14),YEAR($E$14)&amp;"–"&amp;YEAR($E$14)+1)</f>
        <v>2022–2023</v>
      </c>
      <c r="K20" s="115">
        <f>EDATE($E$14,+($E$22-1))</f>
        <v>46539</v>
      </c>
      <c r="L20" s="72" t="str">
        <f>IF(OR(MONTH($K$20)=1,MONTH($K$20)=2,MONTH($K$20)=3,MONTH($K$20)=4,MONTH($K$20)=5,MONTH($K$20)=6),YEAR($K$20)-1&amp;"–"&amp;YEAR($K$20),YEAR($K$20)&amp;"–"&amp;YEAR($K$20)+1)</f>
        <v>2026–2027</v>
      </c>
      <c r="M20" s="116">
        <f>IF($L$20='Example 1 Output'!$E$7,$E$19,0)</f>
        <v>0</v>
      </c>
      <c r="O20" s="84"/>
      <c r="P20" s="21"/>
      <c r="Q20" s="22"/>
      <c r="R20" s="22"/>
    </row>
    <row r="21" spans="1:19" ht="23.25" customHeight="1" x14ac:dyDescent="0.2">
      <c r="A21" s="203" t="s">
        <v>35</v>
      </c>
      <c r="B21" s="204"/>
      <c r="C21" s="204"/>
      <c r="D21" s="205"/>
      <c r="E21" s="215">
        <f>IF(E20="Subscription-Based Information Technology Arrangements",10*12,"0")</f>
        <v>120</v>
      </c>
      <c r="F21" s="216"/>
      <c r="G21" s="33"/>
      <c r="H21" s="33"/>
      <c r="I21" s="33"/>
      <c r="O21" s="84"/>
      <c r="P21" s="21"/>
      <c r="Q21" s="22"/>
      <c r="R21" s="22"/>
    </row>
    <row r="22" spans="1:19" ht="23.25" customHeight="1" x14ac:dyDescent="0.2">
      <c r="A22" s="203" t="s">
        <v>15</v>
      </c>
      <c r="B22" s="204"/>
      <c r="C22" s="204"/>
      <c r="D22" s="205"/>
      <c r="E22" s="215">
        <f>ROUND(COUNTIF(C27:C1238,"&lt;&gt;"&amp;""),1)</f>
        <v>60</v>
      </c>
      <c r="F22" s="216"/>
      <c r="G22" s="33"/>
      <c r="H22" s="33"/>
      <c r="I22" s="33"/>
    </row>
    <row r="23" spans="1:19" ht="23.25" customHeight="1" x14ac:dyDescent="0.25">
      <c r="A23" s="190" t="s">
        <v>1462</v>
      </c>
      <c r="B23" s="209"/>
      <c r="C23" s="209"/>
      <c r="D23" s="210"/>
      <c r="E23" s="213">
        <f>IF(E21&lt;E22,E21,E22)</f>
        <v>60</v>
      </c>
      <c r="F23" s="214"/>
      <c r="G23" s="34"/>
      <c r="H23" s="34"/>
      <c r="I23" s="34"/>
      <c r="R23" s="22"/>
      <c r="S23" s="70"/>
    </row>
    <row r="24" spans="1:19" ht="20.25" customHeight="1" x14ac:dyDescent="0.2">
      <c r="A24" s="35"/>
      <c r="B24" s="35"/>
      <c r="C24" s="35"/>
      <c r="D24" s="36"/>
      <c r="F24" s="13"/>
      <c r="G24" s="13"/>
      <c r="H24" s="13"/>
      <c r="I24" s="13"/>
    </row>
    <row r="25" spans="1:19" ht="87.75" customHeight="1" x14ac:dyDescent="0.25">
      <c r="A25" s="206" t="s">
        <v>1473</v>
      </c>
      <c r="B25" s="207"/>
      <c r="C25" s="207"/>
      <c r="D25" s="207"/>
      <c r="E25" s="207"/>
      <c r="F25" s="207"/>
      <c r="G25" s="207"/>
      <c r="H25" s="207"/>
      <c r="I25" s="208"/>
    </row>
    <row r="26" spans="1:19" ht="66" customHeight="1" x14ac:dyDescent="0.25">
      <c r="A26" s="37" t="s">
        <v>0</v>
      </c>
      <c r="B26" s="38"/>
      <c r="C26" s="39" t="s">
        <v>12</v>
      </c>
      <c r="D26" s="37" t="s">
        <v>2</v>
      </c>
      <c r="E26" s="37" t="s">
        <v>1</v>
      </c>
      <c r="F26" s="38" t="str">
        <f>IF(E15="Beginning","Beginning Monthly Obligation Balance","Ending Monthly Obligation Balance")</f>
        <v>Beginning Monthly Obligation Balance</v>
      </c>
      <c r="G26" s="38" t="s">
        <v>1566</v>
      </c>
      <c r="H26" s="38" t="s">
        <v>67</v>
      </c>
      <c r="I26" s="38" t="s">
        <v>1567</v>
      </c>
      <c r="J26" s="86" t="s">
        <v>1497</v>
      </c>
    </row>
    <row r="27" spans="1:19" ht="20.25" customHeight="1" x14ac:dyDescent="0.2">
      <c r="A27" s="41">
        <v>44743</v>
      </c>
      <c r="B27" s="42">
        <f>IF(C27&gt;0,C27*-1,C27)</f>
        <v>-85000</v>
      </c>
      <c r="C27" s="117">
        <v>85000</v>
      </c>
      <c r="D27" s="43">
        <f>IF(C27&lt;&gt;"",IF(E15="Beginning",0,$E$16*($E$6/12)),0)</f>
        <v>0</v>
      </c>
      <c r="E27" s="44">
        <f t="shared" ref="E27:E90" si="0">C27-D27</f>
        <v>85000</v>
      </c>
      <c r="F27" s="43">
        <f>IF(C27&lt;&gt;"",$E$16-E27,0)</f>
        <v>813370.26241703669</v>
      </c>
      <c r="G27" s="45">
        <f>IF(C27&lt;&gt;"",$E$19/$E$23,0)</f>
        <v>14972.837706950611</v>
      </c>
      <c r="H27" s="43">
        <f>IF(C27&lt;&gt;"",G27,0)</f>
        <v>14972.837706950611</v>
      </c>
      <c r="I27" s="43">
        <f>IF(C27&lt;&gt;"",$E$19-H27,0)</f>
        <v>883397.42471008608</v>
      </c>
      <c r="J27" s="78" t="str">
        <f>IF(OR(MONTH(A27)=1,MONTH(A27)=2,MONTH(A27)=3,MONTH(A27)=4,MONTH(A27)=5,MONTH(A27)=6),YEAR(A27)-1&amp;"–"&amp;YEAR(A27),YEAR(A27)&amp;"–"&amp;YEAR(A27)+1)</f>
        <v>2022–2023</v>
      </c>
      <c r="Q27" s="46"/>
    </row>
    <row r="28" spans="1:19" ht="20.25" customHeight="1" x14ac:dyDescent="0.2">
      <c r="A28" s="41">
        <v>44774</v>
      </c>
      <c r="B28" s="42">
        <f t="shared" ref="B28:B91" si="1">IF(C28&gt;0,C28*-1,C28)</f>
        <v>0</v>
      </c>
      <c r="C28" s="117">
        <v>0</v>
      </c>
      <c r="D28" s="43">
        <f t="shared" ref="D28:D91" si="2">IF(C28="",0,IF($E$15="Beginning",IF(C27&lt;&gt;"",$F27*$E$6/12,0),IF(C27&lt;&gt;"",$F27*$E$6/12,$E$16*$E$6/12)))</f>
        <v>1626.7405248340735</v>
      </c>
      <c r="E28" s="44">
        <f t="shared" si="0"/>
        <v>-1626.7405248340735</v>
      </c>
      <c r="F28" s="43">
        <f t="shared" ref="F28:F91" si="3">IF(C28="",0,IF(C27="",$E$16-E28,IF(C28&lt;&gt;"",F27-E28)))</f>
        <v>814997.00294187071</v>
      </c>
      <c r="G28" s="45">
        <f>IF(AND(C28&lt;&gt;"",G27&lt;E$19),$E$19/$E$23,0)</f>
        <v>14972.837706950611</v>
      </c>
      <c r="H28" s="43">
        <f t="shared" ref="H28:H91" si="4">IF(C28&lt;&gt;"",G28+H27,0)</f>
        <v>29945.675413901223</v>
      </c>
      <c r="I28" s="43">
        <f>IF(C28&lt;&gt;"",$E$19-H28,0)</f>
        <v>868424.58700313547</v>
      </c>
      <c r="J28" s="78" t="str">
        <f t="shared" ref="J28:J90" si="5">IF(OR(MONTH(A28)=1,MONTH(A28)=2,MONTH(A28)=3,MONTH(A28)=4,MONTH(A28)=5,MONTH(A28)=6),YEAR(A28)-1&amp;"–"&amp;YEAR(A28),YEAR(A28)&amp;"–"&amp;YEAR(A28)+1)</f>
        <v>2022–2023</v>
      </c>
      <c r="Q28" s="46"/>
    </row>
    <row r="29" spans="1:19" ht="20.25" customHeight="1" x14ac:dyDescent="0.2">
      <c r="A29" s="41">
        <v>44805</v>
      </c>
      <c r="B29" s="42">
        <f t="shared" si="1"/>
        <v>0</v>
      </c>
      <c r="C29" s="117">
        <v>0</v>
      </c>
      <c r="D29" s="43">
        <f t="shared" si="2"/>
        <v>1629.9940058837412</v>
      </c>
      <c r="E29" s="44">
        <f t="shared" si="0"/>
        <v>-1629.9940058837412</v>
      </c>
      <c r="F29" s="43">
        <f t="shared" si="3"/>
        <v>816626.99694775441</v>
      </c>
      <c r="G29" s="45">
        <f>IF(AND(C29&lt;&gt;"",SUM(G$27:G28)&lt;E$19),$E$19/$E$23,0)</f>
        <v>14972.837706950611</v>
      </c>
      <c r="H29" s="43">
        <f t="shared" si="4"/>
        <v>44918.513120851836</v>
      </c>
      <c r="I29" s="43">
        <f t="shared" ref="I29:I92" si="6">IF(C29&lt;&gt;"",$E$19-H29,0)</f>
        <v>853451.74929618486</v>
      </c>
      <c r="J29" s="78" t="str">
        <f t="shared" si="5"/>
        <v>2022–2023</v>
      </c>
      <c r="Q29" s="46"/>
    </row>
    <row r="30" spans="1:19" ht="20.25" customHeight="1" x14ac:dyDescent="0.2">
      <c r="A30" s="41">
        <v>44835</v>
      </c>
      <c r="B30" s="42">
        <f t="shared" si="1"/>
        <v>0</v>
      </c>
      <c r="C30" s="117">
        <v>0</v>
      </c>
      <c r="D30" s="43">
        <f t="shared" si="2"/>
        <v>1633.2539938955088</v>
      </c>
      <c r="E30" s="44">
        <f t="shared" si="0"/>
        <v>-1633.2539938955088</v>
      </c>
      <c r="F30" s="43">
        <f t="shared" si="3"/>
        <v>818260.25094164989</v>
      </c>
      <c r="G30" s="45">
        <f>IF(AND(C30&lt;&gt;"",SUM(G$27:G29)&lt;E$19),$E$19/$E$23,0)</f>
        <v>14972.837706950611</v>
      </c>
      <c r="H30" s="43">
        <f t="shared" si="4"/>
        <v>59891.350827802446</v>
      </c>
      <c r="I30" s="43">
        <f t="shared" si="6"/>
        <v>838478.91158923425</v>
      </c>
      <c r="J30" s="78" t="str">
        <f t="shared" si="5"/>
        <v>2022–2023</v>
      </c>
      <c r="Q30" s="46"/>
    </row>
    <row r="31" spans="1:19" ht="20.25" customHeight="1" x14ac:dyDescent="0.2">
      <c r="A31" s="41">
        <v>44866</v>
      </c>
      <c r="B31" s="42">
        <f t="shared" si="1"/>
        <v>0</v>
      </c>
      <c r="C31" s="117">
        <v>0</v>
      </c>
      <c r="D31" s="43">
        <f t="shared" si="2"/>
        <v>1636.5205018832996</v>
      </c>
      <c r="E31" s="44">
        <f t="shared" si="0"/>
        <v>-1636.5205018832996</v>
      </c>
      <c r="F31" s="43">
        <f t="shared" si="3"/>
        <v>819896.77144353325</v>
      </c>
      <c r="G31" s="45">
        <f>IF(AND(C31&lt;&gt;"",SUM(G$27:G30)&lt;E$19),$E$19/$E$23,0)</f>
        <v>14972.837706950611</v>
      </c>
      <c r="H31" s="43">
        <f t="shared" si="4"/>
        <v>74864.188534753062</v>
      </c>
      <c r="I31" s="43">
        <f t="shared" si="6"/>
        <v>823506.07388228364</v>
      </c>
      <c r="J31" s="78" t="str">
        <f t="shared" si="5"/>
        <v>2022–2023</v>
      </c>
      <c r="L31" s="88"/>
      <c r="N31" s="87"/>
      <c r="Q31" s="46"/>
    </row>
    <row r="32" spans="1:19" ht="20.25" customHeight="1" x14ac:dyDescent="0.2">
      <c r="A32" s="41">
        <v>44896</v>
      </c>
      <c r="B32" s="42">
        <f t="shared" si="1"/>
        <v>0</v>
      </c>
      <c r="C32" s="117">
        <v>0</v>
      </c>
      <c r="D32" s="43">
        <f t="shared" si="2"/>
        <v>1639.7935428870667</v>
      </c>
      <c r="E32" s="44">
        <f t="shared" si="0"/>
        <v>-1639.7935428870667</v>
      </c>
      <c r="F32" s="43">
        <f t="shared" si="3"/>
        <v>821536.56498642033</v>
      </c>
      <c r="G32" s="45">
        <f>IF(AND(C32&lt;&gt;"",SUM(G$27:G31)&lt;E$19),$E$19/$E$23,0)</f>
        <v>14972.837706950611</v>
      </c>
      <c r="H32" s="43">
        <f t="shared" si="4"/>
        <v>89837.026241703672</v>
      </c>
      <c r="I32" s="43">
        <f t="shared" si="6"/>
        <v>808533.23617533303</v>
      </c>
      <c r="J32" s="78" t="str">
        <f t="shared" si="5"/>
        <v>2022–2023</v>
      </c>
      <c r="N32" s="87"/>
      <c r="Q32" s="46"/>
    </row>
    <row r="33" spans="1:17" ht="20.25" customHeight="1" x14ac:dyDescent="0.2">
      <c r="A33" s="41">
        <v>44927</v>
      </c>
      <c r="B33" s="42">
        <f t="shared" si="1"/>
        <v>-85000</v>
      </c>
      <c r="C33" s="117">
        <v>85000</v>
      </c>
      <c r="D33" s="43">
        <f t="shared" si="2"/>
        <v>1643.0731299728407</v>
      </c>
      <c r="E33" s="44">
        <f t="shared" si="0"/>
        <v>83356.926870027164</v>
      </c>
      <c r="F33" s="43">
        <f t="shared" si="3"/>
        <v>738179.63811639312</v>
      </c>
      <c r="G33" s="45">
        <f>IF(AND(C33&lt;&gt;"",SUM(G$27:G32)&lt;E$19),$E$19/$E$23,0)</f>
        <v>14972.837706950611</v>
      </c>
      <c r="H33" s="43">
        <f t="shared" si="4"/>
        <v>104809.86394865428</v>
      </c>
      <c r="I33" s="43">
        <f t="shared" si="6"/>
        <v>793560.39846838242</v>
      </c>
      <c r="J33" s="78" t="str">
        <f t="shared" si="5"/>
        <v>2022–2023</v>
      </c>
      <c r="N33" s="87"/>
      <c r="Q33" s="46"/>
    </row>
    <row r="34" spans="1:17" ht="20.25" customHeight="1" x14ac:dyDescent="0.2">
      <c r="A34" s="41">
        <v>44958</v>
      </c>
      <c r="B34" s="42">
        <f t="shared" si="1"/>
        <v>0</v>
      </c>
      <c r="C34" s="117">
        <v>0</v>
      </c>
      <c r="D34" s="43">
        <f t="shared" si="2"/>
        <v>1476.3592762327862</v>
      </c>
      <c r="E34" s="44">
        <f t="shared" si="0"/>
        <v>-1476.3592762327862</v>
      </c>
      <c r="F34" s="43">
        <f t="shared" si="3"/>
        <v>739655.9973926259</v>
      </c>
      <c r="G34" s="45">
        <f>IF(AND(C34&lt;&gt;"",SUM(G$27:G33)&lt;E$19),$E$19/$E$23,0)</f>
        <v>14972.837706950611</v>
      </c>
      <c r="H34" s="43">
        <f t="shared" si="4"/>
        <v>119782.70165560489</v>
      </c>
      <c r="I34" s="43">
        <f t="shared" si="6"/>
        <v>778587.56076143181</v>
      </c>
      <c r="J34" s="78" t="str">
        <f t="shared" si="5"/>
        <v>2022–2023</v>
      </c>
      <c r="N34" s="87"/>
      <c r="Q34" s="46"/>
    </row>
    <row r="35" spans="1:17" ht="20.25" customHeight="1" x14ac:dyDescent="0.2">
      <c r="A35" s="41">
        <v>44986</v>
      </c>
      <c r="B35" s="42">
        <f t="shared" si="1"/>
        <v>0</v>
      </c>
      <c r="C35" s="117">
        <v>0</v>
      </c>
      <c r="D35" s="43">
        <f t="shared" si="2"/>
        <v>1479.311994785252</v>
      </c>
      <c r="E35" s="44">
        <f t="shared" si="0"/>
        <v>-1479.311994785252</v>
      </c>
      <c r="F35" s="43">
        <f t="shared" si="3"/>
        <v>741135.30938741111</v>
      </c>
      <c r="G35" s="45">
        <f>IF(AND(C35&lt;&gt;"",SUM(G$27:G34)&lt;E$19),$E$19/$E$23,0)</f>
        <v>14972.837706950611</v>
      </c>
      <c r="H35" s="43">
        <f t="shared" si="4"/>
        <v>134755.53936255552</v>
      </c>
      <c r="I35" s="43">
        <f t="shared" si="6"/>
        <v>763614.7230544812</v>
      </c>
      <c r="J35" s="78" t="str">
        <f t="shared" si="5"/>
        <v>2022–2023</v>
      </c>
      <c r="N35" s="87"/>
      <c r="Q35" s="46"/>
    </row>
    <row r="36" spans="1:17" ht="20.25" customHeight="1" x14ac:dyDescent="0.2">
      <c r="A36" s="41">
        <v>45017</v>
      </c>
      <c r="B36" s="42">
        <f t="shared" si="1"/>
        <v>0</v>
      </c>
      <c r="C36" s="117">
        <v>0</v>
      </c>
      <c r="D36" s="43">
        <f t="shared" si="2"/>
        <v>1482.2706187748224</v>
      </c>
      <c r="E36" s="44">
        <f t="shared" si="0"/>
        <v>-1482.2706187748224</v>
      </c>
      <c r="F36" s="43">
        <f t="shared" si="3"/>
        <v>742617.58000618592</v>
      </c>
      <c r="G36" s="45">
        <f>IF(AND(C36&lt;&gt;"",SUM(G$27:G35)&lt;E$19),$E$19/$E$23,0)</f>
        <v>14972.837706950611</v>
      </c>
      <c r="H36" s="43">
        <f t="shared" si="4"/>
        <v>149728.37706950612</v>
      </c>
      <c r="I36" s="43">
        <f t="shared" si="6"/>
        <v>748641.8853475306</v>
      </c>
      <c r="J36" s="78" t="str">
        <f t="shared" si="5"/>
        <v>2022–2023</v>
      </c>
      <c r="N36" s="87"/>
      <c r="Q36" s="46"/>
    </row>
    <row r="37" spans="1:17" ht="20.25" customHeight="1" x14ac:dyDescent="0.2">
      <c r="A37" s="41">
        <v>45047</v>
      </c>
      <c r="B37" s="42">
        <f t="shared" si="1"/>
        <v>0</v>
      </c>
      <c r="C37" s="117">
        <v>0</v>
      </c>
      <c r="D37" s="43">
        <f t="shared" si="2"/>
        <v>1485.2351600123718</v>
      </c>
      <c r="E37" s="44">
        <f t="shared" si="0"/>
        <v>-1485.2351600123718</v>
      </c>
      <c r="F37" s="43">
        <f t="shared" si="3"/>
        <v>744102.8151661983</v>
      </c>
      <c r="G37" s="45">
        <f>IF(AND(C37&lt;&gt;"",SUM(G$27:G36)&lt;E$19),$E$19/$E$23,0)</f>
        <v>14972.837706950611</v>
      </c>
      <c r="H37" s="43">
        <f t="shared" si="4"/>
        <v>164701.21477645673</v>
      </c>
      <c r="I37" s="43">
        <f t="shared" si="6"/>
        <v>733669.04764057999</v>
      </c>
      <c r="J37" s="78" t="str">
        <f t="shared" si="5"/>
        <v>2022–2023</v>
      </c>
      <c r="L37" s="89"/>
      <c r="N37" s="87"/>
      <c r="Q37" s="46"/>
    </row>
    <row r="38" spans="1:17" ht="20.25" customHeight="1" x14ac:dyDescent="0.2">
      <c r="A38" s="41">
        <v>45078</v>
      </c>
      <c r="B38" s="42">
        <f t="shared" si="1"/>
        <v>0</v>
      </c>
      <c r="C38" s="117">
        <v>0</v>
      </c>
      <c r="D38" s="43">
        <f t="shared" si="2"/>
        <v>1488.2056303323968</v>
      </c>
      <c r="E38" s="44">
        <f t="shared" si="0"/>
        <v>-1488.2056303323968</v>
      </c>
      <c r="F38" s="47">
        <f t="shared" si="3"/>
        <v>745591.02079653065</v>
      </c>
      <c r="G38" s="48">
        <f>IF(AND(C38&lt;&gt;"",SUM(G$27:G37)&lt;E$19),$E$19/$E$23,0)</f>
        <v>14972.837706950611</v>
      </c>
      <c r="H38" s="47">
        <f t="shared" si="4"/>
        <v>179674.05248340734</v>
      </c>
      <c r="I38" s="43">
        <f t="shared" si="6"/>
        <v>718696.20993362938</v>
      </c>
      <c r="J38" s="78" t="str">
        <f t="shared" si="5"/>
        <v>2022–2023</v>
      </c>
      <c r="L38" s="89"/>
      <c r="N38" s="87"/>
      <c r="Q38" s="46"/>
    </row>
    <row r="39" spans="1:17" ht="20.25" customHeight="1" x14ac:dyDescent="0.2">
      <c r="A39" s="41">
        <v>45108</v>
      </c>
      <c r="B39" s="42">
        <f t="shared" si="1"/>
        <v>-90000</v>
      </c>
      <c r="C39" s="117">
        <v>90000</v>
      </c>
      <c r="D39" s="43">
        <f t="shared" si="2"/>
        <v>1491.1820415930613</v>
      </c>
      <c r="E39" s="44">
        <f t="shared" si="0"/>
        <v>88508.817958406944</v>
      </c>
      <c r="F39" s="47">
        <f t="shared" si="3"/>
        <v>657082.20283812366</v>
      </c>
      <c r="G39" s="48">
        <f>IF(AND(C39&lt;&gt;"",SUM(G$27:G38)&lt;E$19),$E$19/$E$23,0)</f>
        <v>14972.837706950611</v>
      </c>
      <c r="H39" s="47">
        <f t="shared" si="4"/>
        <v>194646.89019035795</v>
      </c>
      <c r="I39" s="43">
        <f t="shared" si="6"/>
        <v>703723.37222667877</v>
      </c>
      <c r="J39" s="78" t="str">
        <f t="shared" si="5"/>
        <v>2023–2024</v>
      </c>
      <c r="L39" s="89"/>
      <c r="N39" s="87"/>
      <c r="Q39" s="46"/>
    </row>
    <row r="40" spans="1:17" ht="20.25" customHeight="1" x14ac:dyDescent="0.2">
      <c r="A40" s="41">
        <v>45139</v>
      </c>
      <c r="B40" s="42">
        <f t="shared" si="1"/>
        <v>0</v>
      </c>
      <c r="C40" s="117">
        <v>0</v>
      </c>
      <c r="D40" s="43">
        <f t="shared" si="2"/>
        <v>1314.1644056762473</v>
      </c>
      <c r="E40" s="44">
        <f t="shared" si="0"/>
        <v>-1314.1644056762473</v>
      </c>
      <c r="F40" s="47">
        <f t="shared" si="3"/>
        <v>658396.36724379996</v>
      </c>
      <c r="G40" s="48">
        <f>IF(AND(C40&lt;&gt;"",SUM(G$27:G39)&lt;E$19),$E$19/$E$23,0)</f>
        <v>14972.837706950611</v>
      </c>
      <c r="H40" s="47">
        <f t="shared" si="4"/>
        <v>209619.72789730856</v>
      </c>
      <c r="I40" s="43">
        <f t="shared" si="6"/>
        <v>688750.53451972816</v>
      </c>
      <c r="J40" s="78" t="str">
        <f t="shared" si="5"/>
        <v>2023–2024</v>
      </c>
      <c r="L40" s="89"/>
      <c r="N40" s="87"/>
      <c r="Q40" s="46"/>
    </row>
    <row r="41" spans="1:17" ht="20.25" customHeight="1" x14ac:dyDescent="0.2">
      <c r="A41" s="41">
        <v>45170</v>
      </c>
      <c r="B41" s="42">
        <f t="shared" si="1"/>
        <v>0</v>
      </c>
      <c r="C41" s="117">
        <v>0</v>
      </c>
      <c r="D41" s="43">
        <f t="shared" si="2"/>
        <v>1316.7927344876</v>
      </c>
      <c r="E41" s="44">
        <f t="shared" si="0"/>
        <v>-1316.7927344876</v>
      </c>
      <c r="F41" s="47">
        <f t="shared" si="3"/>
        <v>659713.15997828753</v>
      </c>
      <c r="G41" s="48">
        <f>IF(AND(C41&lt;&gt;"",SUM(G$27:G40)&lt;E$19),$E$19/$E$23,0)</f>
        <v>14972.837706950611</v>
      </c>
      <c r="H41" s="47">
        <f t="shared" si="4"/>
        <v>224592.56560425917</v>
      </c>
      <c r="I41" s="43">
        <f t="shared" si="6"/>
        <v>673777.69681277755</v>
      </c>
      <c r="J41" s="78" t="str">
        <f t="shared" si="5"/>
        <v>2023–2024</v>
      </c>
      <c r="L41" s="89"/>
      <c r="N41" s="87"/>
      <c r="Q41" s="46"/>
    </row>
    <row r="42" spans="1:17" ht="20.25" customHeight="1" x14ac:dyDescent="0.2">
      <c r="A42" s="41">
        <v>45200</v>
      </c>
      <c r="B42" s="42">
        <f t="shared" si="1"/>
        <v>0</v>
      </c>
      <c r="C42" s="117">
        <v>0</v>
      </c>
      <c r="D42" s="43">
        <f t="shared" si="2"/>
        <v>1319.4263199565751</v>
      </c>
      <c r="E42" s="44">
        <f t="shared" si="0"/>
        <v>-1319.4263199565751</v>
      </c>
      <c r="F42" s="47">
        <f t="shared" si="3"/>
        <v>661032.58629824407</v>
      </c>
      <c r="G42" s="48">
        <f>IF(AND(C42&lt;&gt;"",SUM(G$27:G41)&lt;E$19),$E$19/$E$23,0)</f>
        <v>14972.837706950611</v>
      </c>
      <c r="H42" s="47">
        <f t="shared" si="4"/>
        <v>239565.40331120978</v>
      </c>
      <c r="I42" s="43">
        <f t="shared" si="6"/>
        <v>658804.85910582694</v>
      </c>
      <c r="J42" s="78" t="str">
        <f t="shared" si="5"/>
        <v>2023–2024</v>
      </c>
      <c r="L42" s="89"/>
      <c r="N42" s="87"/>
      <c r="Q42" s="46"/>
    </row>
    <row r="43" spans="1:17" ht="20.25" customHeight="1" x14ac:dyDescent="0.2">
      <c r="A43" s="41">
        <v>45231</v>
      </c>
      <c r="B43" s="42">
        <f t="shared" si="1"/>
        <v>0</v>
      </c>
      <c r="C43" s="117">
        <v>0</v>
      </c>
      <c r="D43" s="43">
        <f t="shared" si="2"/>
        <v>1322.0651725964883</v>
      </c>
      <c r="E43" s="44">
        <f t="shared" si="0"/>
        <v>-1322.0651725964883</v>
      </c>
      <c r="F43" s="47">
        <f t="shared" si="3"/>
        <v>662354.65147084056</v>
      </c>
      <c r="G43" s="48">
        <f>IF(AND(C43&lt;&gt;"",SUM(G$27:G42)&lt;E$19),$E$19/$E$23,0)</f>
        <v>14972.837706950611</v>
      </c>
      <c r="H43" s="47">
        <f t="shared" si="4"/>
        <v>254538.24101816039</v>
      </c>
      <c r="I43" s="43">
        <f t="shared" si="6"/>
        <v>643832.02139887633</v>
      </c>
      <c r="J43" s="78" t="str">
        <f t="shared" si="5"/>
        <v>2023–2024</v>
      </c>
      <c r="L43" s="89"/>
      <c r="N43" s="87"/>
      <c r="Q43" s="46"/>
    </row>
    <row r="44" spans="1:17" ht="20.25" customHeight="1" x14ac:dyDescent="0.2">
      <c r="A44" s="41">
        <v>45261</v>
      </c>
      <c r="B44" s="42">
        <f t="shared" si="1"/>
        <v>0</v>
      </c>
      <c r="C44" s="117">
        <v>0</v>
      </c>
      <c r="D44" s="43">
        <f t="shared" si="2"/>
        <v>1324.7093029416812</v>
      </c>
      <c r="E44" s="44">
        <f t="shared" si="0"/>
        <v>-1324.7093029416812</v>
      </c>
      <c r="F44" s="47">
        <f t="shared" si="3"/>
        <v>663679.36077378225</v>
      </c>
      <c r="G44" s="48">
        <f>IF(AND(C44&lt;&gt;"",SUM(G$27:G43)&lt;E$19),$E$19/$E$23,0)</f>
        <v>14972.837706950611</v>
      </c>
      <c r="H44" s="47">
        <f t="shared" si="4"/>
        <v>269511.07872511103</v>
      </c>
      <c r="I44" s="43">
        <f t="shared" si="6"/>
        <v>628859.1836919256</v>
      </c>
      <c r="J44" s="78" t="str">
        <f t="shared" si="5"/>
        <v>2023–2024</v>
      </c>
      <c r="L44" s="89"/>
      <c r="N44" s="87"/>
      <c r="Q44" s="46"/>
    </row>
    <row r="45" spans="1:17" ht="20.25" customHeight="1" x14ac:dyDescent="0.2">
      <c r="A45" s="41">
        <v>45292</v>
      </c>
      <c r="B45" s="42">
        <f t="shared" si="1"/>
        <v>-90000</v>
      </c>
      <c r="C45" s="117">
        <v>90000</v>
      </c>
      <c r="D45" s="43">
        <f t="shared" si="2"/>
        <v>1327.3587215475645</v>
      </c>
      <c r="E45" s="44">
        <f t="shared" si="0"/>
        <v>88672.641278452429</v>
      </c>
      <c r="F45" s="47">
        <f t="shared" si="3"/>
        <v>575006.71949532977</v>
      </c>
      <c r="G45" s="48">
        <f>IF(AND(C45&lt;&gt;"",SUM(G$27:G44)&lt;E$19),$E$19/$E$23,0)</f>
        <v>14972.837706950611</v>
      </c>
      <c r="H45" s="47">
        <f t="shared" si="4"/>
        <v>284483.91643206164</v>
      </c>
      <c r="I45" s="43">
        <f t="shared" si="6"/>
        <v>613886.34598497511</v>
      </c>
      <c r="J45" s="78" t="str">
        <f t="shared" si="5"/>
        <v>2023–2024</v>
      </c>
      <c r="L45" s="89"/>
      <c r="N45" s="87"/>
      <c r="Q45" s="46"/>
    </row>
    <row r="46" spans="1:17" ht="20.25" customHeight="1" x14ac:dyDescent="0.2">
      <c r="A46" s="41">
        <v>45323</v>
      </c>
      <c r="B46" s="42">
        <f t="shared" si="1"/>
        <v>0</v>
      </c>
      <c r="C46" s="117">
        <v>0</v>
      </c>
      <c r="D46" s="43">
        <f t="shared" si="2"/>
        <v>1150.0134389906596</v>
      </c>
      <c r="E46" s="44">
        <f t="shared" si="0"/>
        <v>-1150.0134389906596</v>
      </c>
      <c r="F46" s="47">
        <f t="shared" si="3"/>
        <v>576156.73293432046</v>
      </c>
      <c r="G46" s="48">
        <f>IF(AND(C46&lt;&gt;"",SUM(G$27:G45)&lt;E$19),$E$19/$E$23,0)</f>
        <v>14972.837706950611</v>
      </c>
      <c r="H46" s="47">
        <f t="shared" si="4"/>
        <v>299456.75413901225</v>
      </c>
      <c r="I46" s="43">
        <f t="shared" si="6"/>
        <v>598913.50827802438</v>
      </c>
      <c r="J46" s="78" t="str">
        <f t="shared" si="5"/>
        <v>2023–2024</v>
      </c>
      <c r="L46" s="89"/>
      <c r="N46" s="87"/>
      <c r="Q46" s="46"/>
    </row>
    <row r="47" spans="1:17" ht="20.25" customHeight="1" x14ac:dyDescent="0.2">
      <c r="A47" s="41">
        <v>45352</v>
      </c>
      <c r="B47" s="42">
        <f t="shared" si="1"/>
        <v>0</v>
      </c>
      <c r="C47" s="117">
        <v>0</v>
      </c>
      <c r="D47" s="43">
        <f t="shared" si="2"/>
        <v>1152.3134658686411</v>
      </c>
      <c r="E47" s="44">
        <f t="shared" si="0"/>
        <v>-1152.3134658686411</v>
      </c>
      <c r="F47" s="47">
        <f t="shared" si="3"/>
        <v>577309.04640018905</v>
      </c>
      <c r="G47" s="48">
        <f>IF(AND(C47&lt;&gt;"",SUM(G$27:G46)&lt;E$19),$E$19/$E$23,0)</f>
        <v>14972.837706950611</v>
      </c>
      <c r="H47" s="47">
        <f t="shared" si="4"/>
        <v>314429.59184596286</v>
      </c>
      <c r="I47" s="43">
        <f t="shared" si="6"/>
        <v>583940.67057107389</v>
      </c>
      <c r="J47" s="78" t="str">
        <f t="shared" si="5"/>
        <v>2023–2024</v>
      </c>
      <c r="L47" s="89"/>
      <c r="N47" s="87"/>
      <c r="Q47" s="46"/>
    </row>
    <row r="48" spans="1:17" ht="20.25" customHeight="1" x14ac:dyDescent="0.2">
      <c r="A48" s="41">
        <v>45383</v>
      </c>
      <c r="B48" s="42">
        <f t="shared" si="1"/>
        <v>0</v>
      </c>
      <c r="C48" s="117">
        <v>0</v>
      </c>
      <c r="D48" s="43">
        <f t="shared" si="2"/>
        <v>1154.618092800378</v>
      </c>
      <c r="E48" s="44">
        <f t="shared" si="0"/>
        <v>-1154.618092800378</v>
      </c>
      <c r="F48" s="47">
        <f t="shared" si="3"/>
        <v>578463.66449298942</v>
      </c>
      <c r="G48" s="48">
        <f>IF(AND(C48&lt;&gt;"",SUM(G$27:G47)&lt;E$19),$E$19/$E$23,0)</f>
        <v>14972.837706950611</v>
      </c>
      <c r="H48" s="47">
        <f t="shared" si="4"/>
        <v>329402.42955291347</v>
      </c>
      <c r="I48" s="43">
        <f t="shared" si="6"/>
        <v>568967.83286412316</v>
      </c>
      <c r="J48" s="78" t="str">
        <f t="shared" si="5"/>
        <v>2023–2024</v>
      </c>
      <c r="L48" s="89"/>
      <c r="N48" s="87"/>
      <c r="Q48" s="46"/>
    </row>
    <row r="49" spans="1:17" ht="20.25" customHeight="1" x14ac:dyDescent="0.2">
      <c r="A49" s="41">
        <v>45413</v>
      </c>
      <c r="B49" s="42">
        <f t="shared" si="1"/>
        <v>0</v>
      </c>
      <c r="C49" s="117">
        <v>0</v>
      </c>
      <c r="D49" s="43">
        <f t="shared" si="2"/>
        <v>1156.9273289859789</v>
      </c>
      <c r="E49" s="44">
        <f t="shared" si="0"/>
        <v>-1156.9273289859789</v>
      </c>
      <c r="F49" s="47">
        <f t="shared" si="3"/>
        <v>579620.59182197542</v>
      </c>
      <c r="G49" s="48">
        <f>IF(AND(C49&lt;&gt;"",SUM(G$27:G48)&lt;E$19),$E$19/$E$23,0)</f>
        <v>14972.837706950611</v>
      </c>
      <c r="H49" s="47">
        <f t="shared" si="4"/>
        <v>344375.26725986408</v>
      </c>
      <c r="I49" s="43">
        <f t="shared" si="6"/>
        <v>553994.99515717267</v>
      </c>
      <c r="J49" s="78" t="str">
        <f t="shared" si="5"/>
        <v>2023–2024</v>
      </c>
      <c r="L49" s="89"/>
      <c r="N49" s="87"/>
      <c r="Q49" s="46"/>
    </row>
    <row r="50" spans="1:17" ht="20.25" customHeight="1" x14ac:dyDescent="0.2">
      <c r="A50" s="41">
        <v>45444</v>
      </c>
      <c r="B50" s="42">
        <f t="shared" si="1"/>
        <v>0</v>
      </c>
      <c r="C50" s="117">
        <v>0</v>
      </c>
      <c r="D50" s="43">
        <f t="shared" si="2"/>
        <v>1159.2411836439508</v>
      </c>
      <c r="E50" s="44">
        <f t="shared" si="0"/>
        <v>-1159.2411836439508</v>
      </c>
      <c r="F50" s="47">
        <f t="shared" si="3"/>
        <v>580779.83300561935</v>
      </c>
      <c r="G50" s="48">
        <f>IF(AND(C50&lt;&gt;"",SUM(G$27:G49)&lt;E$19),$E$19/$E$23,0)</f>
        <v>14972.837706950611</v>
      </c>
      <c r="H50" s="47">
        <f t="shared" si="4"/>
        <v>359348.10496681469</v>
      </c>
      <c r="I50" s="43">
        <f t="shared" si="6"/>
        <v>539022.15745022194</v>
      </c>
      <c r="J50" s="78" t="str">
        <f t="shared" si="5"/>
        <v>2023–2024</v>
      </c>
      <c r="L50" s="89"/>
      <c r="N50" s="87"/>
      <c r="Q50" s="46"/>
    </row>
    <row r="51" spans="1:17" ht="20.25" customHeight="1" x14ac:dyDescent="0.2">
      <c r="A51" s="41">
        <v>45474</v>
      </c>
      <c r="B51" s="42">
        <f t="shared" si="1"/>
        <v>-95000</v>
      </c>
      <c r="C51" s="117">
        <v>95000</v>
      </c>
      <c r="D51" s="43">
        <f t="shared" si="2"/>
        <v>1161.5596660112387</v>
      </c>
      <c r="E51" s="44">
        <f t="shared" si="0"/>
        <v>93838.440333988765</v>
      </c>
      <c r="F51" s="47">
        <f t="shared" si="3"/>
        <v>486941.3926716306</v>
      </c>
      <c r="G51" s="45">
        <f>IF(AND(C51&lt;&gt;"",SUM(G$27:G50)&lt;E$19),$E$19/$E$23,0)</f>
        <v>14972.837706950611</v>
      </c>
      <c r="H51" s="43">
        <f t="shared" si="4"/>
        <v>374320.9426737653</v>
      </c>
      <c r="I51" s="43">
        <f t="shared" si="6"/>
        <v>524049.31974327139</v>
      </c>
      <c r="J51" s="78" t="str">
        <f t="shared" si="5"/>
        <v>2024–2025</v>
      </c>
      <c r="L51" s="89"/>
      <c r="N51" s="87"/>
      <c r="Q51" s="46"/>
    </row>
    <row r="52" spans="1:17" ht="20.25" customHeight="1" x14ac:dyDescent="0.2">
      <c r="A52" s="41">
        <v>45505</v>
      </c>
      <c r="B52" s="42">
        <f t="shared" si="1"/>
        <v>0</v>
      </c>
      <c r="C52" s="117">
        <v>0</v>
      </c>
      <c r="D52" s="43">
        <f t="shared" si="2"/>
        <v>973.88278534326128</v>
      </c>
      <c r="E52" s="44">
        <f t="shared" si="0"/>
        <v>-973.88278534326128</v>
      </c>
      <c r="F52" s="47">
        <f t="shared" si="3"/>
        <v>487915.27545697388</v>
      </c>
      <c r="G52" s="45">
        <f>IF(AND(C52&lt;&gt;"",SUM(G$27:G51)&lt;E$19),$E$19/$E$23,0)</f>
        <v>14972.837706950611</v>
      </c>
      <c r="H52" s="43">
        <f t="shared" si="4"/>
        <v>389293.78038071591</v>
      </c>
      <c r="I52" s="43">
        <f t="shared" si="6"/>
        <v>509076.48203632078</v>
      </c>
      <c r="J52" s="78" t="str">
        <f t="shared" si="5"/>
        <v>2024–2025</v>
      </c>
      <c r="L52" s="89"/>
      <c r="N52" s="87"/>
      <c r="Q52" s="46"/>
    </row>
    <row r="53" spans="1:17" ht="20.25" customHeight="1" x14ac:dyDescent="0.2">
      <c r="A53" s="41">
        <v>45536</v>
      </c>
      <c r="B53" s="42">
        <f t="shared" si="1"/>
        <v>0</v>
      </c>
      <c r="C53" s="117">
        <v>0</v>
      </c>
      <c r="D53" s="43">
        <f t="shared" si="2"/>
        <v>975.83055091394772</v>
      </c>
      <c r="E53" s="44">
        <f t="shared" si="0"/>
        <v>-975.83055091394772</v>
      </c>
      <c r="F53" s="47">
        <f t="shared" si="3"/>
        <v>488891.10600788781</v>
      </c>
      <c r="G53" s="45">
        <f>IF(AND(C53&lt;&gt;"",SUM(G$27:G52)&lt;E$19),$E$19/$E$23,0)</f>
        <v>14972.837706950611</v>
      </c>
      <c r="H53" s="43">
        <f t="shared" si="4"/>
        <v>404266.61808766652</v>
      </c>
      <c r="I53" s="43">
        <f t="shared" si="6"/>
        <v>494103.64432937017</v>
      </c>
      <c r="J53" s="78" t="str">
        <f t="shared" si="5"/>
        <v>2024–2025</v>
      </c>
      <c r="L53" s="89"/>
      <c r="N53" s="87"/>
      <c r="Q53" s="46"/>
    </row>
    <row r="54" spans="1:17" ht="20.25" customHeight="1" x14ac:dyDescent="0.2">
      <c r="A54" s="41">
        <v>45566</v>
      </c>
      <c r="B54" s="42">
        <f t="shared" si="1"/>
        <v>0</v>
      </c>
      <c r="C54" s="117">
        <v>0</v>
      </c>
      <c r="D54" s="43">
        <f t="shared" si="2"/>
        <v>977.7822120157756</v>
      </c>
      <c r="E54" s="44">
        <f t="shared" si="0"/>
        <v>-977.7822120157756</v>
      </c>
      <c r="F54" s="47">
        <f t="shared" si="3"/>
        <v>489868.88821990357</v>
      </c>
      <c r="G54" s="45">
        <f>IF(AND(C54&lt;&gt;"",SUM(G$27:G53)&lt;E$19),$E$19/$E$23,0)</f>
        <v>14972.837706950611</v>
      </c>
      <c r="H54" s="43">
        <f t="shared" si="4"/>
        <v>419239.45579461713</v>
      </c>
      <c r="I54" s="43">
        <f t="shared" si="6"/>
        <v>479130.80662241956</v>
      </c>
      <c r="J54" s="78" t="str">
        <f t="shared" si="5"/>
        <v>2024–2025</v>
      </c>
      <c r="L54" s="89"/>
      <c r="N54" s="87"/>
      <c r="Q54" s="46"/>
    </row>
    <row r="55" spans="1:17" ht="20.25" customHeight="1" x14ac:dyDescent="0.2">
      <c r="A55" s="41">
        <v>45597</v>
      </c>
      <c r="B55" s="42">
        <f t="shared" si="1"/>
        <v>0</v>
      </c>
      <c r="C55" s="117">
        <v>0</v>
      </c>
      <c r="D55" s="43">
        <f t="shared" si="2"/>
        <v>979.73777643980713</v>
      </c>
      <c r="E55" s="44">
        <f t="shared" si="0"/>
        <v>-979.73777643980713</v>
      </c>
      <c r="F55" s="43">
        <f t="shared" si="3"/>
        <v>490848.62599634338</v>
      </c>
      <c r="G55" s="45">
        <f>IF(AND(C55&lt;&gt;"",SUM(G$27:G54)&lt;E$19),$E$19/$E$23,0)</f>
        <v>14972.837706950611</v>
      </c>
      <c r="H55" s="43">
        <f t="shared" si="4"/>
        <v>434212.29350156774</v>
      </c>
      <c r="I55" s="43">
        <f t="shared" si="6"/>
        <v>464157.96891546895</v>
      </c>
      <c r="J55" s="78" t="str">
        <f t="shared" si="5"/>
        <v>2024–2025</v>
      </c>
      <c r="L55" s="89"/>
      <c r="N55" s="87"/>
      <c r="Q55" s="46"/>
    </row>
    <row r="56" spans="1:17" ht="20.25" customHeight="1" x14ac:dyDescent="0.2">
      <c r="A56" s="41">
        <v>45627</v>
      </c>
      <c r="B56" s="42">
        <f t="shared" si="1"/>
        <v>0</v>
      </c>
      <c r="C56" s="117">
        <v>0</v>
      </c>
      <c r="D56" s="43">
        <f t="shared" si="2"/>
        <v>981.6972519926868</v>
      </c>
      <c r="E56" s="44">
        <f t="shared" si="0"/>
        <v>-981.6972519926868</v>
      </c>
      <c r="F56" s="43">
        <f t="shared" si="3"/>
        <v>491830.32324833609</v>
      </c>
      <c r="G56" s="45">
        <f>IF(AND(C56&lt;&gt;"",SUM(G$27:G55)&lt;E$19),$E$19/$E$23,0)</f>
        <v>14972.837706950611</v>
      </c>
      <c r="H56" s="43">
        <f t="shared" si="4"/>
        <v>449185.13120851835</v>
      </c>
      <c r="I56" s="43">
        <f t="shared" si="6"/>
        <v>449185.13120851835</v>
      </c>
      <c r="J56" s="78" t="str">
        <f t="shared" si="5"/>
        <v>2024–2025</v>
      </c>
      <c r="L56" s="89"/>
      <c r="N56" s="87"/>
      <c r="Q56" s="46"/>
    </row>
    <row r="57" spans="1:17" ht="20.25" customHeight="1" x14ac:dyDescent="0.2">
      <c r="A57" s="41">
        <v>45658</v>
      </c>
      <c r="B57" s="42">
        <f t="shared" si="1"/>
        <v>-95000</v>
      </c>
      <c r="C57" s="117">
        <v>95000</v>
      </c>
      <c r="D57" s="43">
        <f t="shared" si="2"/>
        <v>983.66064649667214</v>
      </c>
      <c r="E57" s="44">
        <f t="shared" si="0"/>
        <v>94016.339353503325</v>
      </c>
      <c r="F57" s="43">
        <f t="shared" si="3"/>
        <v>397813.98389483278</v>
      </c>
      <c r="G57" s="45">
        <f>IF(AND(C57&lt;&gt;"",SUM(G$27:G56)&lt;E$19),$E$19/$E$23,0)</f>
        <v>14972.837706950611</v>
      </c>
      <c r="H57" s="43">
        <f t="shared" si="4"/>
        <v>464157.96891546895</v>
      </c>
      <c r="I57" s="43">
        <f t="shared" si="6"/>
        <v>434212.29350156774</v>
      </c>
      <c r="J57" s="78" t="str">
        <f t="shared" si="5"/>
        <v>2024–2025</v>
      </c>
      <c r="L57" s="89"/>
      <c r="N57" s="87"/>
      <c r="Q57" s="46"/>
    </row>
    <row r="58" spans="1:17" ht="20.25" customHeight="1" x14ac:dyDescent="0.2">
      <c r="A58" s="41">
        <v>45689</v>
      </c>
      <c r="B58" s="42">
        <f t="shared" si="1"/>
        <v>0</v>
      </c>
      <c r="C58" s="117">
        <v>0</v>
      </c>
      <c r="D58" s="43">
        <f t="shared" si="2"/>
        <v>795.6279677896656</v>
      </c>
      <c r="E58" s="44">
        <f t="shared" si="0"/>
        <v>-795.6279677896656</v>
      </c>
      <c r="F58" s="43">
        <f t="shared" si="3"/>
        <v>398609.61186262243</v>
      </c>
      <c r="G58" s="45">
        <f>IF(AND(C58&lt;&gt;"",SUM(G$27:G57)&lt;E$19),$E$19/$E$23,0)</f>
        <v>14972.837706950611</v>
      </c>
      <c r="H58" s="43">
        <f t="shared" si="4"/>
        <v>479130.80662241956</v>
      </c>
      <c r="I58" s="43">
        <f t="shared" si="6"/>
        <v>419239.45579461713</v>
      </c>
      <c r="J58" s="78" t="str">
        <f t="shared" si="5"/>
        <v>2024–2025</v>
      </c>
      <c r="L58" s="89"/>
      <c r="N58" s="87"/>
      <c r="Q58" s="46"/>
    </row>
    <row r="59" spans="1:17" ht="20.25" customHeight="1" x14ac:dyDescent="0.2">
      <c r="A59" s="41">
        <v>45717</v>
      </c>
      <c r="B59" s="42">
        <f t="shared" si="1"/>
        <v>0</v>
      </c>
      <c r="C59" s="117">
        <v>0</v>
      </c>
      <c r="D59" s="43">
        <f t="shared" si="2"/>
        <v>797.21922372524489</v>
      </c>
      <c r="E59" s="44">
        <f t="shared" si="0"/>
        <v>-797.21922372524489</v>
      </c>
      <c r="F59" s="43">
        <f t="shared" si="3"/>
        <v>399406.83108634769</v>
      </c>
      <c r="G59" s="45">
        <f>IF(AND(C59&lt;&gt;"",SUM(G$27:G58)&lt;E$19),$E$19/$E$23,0)</f>
        <v>14972.837706950611</v>
      </c>
      <c r="H59" s="43">
        <f t="shared" si="4"/>
        <v>494103.64432937017</v>
      </c>
      <c r="I59" s="43">
        <f t="shared" si="6"/>
        <v>404266.61808766652</v>
      </c>
      <c r="J59" s="78" t="str">
        <f t="shared" si="5"/>
        <v>2024–2025</v>
      </c>
      <c r="L59" s="89"/>
      <c r="N59" s="87"/>
      <c r="Q59" s="46"/>
    </row>
    <row r="60" spans="1:17" ht="20.25" customHeight="1" x14ac:dyDescent="0.2">
      <c r="A60" s="41">
        <v>45748</v>
      </c>
      <c r="B60" s="42">
        <f t="shared" si="1"/>
        <v>0</v>
      </c>
      <c r="C60" s="117">
        <v>0</v>
      </c>
      <c r="D60" s="43">
        <f t="shared" si="2"/>
        <v>798.81366217269533</v>
      </c>
      <c r="E60" s="44">
        <f t="shared" si="0"/>
        <v>-798.81366217269533</v>
      </c>
      <c r="F60" s="43">
        <f t="shared" si="3"/>
        <v>400205.6447485204</v>
      </c>
      <c r="G60" s="45">
        <f>IF(AND(C60&lt;&gt;"",SUM(G$27:G59)&lt;E$19),$E$19/$E$23,0)</f>
        <v>14972.837706950611</v>
      </c>
      <c r="H60" s="43">
        <f t="shared" si="4"/>
        <v>509076.48203632078</v>
      </c>
      <c r="I60" s="43">
        <f t="shared" si="6"/>
        <v>389293.78038071591</v>
      </c>
      <c r="J60" s="78" t="str">
        <f t="shared" si="5"/>
        <v>2024–2025</v>
      </c>
      <c r="L60" s="89"/>
      <c r="N60" s="87"/>
      <c r="Q60" s="46"/>
    </row>
    <row r="61" spans="1:17" ht="20.25" customHeight="1" x14ac:dyDescent="0.2">
      <c r="A61" s="41">
        <v>45778</v>
      </c>
      <c r="B61" s="42">
        <f t="shared" si="1"/>
        <v>0</v>
      </c>
      <c r="C61" s="117">
        <v>0</v>
      </c>
      <c r="D61" s="43">
        <f t="shared" si="2"/>
        <v>800.4112894970408</v>
      </c>
      <c r="E61" s="44">
        <f t="shared" si="0"/>
        <v>-800.4112894970408</v>
      </c>
      <c r="F61" s="43">
        <f t="shared" si="3"/>
        <v>401006.05603801744</v>
      </c>
      <c r="G61" s="45">
        <f>IF(AND(C61&lt;&gt;"",SUM(G$27:G60)&lt;E$19),$E$19/$E$23,0)</f>
        <v>14972.837706950611</v>
      </c>
      <c r="H61" s="43">
        <f t="shared" si="4"/>
        <v>524049.31974327139</v>
      </c>
      <c r="I61" s="43">
        <f t="shared" si="6"/>
        <v>374320.9426737653</v>
      </c>
      <c r="J61" s="78" t="str">
        <f t="shared" si="5"/>
        <v>2024–2025</v>
      </c>
      <c r="L61" s="89"/>
      <c r="N61" s="87"/>
      <c r="Q61" s="46"/>
    </row>
    <row r="62" spans="1:17" ht="20.25" customHeight="1" x14ac:dyDescent="0.2">
      <c r="A62" s="41">
        <v>45809</v>
      </c>
      <c r="B62" s="42">
        <f t="shared" si="1"/>
        <v>0</v>
      </c>
      <c r="C62" s="117">
        <v>0</v>
      </c>
      <c r="D62" s="43">
        <f t="shared" si="2"/>
        <v>802.0121120760349</v>
      </c>
      <c r="E62" s="44">
        <f t="shared" si="0"/>
        <v>-802.0121120760349</v>
      </c>
      <c r="F62" s="43">
        <f t="shared" si="3"/>
        <v>401808.06815009349</v>
      </c>
      <c r="G62" s="45">
        <f>IF(AND(C62&lt;&gt;"",SUM(G$27:G61)&lt;E$19),$E$19/$E$23,0)</f>
        <v>14972.837706950611</v>
      </c>
      <c r="H62" s="43">
        <f t="shared" si="4"/>
        <v>539022.15745022206</v>
      </c>
      <c r="I62" s="43">
        <f t="shared" si="6"/>
        <v>359348.10496681463</v>
      </c>
      <c r="J62" s="78" t="str">
        <f t="shared" si="5"/>
        <v>2024–2025</v>
      </c>
      <c r="L62" s="89"/>
      <c r="N62" s="87"/>
      <c r="Q62" s="46"/>
    </row>
    <row r="63" spans="1:17" ht="20.25" customHeight="1" x14ac:dyDescent="0.2">
      <c r="A63" s="41">
        <v>45839</v>
      </c>
      <c r="B63" s="42">
        <f t="shared" si="1"/>
        <v>-100000</v>
      </c>
      <c r="C63" s="117">
        <v>100000</v>
      </c>
      <c r="D63" s="43">
        <f t="shared" si="2"/>
        <v>803.61613630018701</v>
      </c>
      <c r="E63" s="44">
        <f t="shared" si="0"/>
        <v>99196.383863699812</v>
      </c>
      <c r="F63" s="43">
        <f t="shared" si="3"/>
        <v>302611.68428639369</v>
      </c>
      <c r="G63" s="45">
        <f>IF(AND(C63&lt;&gt;"",SUM(G$27:G62)&lt;E$19),$E$19/$E$23,0)</f>
        <v>14972.837706950611</v>
      </c>
      <c r="H63" s="43">
        <f t="shared" si="4"/>
        <v>553994.99515717267</v>
      </c>
      <c r="I63" s="43">
        <f t="shared" si="6"/>
        <v>344375.26725986402</v>
      </c>
      <c r="J63" s="78" t="str">
        <f t="shared" si="5"/>
        <v>2025–2026</v>
      </c>
      <c r="L63" s="89"/>
      <c r="N63" s="87"/>
      <c r="Q63" s="46"/>
    </row>
    <row r="64" spans="1:17" ht="20.25" customHeight="1" x14ac:dyDescent="0.2">
      <c r="A64" s="41">
        <v>45870</v>
      </c>
      <c r="B64" s="42">
        <f t="shared" si="1"/>
        <v>0</v>
      </c>
      <c r="C64" s="117">
        <v>0</v>
      </c>
      <c r="D64" s="43">
        <f t="shared" si="2"/>
        <v>605.22336857278742</v>
      </c>
      <c r="E64" s="44">
        <f t="shared" si="0"/>
        <v>-605.22336857278742</v>
      </c>
      <c r="F64" s="43">
        <f t="shared" si="3"/>
        <v>303216.90765496646</v>
      </c>
      <c r="G64" s="45">
        <f>IF(AND(C64&lt;&gt;"",SUM(G$27:G63)&lt;E$19),$E$19/$E$23,0)</f>
        <v>14972.837706950611</v>
      </c>
      <c r="H64" s="43">
        <f t="shared" si="4"/>
        <v>568967.83286412328</v>
      </c>
      <c r="I64" s="43">
        <f t="shared" si="6"/>
        <v>329402.42955291341</v>
      </c>
      <c r="J64" s="78" t="str">
        <f t="shared" si="5"/>
        <v>2025–2026</v>
      </c>
      <c r="L64" s="89"/>
      <c r="N64" s="87"/>
      <c r="Q64" s="46"/>
    </row>
    <row r="65" spans="1:17" ht="20.25" customHeight="1" x14ac:dyDescent="0.2">
      <c r="A65" s="41">
        <v>45901</v>
      </c>
      <c r="B65" s="42">
        <f t="shared" si="1"/>
        <v>0</v>
      </c>
      <c r="C65" s="117">
        <v>0</v>
      </c>
      <c r="D65" s="43">
        <f t="shared" si="2"/>
        <v>606.43381530993292</v>
      </c>
      <c r="E65" s="44">
        <f t="shared" si="0"/>
        <v>-606.43381530993292</v>
      </c>
      <c r="F65" s="43">
        <f t="shared" si="3"/>
        <v>303823.34147027641</v>
      </c>
      <c r="G65" s="45">
        <f>IF(AND(C65&lt;&gt;"",SUM(G$27:G64)&lt;E$19),$E$19/$E$23,0)</f>
        <v>14972.837706950611</v>
      </c>
      <c r="H65" s="43">
        <f t="shared" si="4"/>
        <v>583940.67057107389</v>
      </c>
      <c r="I65" s="43">
        <f t="shared" si="6"/>
        <v>314429.5918459628</v>
      </c>
      <c r="J65" s="78" t="str">
        <f t="shared" si="5"/>
        <v>2025–2026</v>
      </c>
      <c r="L65" s="89"/>
      <c r="N65" s="87"/>
      <c r="Q65" s="46"/>
    </row>
    <row r="66" spans="1:17" ht="20.25" customHeight="1" x14ac:dyDescent="0.2">
      <c r="A66" s="41">
        <v>45931</v>
      </c>
      <c r="B66" s="42">
        <f t="shared" si="1"/>
        <v>0</v>
      </c>
      <c r="C66" s="117">
        <v>0</v>
      </c>
      <c r="D66" s="43">
        <f t="shared" si="2"/>
        <v>607.64668294055286</v>
      </c>
      <c r="E66" s="44">
        <f t="shared" si="0"/>
        <v>-607.64668294055286</v>
      </c>
      <c r="F66" s="43">
        <f t="shared" si="3"/>
        <v>304430.98815321695</v>
      </c>
      <c r="G66" s="45">
        <f>IF(AND(C66&lt;&gt;"",SUM(G$27:G65)&lt;E$19),$E$19/$E$23,0)</f>
        <v>14972.837706950611</v>
      </c>
      <c r="H66" s="43">
        <f t="shared" si="4"/>
        <v>598913.5082780245</v>
      </c>
      <c r="I66" s="43">
        <f t="shared" si="6"/>
        <v>299456.75413901219</v>
      </c>
      <c r="J66" s="78" t="str">
        <f t="shared" si="5"/>
        <v>2025–2026</v>
      </c>
      <c r="L66" s="89"/>
      <c r="N66" s="87"/>
      <c r="Q66" s="46"/>
    </row>
    <row r="67" spans="1:17" ht="20.25" customHeight="1" x14ac:dyDescent="0.2">
      <c r="A67" s="41">
        <v>45962</v>
      </c>
      <c r="B67" s="42">
        <f t="shared" si="1"/>
        <v>0</v>
      </c>
      <c r="C67" s="117">
        <v>0</v>
      </c>
      <c r="D67" s="43">
        <f t="shared" si="2"/>
        <v>608.86197630643392</v>
      </c>
      <c r="E67" s="44">
        <f t="shared" si="0"/>
        <v>-608.86197630643392</v>
      </c>
      <c r="F67" s="43">
        <f t="shared" si="3"/>
        <v>305039.85012952337</v>
      </c>
      <c r="G67" s="45">
        <f>IF(AND(C67&lt;&gt;"",SUM(G$27:G66)&lt;E$19),$E$19/$E$23,0)</f>
        <v>14972.837706950611</v>
      </c>
      <c r="H67" s="43">
        <f t="shared" si="4"/>
        <v>613886.34598497511</v>
      </c>
      <c r="I67" s="43">
        <f t="shared" si="6"/>
        <v>284483.91643206158</v>
      </c>
      <c r="J67" s="78" t="str">
        <f t="shared" si="5"/>
        <v>2025–2026</v>
      </c>
      <c r="L67" s="89"/>
      <c r="N67" s="87"/>
      <c r="Q67" s="46"/>
    </row>
    <row r="68" spans="1:17" ht="20.25" customHeight="1" x14ac:dyDescent="0.2">
      <c r="A68" s="41">
        <v>45992</v>
      </c>
      <c r="B68" s="42">
        <f t="shared" si="1"/>
        <v>0</v>
      </c>
      <c r="C68" s="117">
        <v>0</v>
      </c>
      <c r="D68" s="43">
        <f t="shared" si="2"/>
        <v>610.07970025904672</v>
      </c>
      <c r="E68" s="44">
        <f t="shared" si="0"/>
        <v>-610.07970025904672</v>
      </c>
      <c r="F68" s="43">
        <f t="shared" si="3"/>
        <v>305649.9298297824</v>
      </c>
      <c r="G68" s="45">
        <f>IF(AND(C68&lt;&gt;"",SUM(G$27:G67)&lt;E$19),$E$19/$E$23,0)</f>
        <v>14972.837706950611</v>
      </c>
      <c r="H68" s="43">
        <f t="shared" si="4"/>
        <v>628859.18369192572</v>
      </c>
      <c r="I68" s="43">
        <f t="shared" si="6"/>
        <v>269511.07872511097</v>
      </c>
      <c r="J68" s="78" t="str">
        <f t="shared" si="5"/>
        <v>2025–2026</v>
      </c>
      <c r="L68" s="89"/>
      <c r="N68" s="87"/>
      <c r="Q68" s="46"/>
    </row>
    <row r="69" spans="1:17" ht="20.25" customHeight="1" x14ac:dyDescent="0.2">
      <c r="A69" s="41">
        <v>46023</v>
      </c>
      <c r="B69" s="42">
        <f t="shared" si="1"/>
        <v>-100000</v>
      </c>
      <c r="C69" s="117">
        <v>100000</v>
      </c>
      <c r="D69" s="43">
        <f t="shared" si="2"/>
        <v>611.29985965956485</v>
      </c>
      <c r="E69" s="44">
        <f t="shared" si="0"/>
        <v>99388.700140340428</v>
      </c>
      <c r="F69" s="43">
        <f t="shared" si="3"/>
        <v>206261.22968944197</v>
      </c>
      <c r="G69" s="45">
        <f>IF(AND(C69&lt;&gt;"",SUM(G$27:G68)&lt;E$19),$E$19/$E$23,0)</f>
        <v>14972.837706950611</v>
      </c>
      <c r="H69" s="43">
        <f t="shared" si="4"/>
        <v>643832.02139887633</v>
      </c>
      <c r="I69" s="43">
        <f t="shared" si="6"/>
        <v>254538.24101816036</v>
      </c>
      <c r="J69" s="78" t="str">
        <f t="shared" si="5"/>
        <v>2025–2026</v>
      </c>
      <c r="L69" s="89"/>
      <c r="N69" s="87"/>
      <c r="Q69" s="46"/>
    </row>
    <row r="70" spans="1:17" ht="20.25" customHeight="1" x14ac:dyDescent="0.2">
      <c r="A70" s="41">
        <v>46054</v>
      </c>
      <c r="B70" s="42">
        <f t="shared" si="1"/>
        <v>0</v>
      </c>
      <c r="C70" s="117">
        <v>0</v>
      </c>
      <c r="D70" s="43">
        <f t="shared" si="2"/>
        <v>412.52245937888392</v>
      </c>
      <c r="E70" s="44">
        <f t="shared" si="0"/>
        <v>-412.52245937888392</v>
      </c>
      <c r="F70" s="43">
        <f t="shared" si="3"/>
        <v>206673.75214882084</v>
      </c>
      <c r="G70" s="45">
        <f>IF(AND(C70&lt;&gt;"",SUM(G$27:G69)&lt;E$19),$E$19/$E$23,0)</f>
        <v>14972.837706950611</v>
      </c>
      <c r="H70" s="43">
        <f t="shared" si="4"/>
        <v>658804.85910582694</v>
      </c>
      <c r="I70" s="43">
        <f t="shared" si="6"/>
        <v>239565.40331120975</v>
      </c>
      <c r="J70" s="78" t="str">
        <f t="shared" si="5"/>
        <v>2025–2026</v>
      </c>
      <c r="L70" s="89"/>
      <c r="N70" s="87"/>
      <c r="Q70" s="46"/>
    </row>
    <row r="71" spans="1:17" ht="20.25" customHeight="1" x14ac:dyDescent="0.2">
      <c r="A71" s="41">
        <v>46082</v>
      </c>
      <c r="B71" s="42">
        <f t="shared" si="1"/>
        <v>0</v>
      </c>
      <c r="C71" s="117">
        <v>0</v>
      </c>
      <c r="D71" s="43">
        <f t="shared" si="2"/>
        <v>413.34750429764171</v>
      </c>
      <c r="E71" s="44">
        <f t="shared" si="0"/>
        <v>-413.34750429764171</v>
      </c>
      <c r="F71" s="43">
        <f t="shared" si="3"/>
        <v>207087.09965311849</v>
      </c>
      <c r="G71" s="45">
        <f>IF(AND(C71&lt;&gt;"",SUM(G$27:G70)&lt;E$19),$E$19/$E$23,0)</f>
        <v>14972.837706950611</v>
      </c>
      <c r="H71" s="43">
        <f t="shared" si="4"/>
        <v>673777.69681277755</v>
      </c>
      <c r="I71" s="43">
        <f t="shared" si="6"/>
        <v>224592.56560425914</v>
      </c>
      <c r="J71" s="78" t="str">
        <f t="shared" si="5"/>
        <v>2025–2026</v>
      </c>
      <c r="L71" s="89"/>
      <c r="N71" s="87"/>
      <c r="Q71" s="46"/>
    </row>
    <row r="72" spans="1:17" ht="20.25" customHeight="1" x14ac:dyDescent="0.2">
      <c r="A72" s="41">
        <v>46113</v>
      </c>
      <c r="B72" s="42">
        <f t="shared" si="1"/>
        <v>0</v>
      </c>
      <c r="C72" s="117">
        <v>0</v>
      </c>
      <c r="D72" s="43">
        <f t="shared" si="2"/>
        <v>414.17419930623697</v>
      </c>
      <c r="E72" s="44">
        <f t="shared" si="0"/>
        <v>-414.17419930623697</v>
      </c>
      <c r="F72" s="43">
        <f t="shared" si="3"/>
        <v>207501.27385242473</v>
      </c>
      <c r="G72" s="45">
        <f>IF(AND(C72&lt;&gt;"",SUM(G$27:G71)&lt;E$19),$E$19/$E$23,0)</f>
        <v>14972.837706950611</v>
      </c>
      <c r="H72" s="43">
        <f t="shared" si="4"/>
        <v>688750.53451972816</v>
      </c>
      <c r="I72" s="43">
        <f t="shared" si="6"/>
        <v>209619.72789730853</v>
      </c>
      <c r="J72" s="78" t="str">
        <f t="shared" si="5"/>
        <v>2025–2026</v>
      </c>
      <c r="L72" s="89"/>
      <c r="N72" s="87"/>
      <c r="Q72" s="46"/>
    </row>
    <row r="73" spans="1:17" ht="20.25" customHeight="1" x14ac:dyDescent="0.2">
      <c r="A73" s="41">
        <v>46143</v>
      </c>
      <c r="B73" s="42">
        <f t="shared" si="1"/>
        <v>0</v>
      </c>
      <c r="C73" s="117">
        <v>0</v>
      </c>
      <c r="D73" s="43">
        <f t="shared" si="2"/>
        <v>415.00254770484941</v>
      </c>
      <c r="E73" s="44">
        <f t="shared" si="0"/>
        <v>-415.00254770484941</v>
      </c>
      <c r="F73" s="43">
        <f t="shared" si="3"/>
        <v>207916.27640012957</v>
      </c>
      <c r="G73" s="45">
        <f>IF(AND(C73&lt;&gt;"",SUM(G$27:G72)&lt;E$19),$E$19/$E$23,0)</f>
        <v>14972.837706950611</v>
      </c>
      <c r="H73" s="43">
        <f t="shared" si="4"/>
        <v>703723.37222667877</v>
      </c>
      <c r="I73" s="43">
        <f t="shared" si="6"/>
        <v>194646.89019035792</v>
      </c>
      <c r="J73" s="78" t="str">
        <f t="shared" si="5"/>
        <v>2025–2026</v>
      </c>
      <c r="L73" s="89"/>
      <c r="N73" s="87"/>
      <c r="Q73" s="46"/>
    </row>
    <row r="74" spans="1:17" ht="20.25" customHeight="1" x14ac:dyDescent="0.2">
      <c r="A74" s="41">
        <v>46174</v>
      </c>
      <c r="B74" s="42">
        <f t="shared" si="1"/>
        <v>0</v>
      </c>
      <c r="C74" s="117">
        <v>0</v>
      </c>
      <c r="D74" s="43">
        <f t="shared" si="2"/>
        <v>415.83255280025918</v>
      </c>
      <c r="E74" s="44">
        <f t="shared" si="0"/>
        <v>-415.83255280025918</v>
      </c>
      <c r="F74" s="43">
        <f t="shared" si="3"/>
        <v>208332.10895292982</v>
      </c>
      <c r="G74" s="45">
        <f>IF(AND(C74&lt;&gt;"",SUM(G$27:G73)&lt;E$19),$E$19/$E$23,0)</f>
        <v>14972.837706950611</v>
      </c>
      <c r="H74" s="43">
        <f t="shared" si="4"/>
        <v>718696.20993362938</v>
      </c>
      <c r="I74" s="43">
        <f t="shared" si="6"/>
        <v>179674.05248340731</v>
      </c>
      <c r="J74" s="78" t="str">
        <f t="shared" si="5"/>
        <v>2025–2026</v>
      </c>
      <c r="L74" s="89"/>
      <c r="N74" s="87"/>
      <c r="Q74" s="46"/>
    </row>
    <row r="75" spans="1:17" ht="20.25" customHeight="1" x14ac:dyDescent="0.2">
      <c r="A75" s="41">
        <v>46204</v>
      </c>
      <c r="B75" s="42">
        <f t="shared" si="1"/>
        <v>-105000</v>
      </c>
      <c r="C75" s="117">
        <v>105000</v>
      </c>
      <c r="D75" s="43">
        <f t="shared" si="2"/>
        <v>416.66421790585963</v>
      </c>
      <c r="E75" s="44">
        <f t="shared" si="0"/>
        <v>104583.33578209415</v>
      </c>
      <c r="F75" s="43">
        <f t="shared" si="3"/>
        <v>103748.77317083567</v>
      </c>
      <c r="G75" s="45">
        <f>IF(AND(C75&lt;&gt;"",SUM(G$27:G74)&lt;E$19),$E$19/$E$23,0)</f>
        <v>14972.837706950611</v>
      </c>
      <c r="H75" s="43">
        <f t="shared" si="4"/>
        <v>733669.04764057999</v>
      </c>
      <c r="I75" s="43">
        <f t="shared" si="6"/>
        <v>164701.21477645671</v>
      </c>
      <c r="J75" s="78" t="str">
        <f t="shared" si="5"/>
        <v>2026–2027</v>
      </c>
      <c r="L75" s="89"/>
      <c r="N75" s="87"/>
      <c r="Q75" s="46"/>
    </row>
    <row r="76" spans="1:17" ht="20.25" customHeight="1" x14ac:dyDescent="0.2">
      <c r="A76" s="41">
        <v>46235</v>
      </c>
      <c r="B76" s="42">
        <f t="shared" si="1"/>
        <v>0</v>
      </c>
      <c r="C76" s="117">
        <v>0</v>
      </c>
      <c r="D76" s="43">
        <f t="shared" si="2"/>
        <v>207.49754634167132</v>
      </c>
      <c r="E76" s="44">
        <f t="shared" si="0"/>
        <v>-207.49754634167132</v>
      </c>
      <c r="F76" s="43">
        <f t="shared" si="3"/>
        <v>103956.27071717735</v>
      </c>
      <c r="G76" s="45">
        <f>IF(AND(C76&lt;&gt;"",SUM(G$27:G75)&lt;E$19),$E$19/$E$23,0)</f>
        <v>14972.837706950611</v>
      </c>
      <c r="H76" s="43">
        <f t="shared" si="4"/>
        <v>748641.8853475306</v>
      </c>
      <c r="I76" s="43">
        <f t="shared" si="6"/>
        <v>149728.3770695061</v>
      </c>
      <c r="J76" s="78" t="str">
        <f t="shared" si="5"/>
        <v>2026–2027</v>
      </c>
      <c r="L76" s="89"/>
      <c r="N76" s="87"/>
      <c r="Q76" s="46"/>
    </row>
    <row r="77" spans="1:17" ht="20.25" customHeight="1" x14ac:dyDescent="0.2">
      <c r="A77" s="41">
        <v>46266</v>
      </c>
      <c r="B77" s="42">
        <f t="shared" si="1"/>
        <v>0</v>
      </c>
      <c r="C77" s="117">
        <v>0</v>
      </c>
      <c r="D77" s="43">
        <f t="shared" si="2"/>
        <v>207.91254143435469</v>
      </c>
      <c r="E77" s="44">
        <f t="shared" si="0"/>
        <v>-207.91254143435469</v>
      </c>
      <c r="F77" s="43">
        <f t="shared" si="3"/>
        <v>104164.18325861171</v>
      </c>
      <c r="G77" s="45">
        <f>IF(AND(C77&lt;&gt;"",SUM(G$27:G76)&lt;E$19),$E$19/$E$23,0)</f>
        <v>14972.837706950611</v>
      </c>
      <c r="H77" s="43">
        <f t="shared" si="4"/>
        <v>763614.7230544812</v>
      </c>
      <c r="I77" s="43">
        <f t="shared" si="6"/>
        <v>134755.53936255549</v>
      </c>
      <c r="J77" s="78" t="str">
        <f t="shared" si="5"/>
        <v>2026–2027</v>
      </c>
      <c r="L77" s="89"/>
      <c r="N77" s="87"/>
      <c r="Q77" s="46"/>
    </row>
    <row r="78" spans="1:17" ht="20.25" customHeight="1" x14ac:dyDescent="0.2">
      <c r="A78" s="41">
        <v>46296</v>
      </c>
      <c r="B78" s="42">
        <f t="shared" si="1"/>
        <v>0</v>
      </c>
      <c r="C78" s="117">
        <v>0</v>
      </c>
      <c r="D78" s="43">
        <f t="shared" si="2"/>
        <v>208.32836651722343</v>
      </c>
      <c r="E78" s="44">
        <f t="shared" si="0"/>
        <v>-208.32836651722343</v>
      </c>
      <c r="F78" s="43">
        <f t="shared" si="3"/>
        <v>104372.51162512893</v>
      </c>
      <c r="G78" s="45">
        <f>IF(AND(C78&lt;&gt;"",SUM(G$27:G77)&lt;E$19),$E$19/$E$23,0)</f>
        <v>14972.837706950611</v>
      </c>
      <c r="H78" s="43">
        <f t="shared" si="4"/>
        <v>778587.56076143181</v>
      </c>
      <c r="I78" s="43">
        <f t="shared" si="6"/>
        <v>119782.70165560488</v>
      </c>
      <c r="J78" s="78" t="str">
        <f t="shared" si="5"/>
        <v>2026–2027</v>
      </c>
      <c r="L78" s="89"/>
      <c r="N78" s="87"/>
      <c r="Q78" s="46"/>
    </row>
    <row r="79" spans="1:17" ht="20.25" customHeight="1" x14ac:dyDescent="0.2">
      <c r="A79" s="41">
        <v>46327</v>
      </c>
      <c r="B79" s="42">
        <f t="shared" si="1"/>
        <v>0</v>
      </c>
      <c r="C79" s="117">
        <v>0</v>
      </c>
      <c r="D79" s="43">
        <f t="shared" si="2"/>
        <v>208.74502325025787</v>
      </c>
      <c r="E79" s="44">
        <f t="shared" si="0"/>
        <v>-208.74502325025787</v>
      </c>
      <c r="F79" s="43">
        <f t="shared" si="3"/>
        <v>104581.25664837919</v>
      </c>
      <c r="G79" s="45">
        <f>IF(AND(C79&lt;&gt;"",SUM(G$27:G78)&lt;E$19),$E$19/$E$23,0)</f>
        <v>14972.837706950611</v>
      </c>
      <c r="H79" s="43">
        <f t="shared" si="4"/>
        <v>793560.39846838242</v>
      </c>
      <c r="I79" s="43">
        <f t="shared" si="6"/>
        <v>104809.86394865427</v>
      </c>
      <c r="J79" s="78" t="str">
        <f t="shared" si="5"/>
        <v>2026–2027</v>
      </c>
      <c r="L79" s="89"/>
      <c r="N79" s="87"/>
      <c r="Q79" s="46"/>
    </row>
    <row r="80" spans="1:17" ht="20.25" customHeight="1" x14ac:dyDescent="0.2">
      <c r="A80" s="41">
        <v>46357</v>
      </c>
      <c r="B80" s="42">
        <f t="shared" si="1"/>
        <v>0</v>
      </c>
      <c r="C80" s="117">
        <v>0</v>
      </c>
      <c r="D80" s="43">
        <f t="shared" si="2"/>
        <v>209.16251329675836</v>
      </c>
      <c r="E80" s="44">
        <f t="shared" si="0"/>
        <v>-209.16251329675836</v>
      </c>
      <c r="F80" s="43">
        <f t="shared" si="3"/>
        <v>104790.41916167595</v>
      </c>
      <c r="G80" s="45">
        <f>IF(AND(C80&lt;&gt;"",SUM(G$27:G79)&lt;E$19),$E$19/$E$23,0)</f>
        <v>14972.837706950611</v>
      </c>
      <c r="H80" s="43">
        <f t="shared" si="4"/>
        <v>808533.23617533303</v>
      </c>
      <c r="I80" s="43">
        <f t="shared" si="6"/>
        <v>89837.026241703657</v>
      </c>
      <c r="J80" s="78" t="str">
        <f t="shared" si="5"/>
        <v>2026–2027</v>
      </c>
      <c r="L80" s="89"/>
      <c r="N80" s="87"/>
      <c r="Q80" s="46"/>
    </row>
    <row r="81" spans="1:17" ht="20.25" customHeight="1" x14ac:dyDescent="0.2">
      <c r="A81" s="41">
        <v>46388</v>
      </c>
      <c r="B81" s="42">
        <f t="shared" si="1"/>
        <v>-105000</v>
      </c>
      <c r="C81" s="117">
        <v>105000</v>
      </c>
      <c r="D81" s="43">
        <f t="shared" si="2"/>
        <v>209.58083832335191</v>
      </c>
      <c r="E81" s="44">
        <f t="shared" si="0"/>
        <v>104790.41916167665</v>
      </c>
      <c r="F81" s="43">
        <f t="shared" si="3"/>
        <v>-6.9849193096160889E-10</v>
      </c>
      <c r="G81" s="45">
        <f>IF(AND(C81&lt;&gt;"",SUM(G$27:G80)&lt;E$19),$E$19/$E$23,0)</f>
        <v>14972.837706950611</v>
      </c>
      <c r="H81" s="43">
        <f t="shared" si="4"/>
        <v>823506.07388228364</v>
      </c>
      <c r="I81" s="43">
        <f t="shared" si="6"/>
        <v>74864.188534753048</v>
      </c>
      <c r="J81" s="78" t="str">
        <f t="shared" si="5"/>
        <v>2026–2027</v>
      </c>
      <c r="L81" s="89"/>
      <c r="N81" s="87"/>
      <c r="Q81" s="46"/>
    </row>
    <row r="82" spans="1:17" ht="20.25" customHeight="1" x14ac:dyDescent="0.2">
      <c r="A82" s="41">
        <v>46419</v>
      </c>
      <c r="B82" s="42">
        <f t="shared" si="1"/>
        <v>0</v>
      </c>
      <c r="C82" s="117">
        <v>0</v>
      </c>
      <c r="D82" s="43">
        <f t="shared" si="2"/>
        <v>-1.396983861923218E-12</v>
      </c>
      <c r="E82" s="44">
        <f t="shared" si="0"/>
        <v>1.396983861923218E-12</v>
      </c>
      <c r="F82" s="43">
        <f t="shared" si="3"/>
        <v>-6.9988891482353205E-10</v>
      </c>
      <c r="G82" s="45">
        <f>IF(AND(C82&lt;&gt;"",SUM(G$27:G81)&lt;E$19),$E$19/$E$23,0)</f>
        <v>14972.837706950611</v>
      </c>
      <c r="H82" s="43">
        <f t="shared" si="4"/>
        <v>838478.91158923425</v>
      </c>
      <c r="I82" s="43">
        <f t="shared" si="6"/>
        <v>59891.350827802438</v>
      </c>
      <c r="J82" s="78" t="str">
        <f t="shared" si="5"/>
        <v>2026–2027</v>
      </c>
      <c r="L82" s="89"/>
      <c r="N82" s="87"/>
      <c r="Q82" s="46"/>
    </row>
    <row r="83" spans="1:17" ht="20.25" customHeight="1" x14ac:dyDescent="0.2">
      <c r="A83" s="41">
        <v>46447</v>
      </c>
      <c r="B83" s="42">
        <f t="shared" si="1"/>
        <v>0</v>
      </c>
      <c r="C83" s="117">
        <v>0</v>
      </c>
      <c r="D83" s="43">
        <f t="shared" si="2"/>
        <v>-1.3997778296470642E-12</v>
      </c>
      <c r="E83" s="44">
        <f t="shared" si="0"/>
        <v>1.3997778296470642E-12</v>
      </c>
      <c r="F83" s="43">
        <f t="shared" si="3"/>
        <v>-7.0128869265317915E-10</v>
      </c>
      <c r="G83" s="45">
        <f>IF(AND(C83&lt;&gt;"",SUM(G$27:G82)&lt;E$19),$E$19/$E$23,0)</f>
        <v>14972.837706950611</v>
      </c>
      <c r="H83" s="43">
        <f t="shared" si="4"/>
        <v>853451.74929618486</v>
      </c>
      <c r="I83" s="43">
        <f t="shared" si="6"/>
        <v>44918.513120851829</v>
      </c>
      <c r="J83" s="78" t="str">
        <f t="shared" si="5"/>
        <v>2026–2027</v>
      </c>
      <c r="L83" s="89"/>
      <c r="N83" s="87"/>
      <c r="Q83" s="46"/>
    </row>
    <row r="84" spans="1:17" ht="20.25" customHeight="1" x14ac:dyDescent="0.2">
      <c r="A84" s="41">
        <v>46478</v>
      </c>
      <c r="B84" s="42">
        <f t="shared" si="1"/>
        <v>0</v>
      </c>
      <c r="C84" s="117">
        <v>0</v>
      </c>
      <c r="D84" s="43">
        <f t="shared" si="2"/>
        <v>-1.4025773853063584E-12</v>
      </c>
      <c r="E84" s="44">
        <f t="shared" si="0"/>
        <v>1.4025773853063584E-12</v>
      </c>
      <c r="F84" s="43">
        <f t="shared" si="3"/>
        <v>-7.0269127003848546E-10</v>
      </c>
      <c r="G84" s="45">
        <f>IF(AND(C84&lt;&gt;"",SUM(G$27:G83)&lt;E$19),$E$19/$E$23,0)</f>
        <v>14972.837706950611</v>
      </c>
      <c r="H84" s="43">
        <f t="shared" si="4"/>
        <v>868424.58700313547</v>
      </c>
      <c r="I84" s="43">
        <f t="shared" si="6"/>
        <v>29945.675413901219</v>
      </c>
      <c r="J84" s="78" t="str">
        <f t="shared" si="5"/>
        <v>2026–2027</v>
      </c>
      <c r="L84" s="89"/>
      <c r="N84" s="87"/>
      <c r="Q84" s="46"/>
    </row>
    <row r="85" spans="1:17" ht="20.25" customHeight="1" x14ac:dyDescent="0.2">
      <c r="A85" s="41">
        <v>46508</v>
      </c>
      <c r="B85" s="42">
        <f t="shared" si="1"/>
        <v>0</v>
      </c>
      <c r="C85" s="117">
        <v>0</v>
      </c>
      <c r="D85" s="43">
        <f t="shared" si="2"/>
        <v>-1.405382540076971E-12</v>
      </c>
      <c r="E85" s="44">
        <f t="shared" si="0"/>
        <v>1.405382540076971E-12</v>
      </c>
      <c r="F85" s="43">
        <f t="shared" si="3"/>
        <v>-7.0409665257856242E-10</v>
      </c>
      <c r="G85" s="45">
        <f>IF(AND(C85&lt;&gt;"",SUM(G$27:G84)&lt;E$19),$E$19/$E$23,0)</f>
        <v>14972.837706950611</v>
      </c>
      <c r="H85" s="43">
        <f t="shared" si="4"/>
        <v>883397.42471008608</v>
      </c>
      <c r="I85" s="43">
        <f t="shared" si="6"/>
        <v>14972.83770695061</v>
      </c>
      <c r="J85" s="78" t="str">
        <f t="shared" si="5"/>
        <v>2026–2027</v>
      </c>
      <c r="L85" s="89"/>
      <c r="N85" s="87"/>
      <c r="Q85" s="46"/>
    </row>
    <row r="86" spans="1:17" ht="20.25" customHeight="1" x14ac:dyDescent="0.2">
      <c r="A86" s="41">
        <v>46539</v>
      </c>
      <c r="B86" s="42">
        <f t="shared" si="1"/>
        <v>0</v>
      </c>
      <c r="C86" s="117">
        <v>0</v>
      </c>
      <c r="D86" s="43">
        <f t="shared" si="2"/>
        <v>-1.4081933051571249E-12</v>
      </c>
      <c r="E86" s="44">
        <f t="shared" si="0"/>
        <v>1.4081933051571249E-12</v>
      </c>
      <c r="F86" s="43">
        <f t="shared" si="3"/>
        <v>-7.0550484588371951E-10</v>
      </c>
      <c r="G86" s="45">
        <f>IF(AND(C86&lt;&gt;"",SUM(G$27:G85)&lt;E$19),$E$19/$E$23,0)</f>
        <v>14972.837706950611</v>
      </c>
      <c r="H86" s="47">
        <f>IF(C86&lt;&gt;"",G86+H85,0)</f>
        <v>898370.26241703669</v>
      </c>
      <c r="I86" s="43">
        <f t="shared" si="6"/>
        <v>0</v>
      </c>
      <c r="J86" s="78" t="str">
        <f t="shared" si="5"/>
        <v>2026–2027</v>
      </c>
      <c r="L86" s="89"/>
      <c r="N86" s="87"/>
      <c r="Q86" s="46"/>
    </row>
    <row r="87" spans="1:17" ht="20.25" customHeight="1" x14ac:dyDescent="0.2">
      <c r="A87" s="41">
        <v>46569</v>
      </c>
      <c r="B87" s="42">
        <f t="shared" si="1"/>
        <v>0</v>
      </c>
      <c r="C87" s="117"/>
      <c r="D87" s="43">
        <f t="shared" si="2"/>
        <v>0</v>
      </c>
      <c r="E87" s="44">
        <f t="shared" si="0"/>
        <v>0</v>
      </c>
      <c r="F87" s="43">
        <f t="shared" si="3"/>
        <v>0</v>
      </c>
      <c r="G87" s="45">
        <f>IF(AND(C87&lt;&gt;"",SUM(G$27:G86)&lt;E$19),$E$19/$E$23,0)</f>
        <v>0</v>
      </c>
      <c r="H87" s="43">
        <f t="shared" si="4"/>
        <v>0</v>
      </c>
      <c r="I87" s="43">
        <f t="shared" si="6"/>
        <v>0</v>
      </c>
      <c r="J87" s="78" t="str">
        <f t="shared" si="5"/>
        <v>2027–2028</v>
      </c>
      <c r="L87" s="89"/>
      <c r="N87" s="87"/>
      <c r="Q87" s="46"/>
    </row>
    <row r="88" spans="1:17" ht="20.25" customHeight="1" x14ac:dyDescent="0.2">
      <c r="A88" s="41">
        <v>46600</v>
      </c>
      <c r="B88" s="42">
        <f t="shared" si="1"/>
        <v>0</v>
      </c>
      <c r="C88" s="117"/>
      <c r="D88" s="43">
        <f t="shared" si="2"/>
        <v>0</v>
      </c>
      <c r="E88" s="44">
        <f t="shared" si="0"/>
        <v>0</v>
      </c>
      <c r="F88" s="43">
        <f t="shared" si="3"/>
        <v>0</v>
      </c>
      <c r="G88" s="45">
        <f>IF(AND(C88&lt;&gt;"",SUM(G$27:G87)&lt;E$19),$E$19/$E$23,0)</f>
        <v>0</v>
      </c>
      <c r="H88" s="43">
        <f t="shared" si="4"/>
        <v>0</v>
      </c>
      <c r="I88" s="43">
        <f t="shared" si="6"/>
        <v>0</v>
      </c>
      <c r="J88" s="78" t="str">
        <f t="shared" si="5"/>
        <v>2027–2028</v>
      </c>
      <c r="L88" s="89"/>
      <c r="N88" s="87"/>
      <c r="Q88" s="46"/>
    </row>
    <row r="89" spans="1:17" ht="20.25" customHeight="1" x14ac:dyDescent="0.2">
      <c r="A89" s="41">
        <v>46631</v>
      </c>
      <c r="B89" s="42">
        <f t="shared" si="1"/>
        <v>0</v>
      </c>
      <c r="C89" s="117"/>
      <c r="D89" s="43">
        <f t="shared" si="2"/>
        <v>0</v>
      </c>
      <c r="E89" s="44">
        <f t="shared" si="0"/>
        <v>0</v>
      </c>
      <c r="F89" s="43">
        <f t="shared" si="3"/>
        <v>0</v>
      </c>
      <c r="G89" s="45">
        <f>IF(AND(C89&lt;&gt;"",SUM(G$27:G88)&lt;E$19),$E$19/$E$23,0)</f>
        <v>0</v>
      </c>
      <c r="H89" s="43">
        <f t="shared" si="4"/>
        <v>0</v>
      </c>
      <c r="I89" s="43">
        <f t="shared" si="6"/>
        <v>0</v>
      </c>
      <c r="J89" s="78" t="str">
        <f t="shared" si="5"/>
        <v>2027–2028</v>
      </c>
      <c r="L89" s="89"/>
      <c r="N89" s="87"/>
      <c r="Q89" s="46"/>
    </row>
    <row r="90" spans="1:17" ht="20.25" customHeight="1" x14ac:dyDescent="0.2">
      <c r="A90" s="41">
        <v>46661</v>
      </c>
      <c r="B90" s="42">
        <f t="shared" si="1"/>
        <v>0</v>
      </c>
      <c r="C90" s="117"/>
      <c r="D90" s="43">
        <f t="shared" si="2"/>
        <v>0</v>
      </c>
      <c r="E90" s="44">
        <f t="shared" si="0"/>
        <v>0</v>
      </c>
      <c r="F90" s="43">
        <f t="shared" si="3"/>
        <v>0</v>
      </c>
      <c r="G90" s="45">
        <f>IF(AND(C90&lt;&gt;"",SUM(G$27:G89)&lt;E$19),$E$19/$E$23,0)</f>
        <v>0</v>
      </c>
      <c r="H90" s="43">
        <f t="shared" si="4"/>
        <v>0</v>
      </c>
      <c r="I90" s="43">
        <f t="shared" si="6"/>
        <v>0</v>
      </c>
      <c r="J90" s="78" t="str">
        <f t="shared" si="5"/>
        <v>2027–2028</v>
      </c>
      <c r="L90" s="89"/>
      <c r="N90" s="87"/>
      <c r="Q90" s="46"/>
    </row>
    <row r="91" spans="1:17" ht="20.25" customHeight="1" x14ac:dyDescent="0.2">
      <c r="A91" s="41">
        <v>46692</v>
      </c>
      <c r="B91" s="42">
        <f t="shared" si="1"/>
        <v>0</v>
      </c>
      <c r="C91" s="117"/>
      <c r="D91" s="43">
        <f t="shared" si="2"/>
        <v>0</v>
      </c>
      <c r="E91" s="44">
        <f t="shared" ref="E91:E154" si="7">C91-D91</f>
        <v>0</v>
      </c>
      <c r="F91" s="43">
        <f t="shared" si="3"/>
        <v>0</v>
      </c>
      <c r="G91" s="45">
        <f>IF(AND(C91&lt;&gt;"",SUM(G$27:G90)&lt;E$19),$E$19/$E$23,0)</f>
        <v>0</v>
      </c>
      <c r="H91" s="43">
        <f t="shared" si="4"/>
        <v>0</v>
      </c>
      <c r="I91" s="43">
        <f t="shared" si="6"/>
        <v>0</v>
      </c>
      <c r="J91" s="78" t="str">
        <f t="shared" ref="J91:J154" si="8">IF(OR(MONTH(A91)=1,MONTH(A91)=2,MONTH(A91)=3,MONTH(A91)=4,MONTH(A91)=5,MONTH(A91)=6),YEAR(A91)-1&amp;"–"&amp;YEAR(A91),YEAR(A91)&amp;"–"&amp;YEAR(A91)+1)</f>
        <v>2027–2028</v>
      </c>
      <c r="L91" s="89"/>
      <c r="N91" s="87"/>
      <c r="Q91" s="46"/>
    </row>
    <row r="92" spans="1:17" ht="20.25" customHeight="1" x14ac:dyDescent="0.2">
      <c r="A92" s="41">
        <v>46722</v>
      </c>
      <c r="B92" s="42">
        <f t="shared" ref="B92:B155" si="9">IF(C92&gt;0,C92*-1,C92)</f>
        <v>0</v>
      </c>
      <c r="C92" s="117"/>
      <c r="D92" s="43">
        <f t="shared" ref="D92:D155" si="10">IF(C92="",0,IF($E$15="Beginning",IF(C91&lt;&gt;"",$F91*$E$6/12,0),IF(C91&lt;&gt;"",$F91*$E$6/12,$E$16*$E$6/12)))</f>
        <v>0</v>
      </c>
      <c r="E92" s="44">
        <f t="shared" si="7"/>
        <v>0</v>
      </c>
      <c r="F92" s="43">
        <f t="shared" ref="F92:F155" si="11">IF(C92="",0,IF(C91="",$E$16-E92,IF(C92&lt;&gt;"",F91-E92)))</f>
        <v>0</v>
      </c>
      <c r="G92" s="45">
        <f>IF(AND(C92&lt;&gt;"",SUM(G$27:G91)&lt;E$19),$E$19/$E$23,0)</f>
        <v>0</v>
      </c>
      <c r="H92" s="43">
        <f t="shared" ref="H92:H155" si="12">IF(C92&lt;&gt;"",G92+H91,0)</f>
        <v>0</v>
      </c>
      <c r="I92" s="43">
        <f t="shared" si="6"/>
        <v>0</v>
      </c>
      <c r="J92" s="78" t="str">
        <f t="shared" si="8"/>
        <v>2027–2028</v>
      </c>
      <c r="L92" s="89"/>
      <c r="N92" s="87"/>
      <c r="Q92" s="46"/>
    </row>
    <row r="93" spans="1:17" ht="20.25" customHeight="1" x14ac:dyDescent="0.2">
      <c r="A93" s="41">
        <v>46753</v>
      </c>
      <c r="B93" s="42">
        <f t="shared" si="9"/>
        <v>0</v>
      </c>
      <c r="C93" s="117"/>
      <c r="D93" s="43">
        <f t="shared" si="10"/>
        <v>0</v>
      </c>
      <c r="E93" s="44">
        <f t="shared" si="7"/>
        <v>0</v>
      </c>
      <c r="F93" s="43">
        <f t="shared" si="11"/>
        <v>0</v>
      </c>
      <c r="G93" s="45">
        <f>IF(AND(C93&lt;&gt;"",SUM(G$27:G92)&lt;E$19),$E$19/$E$23,0)</f>
        <v>0</v>
      </c>
      <c r="H93" s="43">
        <f t="shared" si="12"/>
        <v>0</v>
      </c>
      <c r="I93" s="43">
        <f t="shared" ref="I93:I156" si="13">IF(C93&lt;&gt;"",$E$19-H93,0)</f>
        <v>0</v>
      </c>
      <c r="J93" s="78" t="str">
        <f t="shared" si="8"/>
        <v>2027–2028</v>
      </c>
      <c r="L93" s="89"/>
      <c r="N93" s="87"/>
      <c r="Q93" s="46"/>
    </row>
    <row r="94" spans="1:17" ht="20.25" customHeight="1" x14ac:dyDescent="0.2">
      <c r="A94" s="41">
        <v>46784</v>
      </c>
      <c r="B94" s="42">
        <f t="shared" si="9"/>
        <v>0</v>
      </c>
      <c r="C94" s="117"/>
      <c r="D94" s="43">
        <f t="shared" si="10"/>
        <v>0</v>
      </c>
      <c r="E94" s="44">
        <f t="shared" si="7"/>
        <v>0</v>
      </c>
      <c r="F94" s="43">
        <f t="shared" si="11"/>
        <v>0</v>
      </c>
      <c r="G94" s="45">
        <f>IF(AND(C94&lt;&gt;"",SUM(G$27:G93)&lt;E$19),$E$19/$E$23,0)</f>
        <v>0</v>
      </c>
      <c r="H94" s="43">
        <f t="shared" si="12"/>
        <v>0</v>
      </c>
      <c r="I94" s="43">
        <f t="shared" si="13"/>
        <v>0</v>
      </c>
      <c r="J94" s="78" t="str">
        <f t="shared" si="8"/>
        <v>2027–2028</v>
      </c>
      <c r="L94" s="89"/>
      <c r="N94" s="87"/>
      <c r="Q94" s="46"/>
    </row>
    <row r="95" spans="1:17" ht="20.25" customHeight="1" x14ac:dyDescent="0.2">
      <c r="A95" s="41">
        <v>46813</v>
      </c>
      <c r="B95" s="42">
        <f t="shared" si="9"/>
        <v>0</v>
      </c>
      <c r="C95" s="117"/>
      <c r="D95" s="43">
        <f t="shared" si="10"/>
        <v>0</v>
      </c>
      <c r="E95" s="44">
        <f t="shared" si="7"/>
        <v>0</v>
      </c>
      <c r="F95" s="43">
        <f t="shared" si="11"/>
        <v>0</v>
      </c>
      <c r="G95" s="45">
        <f>IF(AND(C95&lt;&gt;"",SUM(G$27:G94)&lt;E$19),$E$19/$E$23,0)</f>
        <v>0</v>
      </c>
      <c r="H95" s="43">
        <f t="shared" si="12"/>
        <v>0</v>
      </c>
      <c r="I95" s="43">
        <f t="shared" si="13"/>
        <v>0</v>
      </c>
      <c r="J95" s="78" t="str">
        <f t="shared" si="8"/>
        <v>2027–2028</v>
      </c>
      <c r="L95" s="89"/>
      <c r="N95" s="87"/>
      <c r="Q95" s="46"/>
    </row>
    <row r="96" spans="1:17" ht="20.25" customHeight="1" x14ac:dyDescent="0.2">
      <c r="A96" s="41">
        <v>46844</v>
      </c>
      <c r="B96" s="42">
        <f t="shared" si="9"/>
        <v>0</v>
      </c>
      <c r="C96" s="117"/>
      <c r="D96" s="43">
        <f t="shared" si="10"/>
        <v>0</v>
      </c>
      <c r="E96" s="44">
        <f t="shared" si="7"/>
        <v>0</v>
      </c>
      <c r="F96" s="43">
        <f t="shared" si="11"/>
        <v>0</v>
      </c>
      <c r="G96" s="45">
        <f>IF(AND(C96&lt;&gt;"",SUM(G$27:G95)&lt;E$19),$E$19/$E$23,0)</f>
        <v>0</v>
      </c>
      <c r="H96" s="43">
        <f t="shared" si="12"/>
        <v>0</v>
      </c>
      <c r="I96" s="43">
        <f t="shared" si="13"/>
        <v>0</v>
      </c>
      <c r="J96" s="78" t="str">
        <f t="shared" si="8"/>
        <v>2027–2028</v>
      </c>
      <c r="L96" s="89"/>
      <c r="N96" s="87"/>
      <c r="Q96" s="46"/>
    </row>
    <row r="97" spans="1:17" ht="20.25" customHeight="1" x14ac:dyDescent="0.2">
      <c r="A97" s="41">
        <v>46874</v>
      </c>
      <c r="B97" s="42">
        <f t="shared" si="9"/>
        <v>0</v>
      </c>
      <c r="C97" s="117"/>
      <c r="D97" s="43">
        <f t="shared" si="10"/>
        <v>0</v>
      </c>
      <c r="E97" s="44">
        <f t="shared" si="7"/>
        <v>0</v>
      </c>
      <c r="F97" s="43">
        <f t="shared" si="11"/>
        <v>0</v>
      </c>
      <c r="G97" s="45">
        <f>IF(AND(C97&lt;&gt;"",SUM(G$27:G96)&lt;E$19),$E$19/$E$23,0)</f>
        <v>0</v>
      </c>
      <c r="H97" s="43">
        <f t="shared" si="12"/>
        <v>0</v>
      </c>
      <c r="I97" s="43">
        <f t="shared" si="13"/>
        <v>0</v>
      </c>
      <c r="J97" s="78" t="str">
        <f t="shared" si="8"/>
        <v>2027–2028</v>
      </c>
      <c r="L97" s="89"/>
      <c r="N97" s="87"/>
      <c r="Q97" s="46"/>
    </row>
    <row r="98" spans="1:17" ht="20.25" customHeight="1" x14ac:dyDescent="0.2">
      <c r="A98" s="41">
        <v>46905</v>
      </c>
      <c r="B98" s="42">
        <f t="shared" si="9"/>
        <v>0</v>
      </c>
      <c r="C98" s="117"/>
      <c r="D98" s="43">
        <f t="shared" si="10"/>
        <v>0</v>
      </c>
      <c r="E98" s="44">
        <f t="shared" si="7"/>
        <v>0</v>
      </c>
      <c r="F98" s="43">
        <f t="shared" si="11"/>
        <v>0</v>
      </c>
      <c r="G98" s="45">
        <f>IF(AND(C98&lt;&gt;"",SUM(G$27:G97)&lt;E$19),$E$19/$E$23,0)</f>
        <v>0</v>
      </c>
      <c r="H98" s="43">
        <f t="shared" si="12"/>
        <v>0</v>
      </c>
      <c r="I98" s="43">
        <f t="shared" si="13"/>
        <v>0</v>
      </c>
      <c r="J98" s="78" t="str">
        <f t="shared" si="8"/>
        <v>2027–2028</v>
      </c>
      <c r="L98" s="89"/>
      <c r="N98" s="87"/>
      <c r="Q98" s="46"/>
    </row>
    <row r="99" spans="1:17" ht="20.25" customHeight="1" x14ac:dyDescent="0.2">
      <c r="A99" s="41">
        <v>46935</v>
      </c>
      <c r="B99" s="42">
        <f t="shared" si="9"/>
        <v>0</v>
      </c>
      <c r="C99" s="117"/>
      <c r="D99" s="43">
        <f t="shared" si="10"/>
        <v>0</v>
      </c>
      <c r="E99" s="44">
        <f t="shared" si="7"/>
        <v>0</v>
      </c>
      <c r="F99" s="43">
        <f t="shared" si="11"/>
        <v>0</v>
      </c>
      <c r="G99" s="45">
        <f>IF(AND(C99&lt;&gt;"",SUM(G$27:G98)&lt;E$19),$E$19/$E$23,0)</f>
        <v>0</v>
      </c>
      <c r="H99" s="43">
        <f t="shared" si="12"/>
        <v>0</v>
      </c>
      <c r="I99" s="43">
        <f t="shared" si="13"/>
        <v>0</v>
      </c>
      <c r="J99" s="78" t="str">
        <f t="shared" si="8"/>
        <v>2028–2029</v>
      </c>
      <c r="L99" s="89"/>
      <c r="N99" s="87"/>
      <c r="Q99" s="46"/>
    </row>
    <row r="100" spans="1:17" ht="20.25" customHeight="1" x14ac:dyDescent="0.2">
      <c r="A100" s="41">
        <v>46966</v>
      </c>
      <c r="B100" s="42">
        <f t="shared" si="9"/>
        <v>0</v>
      </c>
      <c r="C100" s="117"/>
      <c r="D100" s="43">
        <f t="shared" si="10"/>
        <v>0</v>
      </c>
      <c r="E100" s="44">
        <f t="shared" si="7"/>
        <v>0</v>
      </c>
      <c r="F100" s="43">
        <f t="shared" si="11"/>
        <v>0</v>
      </c>
      <c r="G100" s="45">
        <f>IF(AND(C100&lt;&gt;"",SUM(G$27:G99)&lt;E$19),$E$19/$E$23,0)</f>
        <v>0</v>
      </c>
      <c r="H100" s="43">
        <f t="shared" si="12"/>
        <v>0</v>
      </c>
      <c r="I100" s="43">
        <f t="shared" si="13"/>
        <v>0</v>
      </c>
      <c r="J100" s="78" t="str">
        <f t="shared" si="8"/>
        <v>2028–2029</v>
      </c>
      <c r="L100" s="89"/>
      <c r="N100" s="87"/>
      <c r="Q100" s="46"/>
    </row>
    <row r="101" spans="1:17" ht="20.25" customHeight="1" x14ac:dyDescent="0.2">
      <c r="A101" s="41">
        <v>46997</v>
      </c>
      <c r="B101" s="42">
        <f t="shared" si="9"/>
        <v>0</v>
      </c>
      <c r="C101" s="117"/>
      <c r="D101" s="43">
        <f t="shared" si="10"/>
        <v>0</v>
      </c>
      <c r="E101" s="44">
        <f t="shared" si="7"/>
        <v>0</v>
      </c>
      <c r="F101" s="43">
        <f t="shared" si="11"/>
        <v>0</v>
      </c>
      <c r="G101" s="45">
        <f>IF(AND(C101&lt;&gt;"",SUM(G$27:G100)&lt;E$19),$E$19/$E$23,0)</f>
        <v>0</v>
      </c>
      <c r="H101" s="43">
        <f t="shared" si="12"/>
        <v>0</v>
      </c>
      <c r="I101" s="43">
        <f t="shared" si="13"/>
        <v>0</v>
      </c>
      <c r="J101" s="78" t="str">
        <f t="shared" si="8"/>
        <v>2028–2029</v>
      </c>
      <c r="L101" s="89"/>
      <c r="N101" s="87"/>
      <c r="Q101" s="46"/>
    </row>
    <row r="102" spans="1:17" ht="20.25" customHeight="1" x14ac:dyDescent="0.2">
      <c r="A102" s="41">
        <v>47027</v>
      </c>
      <c r="B102" s="42">
        <f t="shared" si="9"/>
        <v>0</v>
      </c>
      <c r="C102" s="117"/>
      <c r="D102" s="43">
        <f t="shared" si="10"/>
        <v>0</v>
      </c>
      <c r="E102" s="44">
        <f t="shared" si="7"/>
        <v>0</v>
      </c>
      <c r="F102" s="43">
        <f t="shared" si="11"/>
        <v>0</v>
      </c>
      <c r="G102" s="45">
        <f>IF(AND(C102&lt;&gt;"",SUM(G$27:G101)&lt;E$19),$E$19/$E$23,0)</f>
        <v>0</v>
      </c>
      <c r="H102" s="43">
        <f t="shared" si="12"/>
        <v>0</v>
      </c>
      <c r="I102" s="43">
        <f t="shared" si="13"/>
        <v>0</v>
      </c>
      <c r="J102" s="78" t="str">
        <f t="shared" si="8"/>
        <v>2028–2029</v>
      </c>
      <c r="L102" s="89"/>
      <c r="N102" s="87"/>
      <c r="Q102" s="46"/>
    </row>
    <row r="103" spans="1:17" ht="20.25" customHeight="1" x14ac:dyDescent="0.2">
      <c r="A103" s="41">
        <v>47058</v>
      </c>
      <c r="B103" s="42">
        <f t="shared" si="9"/>
        <v>0</v>
      </c>
      <c r="C103" s="117"/>
      <c r="D103" s="43">
        <f t="shared" si="10"/>
        <v>0</v>
      </c>
      <c r="E103" s="44">
        <f t="shared" si="7"/>
        <v>0</v>
      </c>
      <c r="F103" s="43">
        <f t="shared" si="11"/>
        <v>0</v>
      </c>
      <c r="G103" s="45">
        <f>IF(AND(C103&lt;&gt;"",SUM(G$27:G102)&lt;E$19),$E$19/$E$23,0)</f>
        <v>0</v>
      </c>
      <c r="H103" s="43">
        <f t="shared" si="12"/>
        <v>0</v>
      </c>
      <c r="I103" s="43">
        <f t="shared" si="13"/>
        <v>0</v>
      </c>
      <c r="J103" s="78" t="str">
        <f t="shared" si="8"/>
        <v>2028–2029</v>
      </c>
      <c r="L103" s="89"/>
      <c r="N103" s="87"/>
      <c r="Q103" s="46"/>
    </row>
    <row r="104" spans="1:17" ht="20.25" customHeight="1" x14ac:dyDescent="0.2">
      <c r="A104" s="41">
        <v>47088</v>
      </c>
      <c r="B104" s="42">
        <f t="shared" si="9"/>
        <v>0</v>
      </c>
      <c r="C104" s="117"/>
      <c r="D104" s="43">
        <f t="shared" si="10"/>
        <v>0</v>
      </c>
      <c r="E104" s="44">
        <f t="shared" si="7"/>
        <v>0</v>
      </c>
      <c r="F104" s="43">
        <f t="shared" si="11"/>
        <v>0</v>
      </c>
      <c r="G104" s="45">
        <f>IF(AND(C104&lt;&gt;"",SUM(G$27:G103)&lt;E$19),$E$19/$E$23,0)</f>
        <v>0</v>
      </c>
      <c r="H104" s="43">
        <f t="shared" si="12"/>
        <v>0</v>
      </c>
      <c r="I104" s="43">
        <f t="shared" si="13"/>
        <v>0</v>
      </c>
      <c r="J104" s="78" t="str">
        <f t="shared" si="8"/>
        <v>2028–2029</v>
      </c>
      <c r="L104" s="89"/>
      <c r="N104" s="87"/>
      <c r="Q104" s="46"/>
    </row>
    <row r="105" spans="1:17" ht="20.25" customHeight="1" x14ac:dyDescent="0.2">
      <c r="A105" s="41">
        <v>47119</v>
      </c>
      <c r="B105" s="42">
        <f t="shared" si="9"/>
        <v>0</v>
      </c>
      <c r="C105" s="117"/>
      <c r="D105" s="43">
        <f t="shared" si="10"/>
        <v>0</v>
      </c>
      <c r="E105" s="44">
        <f t="shared" si="7"/>
        <v>0</v>
      </c>
      <c r="F105" s="43">
        <f t="shared" si="11"/>
        <v>0</v>
      </c>
      <c r="G105" s="45">
        <f>IF(AND(C105&lt;&gt;"",SUM(G$27:G104)&lt;E$19),$E$19/$E$23,0)</f>
        <v>0</v>
      </c>
      <c r="H105" s="43">
        <f t="shared" si="12"/>
        <v>0</v>
      </c>
      <c r="I105" s="43">
        <f t="shared" si="13"/>
        <v>0</v>
      </c>
      <c r="J105" s="78" t="str">
        <f t="shared" si="8"/>
        <v>2028–2029</v>
      </c>
      <c r="L105" s="89"/>
      <c r="N105" s="87"/>
      <c r="Q105" s="46"/>
    </row>
    <row r="106" spans="1:17" ht="20.25" customHeight="1" x14ac:dyDescent="0.2">
      <c r="A106" s="41">
        <v>47150</v>
      </c>
      <c r="B106" s="42">
        <f t="shared" si="9"/>
        <v>0</v>
      </c>
      <c r="C106" s="117"/>
      <c r="D106" s="43">
        <f t="shared" si="10"/>
        <v>0</v>
      </c>
      <c r="E106" s="44">
        <f t="shared" si="7"/>
        <v>0</v>
      </c>
      <c r="F106" s="43">
        <f t="shared" si="11"/>
        <v>0</v>
      </c>
      <c r="G106" s="45">
        <f>IF(AND(C106&lt;&gt;"",SUM(G$27:G105)&lt;E$19),$E$19/$E$23,0)</f>
        <v>0</v>
      </c>
      <c r="H106" s="43">
        <f t="shared" si="12"/>
        <v>0</v>
      </c>
      <c r="I106" s="43">
        <f t="shared" si="13"/>
        <v>0</v>
      </c>
      <c r="J106" s="78" t="str">
        <f t="shared" si="8"/>
        <v>2028–2029</v>
      </c>
      <c r="L106" s="89"/>
      <c r="N106" s="87"/>
      <c r="Q106" s="46"/>
    </row>
    <row r="107" spans="1:17" ht="20.25" customHeight="1" x14ac:dyDescent="0.2">
      <c r="A107" s="41">
        <v>47178</v>
      </c>
      <c r="B107" s="42">
        <f t="shared" si="9"/>
        <v>0</v>
      </c>
      <c r="C107" s="117"/>
      <c r="D107" s="43">
        <f t="shared" si="10"/>
        <v>0</v>
      </c>
      <c r="E107" s="44">
        <f t="shared" si="7"/>
        <v>0</v>
      </c>
      <c r="F107" s="43">
        <f t="shared" si="11"/>
        <v>0</v>
      </c>
      <c r="G107" s="45">
        <f>IF(AND(C107&lt;&gt;"",SUM(G$27:G106)&lt;E$19),$E$19/$E$23,0)</f>
        <v>0</v>
      </c>
      <c r="H107" s="43">
        <f t="shared" si="12"/>
        <v>0</v>
      </c>
      <c r="I107" s="43">
        <f t="shared" si="13"/>
        <v>0</v>
      </c>
      <c r="J107" s="78" t="str">
        <f t="shared" si="8"/>
        <v>2028–2029</v>
      </c>
      <c r="L107" s="89"/>
      <c r="N107" s="87"/>
      <c r="Q107" s="46"/>
    </row>
    <row r="108" spans="1:17" ht="20.25" customHeight="1" x14ac:dyDescent="0.2">
      <c r="A108" s="41">
        <v>47209</v>
      </c>
      <c r="B108" s="42">
        <f t="shared" si="9"/>
        <v>0</v>
      </c>
      <c r="C108" s="117"/>
      <c r="D108" s="43">
        <f t="shared" si="10"/>
        <v>0</v>
      </c>
      <c r="E108" s="44">
        <f t="shared" si="7"/>
        <v>0</v>
      </c>
      <c r="F108" s="43">
        <f t="shared" si="11"/>
        <v>0</v>
      </c>
      <c r="G108" s="45">
        <f>IF(AND(C108&lt;&gt;"",SUM(G$27:G107)&lt;E$19),$E$19/$E$23,0)</f>
        <v>0</v>
      </c>
      <c r="H108" s="43">
        <f t="shared" si="12"/>
        <v>0</v>
      </c>
      <c r="I108" s="43">
        <f t="shared" si="13"/>
        <v>0</v>
      </c>
      <c r="J108" s="78" t="str">
        <f t="shared" si="8"/>
        <v>2028–2029</v>
      </c>
      <c r="L108" s="89"/>
      <c r="N108" s="87"/>
      <c r="Q108" s="46"/>
    </row>
    <row r="109" spans="1:17" ht="20.25" customHeight="1" x14ac:dyDescent="0.2">
      <c r="A109" s="41">
        <v>47239</v>
      </c>
      <c r="B109" s="42">
        <f t="shared" si="9"/>
        <v>0</v>
      </c>
      <c r="C109" s="117"/>
      <c r="D109" s="43">
        <f t="shared" si="10"/>
        <v>0</v>
      </c>
      <c r="E109" s="44">
        <f t="shared" si="7"/>
        <v>0</v>
      </c>
      <c r="F109" s="43">
        <f t="shared" si="11"/>
        <v>0</v>
      </c>
      <c r="G109" s="45">
        <f>IF(AND(C109&lt;&gt;"",SUM(G$27:G108)&lt;E$19),$E$19/$E$23,0)</f>
        <v>0</v>
      </c>
      <c r="H109" s="43">
        <f t="shared" si="12"/>
        <v>0</v>
      </c>
      <c r="I109" s="43">
        <f t="shared" si="13"/>
        <v>0</v>
      </c>
      <c r="J109" s="78" t="str">
        <f t="shared" si="8"/>
        <v>2028–2029</v>
      </c>
      <c r="L109" s="89"/>
      <c r="N109" s="87"/>
      <c r="Q109" s="46"/>
    </row>
    <row r="110" spans="1:17" ht="20.25" customHeight="1" x14ac:dyDescent="0.2">
      <c r="A110" s="41">
        <v>47270</v>
      </c>
      <c r="B110" s="42">
        <f t="shared" si="9"/>
        <v>0</v>
      </c>
      <c r="C110" s="117"/>
      <c r="D110" s="43">
        <f t="shared" si="10"/>
        <v>0</v>
      </c>
      <c r="E110" s="44">
        <f t="shared" si="7"/>
        <v>0</v>
      </c>
      <c r="F110" s="43">
        <f t="shared" si="11"/>
        <v>0</v>
      </c>
      <c r="G110" s="45">
        <f>IF(AND(C110&lt;&gt;"",SUM(G$27:G109)&lt;E$19),$E$19/$E$23,0)</f>
        <v>0</v>
      </c>
      <c r="H110" s="43">
        <f t="shared" si="12"/>
        <v>0</v>
      </c>
      <c r="I110" s="43">
        <f t="shared" si="13"/>
        <v>0</v>
      </c>
      <c r="J110" s="78" t="str">
        <f t="shared" si="8"/>
        <v>2028–2029</v>
      </c>
      <c r="L110" s="89"/>
      <c r="N110" s="87"/>
      <c r="Q110" s="46"/>
    </row>
    <row r="111" spans="1:17" ht="20.25" customHeight="1" x14ac:dyDescent="0.2">
      <c r="A111" s="41">
        <v>47300</v>
      </c>
      <c r="B111" s="42">
        <f t="shared" si="9"/>
        <v>0</v>
      </c>
      <c r="C111" s="117"/>
      <c r="D111" s="43">
        <f t="shared" si="10"/>
        <v>0</v>
      </c>
      <c r="E111" s="44">
        <f t="shared" si="7"/>
        <v>0</v>
      </c>
      <c r="F111" s="43">
        <f t="shared" si="11"/>
        <v>0</v>
      </c>
      <c r="G111" s="45">
        <f>IF(AND(C111&lt;&gt;"",SUM(G$27:G110)&lt;E$19),$E$19/$E$23,0)</f>
        <v>0</v>
      </c>
      <c r="H111" s="43">
        <f t="shared" si="12"/>
        <v>0</v>
      </c>
      <c r="I111" s="43">
        <f t="shared" si="13"/>
        <v>0</v>
      </c>
      <c r="J111" s="78" t="str">
        <f t="shared" si="8"/>
        <v>2029–2030</v>
      </c>
      <c r="L111" s="89"/>
      <c r="N111" s="87"/>
      <c r="Q111" s="46"/>
    </row>
    <row r="112" spans="1:17" ht="20.25" customHeight="1" x14ac:dyDescent="0.2">
      <c r="A112" s="41">
        <v>47331</v>
      </c>
      <c r="B112" s="42">
        <f t="shared" si="9"/>
        <v>0</v>
      </c>
      <c r="C112" s="117"/>
      <c r="D112" s="43">
        <f t="shared" si="10"/>
        <v>0</v>
      </c>
      <c r="E112" s="44">
        <f t="shared" si="7"/>
        <v>0</v>
      </c>
      <c r="F112" s="43">
        <f t="shared" si="11"/>
        <v>0</v>
      </c>
      <c r="G112" s="45">
        <f>IF(AND(C112&lt;&gt;"",SUM(G$27:G111)&lt;E$19),$E$19/$E$23,0)</f>
        <v>0</v>
      </c>
      <c r="H112" s="43">
        <f t="shared" si="12"/>
        <v>0</v>
      </c>
      <c r="I112" s="43">
        <f t="shared" si="13"/>
        <v>0</v>
      </c>
      <c r="J112" s="78" t="str">
        <f t="shared" si="8"/>
        <v>2029–2030</v>
      </c>
      <c r="L112" s="89"/>
      <c r="N112" s="87"/>
      <c r="Q112" s="46"/>
    </row>
    <row r="113" spans="1:17" ht="20.25" customHeight="1" x14ac:dyDescent="0.2">
      <c r="A113" s="41">
        <v>47362</v>
      </c>
      <c r="B113" s="42">
        <f t="shared" si="9"/>
        <v>0</v>
      </c>
      <c r="C113" s="117"/>
      <c r="D113" s="43">
        <f t="shared" si="10"/>
        <v>0</v>
      </c>
      <c r="E113" s="44">
        <f t="shared" si="7"/>
        <v>0</v>
      </c>
      <c r="F113" s="43">
        <f t="shared" si="11"/>
        <v>0</v>
      </c>
      <c r="G113" s="45">
        <f>IF(AND(C113&lt;&gt;"",SUM(G$27:G112)&lt;E$19),$E$19/$E$23,0)</f>
        <v>0</v>
      </c>
      <c r="H113" s="43">
        <f t="shared" si="12"/>
        <v>0</v>
      </c>
      <c r="I113" s="43">
        <f t="shared" si="13"/>
        <v>0</v>
      </c>
      <c r="J113" s="78" t="str">
        <f t="shared" si="8"/>
        <v>2029–2030</v>
      </c>
      <c r="L113" s="89"/>
      <c r="N113" s="87"/>
      <c r="Q113" s="46"/>
    </row>
    <row r="114" spans="1:17" ht="20.25" customHeight="1" x14ac:dyDescent="0.2">
      <c r="A114" s="41">
        <v>47392</v>
      </c>
      <c r="B114" s="42">
        <f t="shared" si="9"/>
        <v>0</v>
      </c>
      <c r="C114" s="117"/>
      <c r="D114" s="43">
        <f t="shared" si="10"/>
        <v>0</v>
      </c>
      <c r="E114" s="44">
        <f t="shared" si="7"/>
        <v>0</v>
      </c>
      <c r="F114" s="43">
        <f t="shared" si="11"/>
        <v>0</v>
      </c>
      <c r="G114" s="45">
        <f>IF(AND(C114&lt;&gt;"",SUM(G$27:G113)&lt;E$19),$E$19/$E$23,0)</f>
        <v>0</v>
      </c>
      <c r="H114" s="43">
        <f t="shared" si="12"/>
        <v>0</v>
      </c>
      <c r="I114" s="43">
        <f t="shared" si="13"/>
        <v>0</v>
      </c>
      <c r="J114" s="78" t="str">
        <f t="shared" si="8"/>
        <v>2029–2030</v>
      </c>
      <c r="L114" s="89"/>
      <c r="N114" s="87"/>
      <c r="Q114" s="46"/>
    </row>
    <row r="115" spans="1:17" ht="20.25" customHeight="1" x14ac:dyDescent="0.2">
      <c r="A115" s="41">
        <v>47423</v>
      </c>
      <c r="B115" s="42">
        <f t="shared" si="9"/>
        <v>0</v>
      </c>
      <c r="C115" s="117"/>
      <c r="D115" s="43">
        <f t="shared" si="10"/>
        <v>0</v>
      </c>
      <c r="E115" s="44">
        <f t="shared" si="7"/>
        <v>0</v>
      </c>
      <c r="F115" s="43">
        <f t="shared" si="11"/>
        <v>0</v>
      </c>
      <c r="G115" s="45">
        <f>IF(AND(C115&lt;&gt;"",SUM(G$27:G114)&lt;E$19),$E$19/$E$23,0)</f>
        <v>0</v>
      </c>
      <c r="H115" s="43">
        <f t="shared" si="12"/>
        <v>0</v>
      </c>
      <c r="I115" s="43">
        <f t="shared" si="13"/>
        <v>0</v>
      </c>
      <c r="J115" s="78" t="str">
        <f t="shared" si="8"/>
        <v>2029–2030</v>
      </c>
      <c r="L115" s="89"/>
      <c r="N115" s="87"/>
      <c r="Q115" s="46"/>
    </row>
    <row r="116" spans="1:17" ht="20.25" customHeight="1" x14ac:dyDescent="0.2">
      <c r="A116" s="41">
        <v>47453</v>
      </c>
      <c r="B116" s="42">
        <f t="shared" si="9"/>
        <v>0</v>
      </c>
      <c r="C116" s="117"/>
      <c r="D116" s="43">
        <f t="shared" si="10"/>
        <v>0</v>
      </c>
      <c r="E116" s="44">
        <f t="shared" si="7"/>
        <v>0</v>
      </c>
      <c r="F116" s="43">
        <f t="shared" si="11"/>
        <v>0</v>
      </c>
      <c r="G116" s="45">
        <f>IF(AND(C116&lt;&gt;"",SUM(G$27:G115)&lt;E$19),$E$19/$E$23,0)</f>
        <v>0</v>
      </c>
      <c r="H116" s="43">
        <f t="shared" si="12"/>
        <v>0</v>
      </c>
      <c r="I116" s="43">
        <f t="shared" si="13"/>
        <v>0</v>
      </c>
      <c r="J116" s="78" t="str">
        <f t="shared" si="8"/>
        <v>2029–2030</v>
      </c>
      <c r="L116" s="89"/>
      <c r="N116" s="87"/>
      <c r="Q116" s="46"/>
    </row>
    <row r="117" spans="1:17" ht="20.25" customHeight="1" x14ac:dyDescent="0.2">
      <c r="A117" s="41">
        <v>47484</v>
      </c>
      <c r="B117" s="42">
        <f t="shared" si="9"/>
        <v>0</v>
      </c>
      <c r="C117" s="117"/>
      <c r="D117" s="43">
        <f t="shared" si="10"/>
        <v>0</v>
      </c>
      <c r="E117" s="44">
        <f t="shared" si="7"/>
        <v>0</v>
      </c>
      <c r="F117" s="43">
        <f t="shared" si="11"/>
        <v>0</v>
      </c>
      <c r="G117" s="45">
        <f>IF(AND(C117&lt;&gt;"",SUM(G$27:G116)&lt;E$19),$E$19/$E$23,0)</f>
        <v>0</v>
      </c>
      <c r="H117" s="43">
        <f t="shared" si="12"/>
        <v>0</v>
      </c>
      <c r="I117" s="43">
        <f t="shared" si="13"/>
        <v>0</v>
      </c>
      <c r="J117" s="78" t="str">
        <f t="shared" si="8"/>
        <v>2029–2030</v>
      </c>
      <c r="L117" s="89"/>
      <c r="N117" s="87"/>
      <c r="Q117" s="46"/>
    </row>
    <row r="118" spans="1:17" ht="20.25" customHeight="1" x14ac:dyDescent="0.2">
      <c r="A118" s="41">
        <v>47515</v>
      </c>
      <c r="B118" s="42">
        <f t="shared" si="9"/>
        <v>0</v>
      </c>
      <c r="C118" s="117"/>
      <c r="D118" s="43">
        <f t="shared" si="10"/>
        <v>0</v>
      </c>
      <c r="E118" s="44">
        <f t="shared" si="7"/>
        <v>0</v>
      </c>
      <c r="F118" s="43">
        <f t="shared" si="11"/>
        <v>0</v>
      </c>
      <c r="G118" s="45">
        <f>IF(AND(C118&lt;&gt;"",SUM(G$27:G117)&lt;E$19),$E$19/$E$23,0)</f>
        <v>0</v>
      </c>
      <c r="H118" s="43">
        <f t="shared" si="12"/>
        <v>0</v>
      </c>
      <c r="I118" s="43">
        <f t="shared" si="13"/>
        <v>0</v>
      </c>
      <c r="J118" s="78" t="str">
        <f t="shared" si="8"/>
        <v>2029–2030</v>
      </c>
      <c r="L118" s="89"/>
      <c r="N118" s="87"/>
      <c r="Q118" s="46"/>
    </row>
    <row r="119" spans="1:17" ht="20.25" customHeight="1" x14ac:dyDescent="0.2">
      <c r="A119" s="41">
        <v>47543</v>
      </c>
      <c r="B119" s="42">
        <f t="shared" si="9"/>
        <v>0</v>
      </c>
      <c r="C119" s="117"/>
      <c r="D119" s="43">
        <f t="shared" si="10"/>
        <v>0</v>
      </c>
      <c r="E119" s="44">
        <f t="shared" si="7"/>
        <v>0</v>
      </c>
      <c r="F119" s="43">
        <f t="shared" si="11"/>
        <v>0</v>
      </c>
      <c r="G119" s="45">
        <f>IF(AND(C119&lt;&gt;"",SUM(G$27:G118)&lt;E$19),$E$19/$E$23,0)</f>
        <v>0</v>
      </c>
      <c r="H119" s="43">
        <f t="shared" si="12"/>
        <v>0</v>
      </c>
      <c r="I119" s="43">
        <f t="shared" si="13"/>
        <v>0</v>
      </c>
      <c r="J119" s="78" t="str">
        <f t="shared" si="8"/>
        <v>2029–2030</v>
      </c>
      <c r="L119" s="89"/>
      <c r="N119" s="87"/>
      <c r="Q119" s="46"/>
    </row>
    <row r="120" spans="1:17" ht="20.25" customHeight="1" x14ac:dyDescent="0.2">
      <c r="A120" s="41">
        <v>47574</v>
      </c>
      <c r="B120" s="42">
        <f t="shared" si="9"/>
        <v>0</v>
      </c>
      <c r="C120" s="117"/>
      <c r="D120" s="43">
        <f t="shared" si="10"/>
        <v>0</v>
      </c>
      <c r="E120" s="44">
        <f t="shared" si="7"/>
        <v>0</v>
      </c>
      <c r="F120" s="43">
        <f t="shared" si="11"/>
        <v>0</v>
      </c>
      <c r="G120" s="45">
        <f>IF(AND(C120&lt;&gt;"",SUM(G$27:G119)&lt;E$19),$E$19/$E$23,0)</f>
        <v>0</v>
      </c>
      <c r="H120" s="43">
        <f t="shared" si="12"/>
        <v>0</v>
      </c>
      <c r="I120" s="43">
        <f t="shared" si="13"/>
        <v>0</v>
      </c>
      <c r="J120" s="78" t="str">
        <f t="shared" si="8"/>
        <v>2029–2030</v>
      </c>
      <c r="L120" s="89"/>
      <c r="N120" s="87"/>
      <c r="Q120" s="46"/>
    </row>
    <row r="121" spans="1:17" ht="20.25" customHeight="1" x14ac:dyDescent="0.2">
      <c r="A121" s="41">
        <v>47604</v>
      </c>
      <c r="B121" s="42">
        <f t="shared" si="9"/>
        <v>0</v>
      </c>
      <c r="C121" s="117"/>
      <c r="D121" s="43">
        <f t="shared" si="10"/>
        <v>0</v>
      </c>
      <c r="E121" s="44">
        <f t="shared" si="7"/>
        <v>0</v>
      </c>
      <c r="F121" s="43">
        <f t="shared" si="11"/>
        <v>0</v>
      </c>
      <c r="G121" s="45">
        <f>IF(AND(C121&lt;&gt;"",SUM(G$27:G120)&lt;E$19),$E$19/$E$23,0)</f>
        <v>0</v>
      </c>
      <c r="H121" s="43">
        <f t="shared" si="12"/>
        <v>0</v>
      </c>
      <c r="I121" s="43">
        <f t="shared" si="13"/>
        <v>0</v>
      </c>
      <c r="J121" s="78" t="str">
        <f t="shared" si="8"/>
        <v>2029–2030</v>
      </c>
      <c r="L121" s="89"/>
      <c r="N121" s="87"/>
      <c r="Q121" s="46"/>
    </row>
    <row r="122" spans="1:17" ht="20.25" customHeight="1" x14ac:dyDescent="0.2">
      <c r="A122" s="41">
        <v>47635</v>
      </c>
      <c r="B122" s="42">
        <f t="shared" si="9"/>
        <v>0</v>
      </c>
      <c r="C122" s="117"/>
      <c r="D122" s="43">
        <f t="shared" si="10"/>
        <v>0</v>
      </c>
      <c r="E122" s="44">
        <f t="shared" si="7"/>
        <v>0</v>
      </c>
      <c r="F122" s="43">
        <f t="shared" si="11"/>
        <v>0</v>
      </c>
      <c r="G122" s="45">
        <f>IF(AND(C122&lt;&gt;"",SUM(G$27:G121)&lt;E$19),$E$19/$E$23,0)</f>
        <v>0</v>
      </c>
      <c r="H122" s="43">
        <f t="shared" si="12"/>
        <v>0</v>
      </c>
      <c r="I122" s="43">
        <f t="shared" si="13"/>
        <v>0</v>
      </c>
      <c r="J122" s="78" t="str">
        <f t="shared" si="8"/>
        <v>2029–2030</v>
      </c>
      <c r="L122" s="89"/>
      <c r="N122" s="87"/>
      <c r="Q122" s="46"/>
    </row>
    <row r="123" spans="1:17" ht="20.25" customHeight="1" x14ac:dyDescent="0.2">
      <c r="A123" s="41">
        <v>47665</v>
      </c>
      <c r="B123" s="42">
        <f t="shared" si="9"/>
        <v>0</v>
      </c>
      <c r="C123" s="117"/>
      <c r="D123" s="43">
        <f t="shared" si="10"/>
        <v>0</v>
      </c>
      <c r="E123" s="44">
        <f t="shared" si="7"/>
        <v>0</v>
      </c>
      <c r="F123" s="43">
        <f t="shared" si="11"/>
        <v>0</v>
      </c>
      <c r="G123" s="45">
        <f>IF(AND(C123&lt;&gt;"",SUM(G$27:G122)&lt;E$19),$E$19/$E$23,0)</f>
        <v>0</v>
      </c>
      <c r="H123" s="43">
        <f t="shared" si="12"/>
        <v>0</v>
      </c>
      <c r="I123" s="43">
        <f t="shared" si="13"/>
        <v>0</v>
      </c>
      <c r="J123" s="78" t="str">
        <f t="shared" si="8"/>
        <v>2030–2031</v>
      </c>
      <c r="L123" s="89"/>
      <c r="N123" s="87"/>
      <c r="Q123" s="46"/>
    </row>
    <row r="124" spans="1:17" ht="20.25" customHeight="1" x14ac:dyDescent="0.2">
      <c r="A124" s="41">
        <v>47696</v>
      </c>
      <c r="B124" s="42">
        <f t="shared" si="9"/>
        <v>0</v>
      </c>
      <c r="C124" s="117"/>
      <c r="D124" s="43">
        <f t="shared" si="10"/>
        <v>0</v>
      </c>
      <c r="E124" s="44">
        <f t="shared" si="7"/>
        <v>0</v>
      </c>
      <c r="F124" s="43">
        <f t="shared" si="11"/>
        <v>0</v>
      </c>
      <c r="G124" s="45">
        <f>IF(AND(C124&lt;&gt;"",SUM(G$27:G123)&lt;E$19),$E$19/$E$23,0)</f>
        <v>0</v>
      </c>
      <c r="H124" s="43">
        <f t="shared" si="12"/>
        <v>0</v>
      </c>
      <c r="I124" s="43">
        <f t="shared" si="13"/>
        <v>0</v>
      </c>
      <c r="J124" s="78" t="str">
        <f t="shared" si="8"/>
        <v>2030–2031</v>
      </c>
      <c r="L124" s="89"/>
      <c r="N124" s="87"/>
      <c r="Q124" s="46"/>
    </row>
    <row r="125" spans="1:17" ht="20.25" customHeight="1" x14ac:dyDescent="0.2">
      <c r="A125" s="41">
        <v>47727</v>
      </c>
      <c r="B125" s="42">
        <f t="shared" si="9"/>
        <v>0</v>
      </c>
      <c r="C125" s="117"/>
      <c r="D125" s="43">
        <f t="shared" si="10"/>
        <v>0</v>
      </c>
      <c r="E125" s="44">
        <f t="shared" si="7"/>
        <v>0</v>
      </c>
      <c r="F125" s="43">
        <f t="shared" si="11"/>
        <v>0</v>
      </c>
      <c r="G125" s="45">
        <f>IF(AND(C125&lt;&gt;"",SUM(G$27:G124)&lt;E$19),$E$19/$E$23,0)</f>
        <v>0</v>
      </c>
      <c r="H125" s="43">
        <f t="shared" si="12"/>
        <v>0</v>
      </c>
      <c r="I125" s="43">
        <f t="shared" si="13"/>
        <v>0</v>
      </c>
      <c r="J125" s="78" t="str">
        <f t="shared" si="8"/>
        <v>2030–2031</v>
      </c>
      <c r="L125" s="89"/>
      <c r="N125" s="87"/>
      <c r="Q125" s="46"/>
    </row>
    <row r="126" spans="1:17" ht="20.25" customHeight="1" x14ac:dyDescent="0.2">
      <c r="A126" s="41">
        <v>47757</v>
      </c>
      <c r="B126" s="42">
        <f t="shared" si="9"/>
        <v>0</v>
      </c>
      <c r="C126" s="117"/>
      <c r="D126" s="43">
        <f t="shared" si="10"/>
        <v>0</v>
      </c>
      <c r="E126" s="44">
        <f t="shared" si="7"/>
        <v>0</v>
      </c>
      <c r="F126" s="43">
        <f t="shared" si="11"/>
        <v>0</v>
      </c>
      <c r="G126" s="45">
        <f>IF(AND(C126&lt;&gt;"",SUM(G$27:G125)&lt;E$19),$E$19/$E$23,0)</f>
        <v>0</v>
      </c>
      <c r="H126" s="43">
        <f t="shared" si="12"/>
        <v>0</v>
      </c>
      <c r="I126" s="43">
        <f t="shared" si="13"/>
        <v>0</v>
      </c>
      <c r="J126" s="78" t="str">
        <f t="shared" si="8"/>
        <v>2030–2031</v>
      </c>
      <c r="L126" s="89"/>
      <c r="N126" s="87"/>
      <c r="Q126" s="46"/>
    </row>
    <row r="127" spans="1:17" ht="20.25" customHeight="1" x14ac:dyDescent="0.2">
      <c r="A127" s="41">
        <v>47788</v>
      </c>
      <c r="B127" s="42">
        <f t="shared" si="9"/>
        <v>0</v>
      </c>
      <c r="C127" s="117"/>
      <c r="D127" s="43">
        <f t="shared" si="10"/>
        <v>0</v>
      </c>
      <c r="E127" s="44">
        <f t="shared" si="7"/>
        <v>0</v>
      </c>
      <c r="F127" s="43">
        <f t="shared" si="11"/>
        <v>0</v>
      </c>
      <c r="G127" s="45">
        <f>IF(AND(C127&lt;&gt;"",SUM(G$27:G126)&lt;E$19),$E$19/$E$23,0)</f>
        <v>0</v>
      </c>
      <c r="H127" s="43">
        <f t="shared" si="12"/>
        <v>0</v>
      </c>
      <c r="I127" s="43">
        <f t="shared" si="13"/>
        <v>0</v>
      </c>
      <c r="J127" s="78" t="str">
        <f t="shared" si="8"/>
        <v>2030–2031</v>
      </c>
      <c r="L127" s="89"/>
      <c r="N127" s="87"/>
      <c r="Q127" s="46"/>
    </row>
    <row r="128" spans="1:17" ht="20.25" customHeight="1" x14ac:dyDescent="0.2">
      <c r="A128" s="41">
        <v>47818</v>
      </c>
      <c r="B128" s="42">
        <f t="shared" si="9"/>
        <v>0</v>
      </c>
      <c r="C128" s="117"/>
      <c r="D128" s="43">
        <f t="shared" si="10"/>
        <v>0</v>
      </c>
      <c r="E128" s="44">
        <f t="shared" si="7"/>
        <v>0</v>
      </c>
      <c r="F128" s="43">
        <f t="shared" si="11"/>
        <v>0</v>
      </c>
      <c r="G128" s="45">
        <f>IF(AND(C128&lt;&gt;"",SUM(G$27:G127)&lt;E$19),$E$19/$E$23,0)</f>
        <v>0</v>
      </c>
      <c r="H128" s="43">
        <f t="shared" si="12"/>
        <v>0</v>
      </c>
      <c r="I128" s="43">
        <f t="shared" si="13"/>
        <v>0</v>
      </c>
      <c r="J128" s="78" t="str">
        <f t="shared" si="8"/>
        <v>2030–2031</v>
      </c>
      <c r="L128" s="89"/>
      <c r="N128" s="87"/>
      <c r="Q128" s="46"/>
    </row>
    <row r="129" spans="1:17" ht="20.25" customHeight="1" x14ac:dyDescent="0.2">
      <c r="A129" s="41">
        <v>47849</v>
      </c>
      <c r="B129" s="42">
        <f t="shared" si="9"/>
        <v>0</v>
      </c>
      <c r="C129" s="117"/>
      <c r="D129" s="43">
        <f t="shared" si="10"/>
        <v>0</v>
      </c>
      <c r="E129" s="44">
        <f t="shared" si="7"/>
        <v>0</v>
      </c>
      <c r="F129" s="43">
        <f t="shared" si="11"/>
        <v>0</v>
      </c>
      <c r="G129" s="45">
        <f>IF(AND(C129&lt;&gt;"",SUM(G$27:G128)&lt;E$19),$E$19/$E$23,0)</f>
        <v>0</v>
      </c>
      <c r="H129" s="43">
        <f t="shared" si="12"/>
        <v>0</v>
      </c>
      <c r="I129" s="43">
        <f t="shared" si="13"/>
        <v>0</v>
      </c>
      <c r="J129" s="78" t="str">
        <f t="shared" si="8"/>
        <v>2030–2031</v>
      </c>
      <c r="L129" s="89"/>
      <c r="N129" s="87"/>
      <c r="Q129" s="46"/>
    </row>
    <row r="130" spans="1:17" ht="20.25" customHeight="1" x14ac:dyDescent="0.2">
      <c r="A130" s="41">
        <v>47880</v>
      </c>
      <c r="B130" s="42">
        <f t="shared" si="9"/>
        <v>0</v>
      </c>
      <c r="C130" s="117"/>
      <c r="D130" s="43">
        <f t="shared" si="10"/>
        <v>0</v>
      </c>
      <c r="E130" s="44">
        <f t="shared" si="7"/>
        <v>0</v>
      </c>
      <c r="F130" s="43">
        <f t="shared" si="11"/>
        <v>0</v>
      </c>
      <c r="G130" s="45">
        <f>IF(AND(C130&lt;&gt;"",SUM(G$27:G129)&lt;E$19),$E$19/$E$23,0)</f>
        <v>0</v>
      </c>
      <c r="H130" s="43">
        <f t="shared" si="12"/>
        <v>0</v>
      </c>
      <c r="I130" s="43">
        <f t="shared" si="13"/>
        <v>0</v>
      </c>
      <c r="J130" s="78" t="str">
        <f t="shared" si="8"/>
        <v>2030–2031</v>
      </c>
      <c r="L130" s="89"/>
      <c r="N130" s="87"/>
      <c r="Q130" s="46"/>
    </row>
    <row r="131" spans="1:17" ht="20.25" customHeight="1" x14ac:dyDescent="0.2">
      <c r="A131" s="41">
        <v>47908</v>
      </c>
      <c r="B131" s="42">
        <f t="shared" si="9"/>
        <v>0</v>
      </c>
      <c r="C131" s="117"/>
      <c r="D131" s="43">
        <f t="shared" si="10"/>
        <v>0</v>
      </c>
      <c r="E131" s="44">
        <f t="shared" si="7"/>
        <v>0</v>
      </c>
      <c r="F131" s="43">
        <f t="shared" si="11"/>
        <v>0</v>
      </c>
      <c r="G131" s="45">
        <f>IF(AND(C131&lt;&gt;"",SUM(G$27:G130)&lt;E$19),$E$19/$E$23,0)</f>
        <v>0</v>
      </c>
      <c r="H131" s="43">
        <f t="shared" si="12"/>
        <v>0</v>
      </c>
      <c r="I131" s="43">
        <f t="shared" si="13"/>
        <v>0</v>
      </c>
      <c r="J131" s="78" t="str">
        <f t="shared" si="8"/>
        <v>2030–2031</v>
      </c>
      <c r="L131" s="89"/>
      <c r="N131" s="87"/>
      <c r="Q131" s="46"/>
    </row>
    <row r="132" spans="1:17" ht="20.25" customHeight="1" x14ac:dyDescent="0.2">
      <c r="A132" s="41">
        <v>47939</v>
      </c>
      <c r="B132" s="42">
        <f t="shared" si="9"/>
        <v>0</v>
      </c>
      <c r="C132" s="117"/>
      <c r="D132" s="43">
        <f t="shared" si="10"/>
        <v>0</v>
      </c>
      <c r="E132" s="44">
        <f t="shared" si="7"/>
        <v>0</v>
      </c>
      <c r="F132" s="43">
        <f t="shared" si="11"/>
        <v>0</v>
      </c>
      <c r="G132" s="45">
        <f>IF(AND(C132&lt;&gt;"",SUM(G$27:G131)&lt;E$19),$E$19/$E$23,0)</f>
        <v>0</v>
      </c>
      <c r="H132" s="43">
        <f t="shared" si="12"/>
        <v>0</v>
      </c>
      <c r="I132" s="43">
        <f t="shared" si="13"/>
        <v>0</v>
      </c>
      <c r="J132" s="78" t="str">
        <f t="shared" si="8"/>
        <v>2030–2031</v>
      </c>
      <c r="L132" s="89"/>
      <c r="N132" s="87"/>
      <c r="Q132" s="46"/>
    </row>
    <row r="133" spans="1:17" ht="20.25" customHeight="1" x14ac:dyDescent="0.2">
      <c r="A133" s="41">
        <v>47969</v>
      </c>
      <c r="B133" s="42">
        <f t="shared" si="9"/>
        <v>0</v>
      </c>
      <c r="C133" s="117"/>
      <c r="D133" s="43">
        <f t="shared" si="10"/>
        <v>0</v>
      </c>
      <c r="E133" s="44">
        <f t="shared" si="7"/>
        <v>0</v>
      </c>
      <c r="F133" s="43">
        <f t="shared" si="11"/>
        <v>0</v>
      </c>
      <c r="G133" s="45">
        <f>IF(AND(C133&lt;&gt;"",SUM(G$27:G132)&lt;E$19),$E$19/$E$23,0)</f>
        <v>0</v>
      </c>
      <c r="H133" s="43">
        <f t="shared" si="12"/>
        <v>0</v>
      </c>
      <c r="I133" s="43">
        <f t="shared" si="13"/>
        <v>0</v>
      </c>
      <c r="J133" s="78" t="str">
        <f t="shared" si="8"/>
        <v>2030–2031</v>
      </c>
      <c r="L133" s="89"/>
      <c r="N133" s="87"/>
      <c r="Q133" s="46"/>
    </row>
    <row r="134" spans="1:17" ht="20.25" customHeight="1" x14ac:dyDescent="0.2">
      <c r="A134" s="41">
        <v>48000</v>
      </c>
      <c r="B134" s="42">
        <f t="shared" si="9"/>
        <v>0</v>
      </c>
      <c r="C134" s="117"/>
      <c r="D134" s="43">
        <f t="shared" si="10"/>
        <v>0</v>
      </c>
      <c r="E134" s="44">
        <f t="shared" si="7"/>
        <v>0</v>
      </c>
      <c r="F134" s="43">
        <f t="shared" si="11"/>
        <v>0</v>
      </c>
      <c r="G134" s="45">
        <f>IF(AND(C134&lt;&gt;"",SUM(G$27:G133)&lt;E$19),$E$19/$E$23,0)</f>
        <v>0</v>
      </c>
      <c r="H134" s="43">
        <f t="shared" si="12"/>
        <v>0</v>
      </c>
      <c r="I134" s="43">
        <f t="shared" si="13"/>
        <v>0</v>
      </c>
      <c r="J134" s="78" t="str">
        <f t="shared" si="8"/>
        <v>2030–2031</v>
      </c>
      <c r="L134" s="89"/>
      <c r="N134" s="87"/>
      <c r="Q134" s="46"/>
    </row>
    <row r="135" spans="1:17" ht="20.25" customHeight="1" x14ac:dyDescent="0.2">
      <c r="A135" s="41">
        <v>48030</v>
      </c>
      <c r="B135" s="42">
        <f t="shared" si="9"/>
        <v>0</v>
      </c>
      <c r="C135" s="117"/>
      <c r="D135" s="43">
        <f t="shared" si="10"/>
        <v>0</v>
      </c>
      <c r="E135" s="44">
        <f t="shared" si="7"/>
        <v>0</v>
      </c>
      <c r="F135" s="43">
        <f t="shared" si="11"/>
        <v>0</v>
      </c>
      <c r="G135" s="45">
        <f>IF(AND(C135&lt;&gt;"",SUM(G$27:G134)&lt;E$19),$E$19/$E$23,0)</f>
        <v>0</v>
      </c>
      <c r="H135" s="43">
        <f t="shared" si="12"/>
        <v>0</v>
      </c>
      <c r="I135" s="43">
        <f t="shared" si="13"/>
        <v>0</v>
      </c>
      <c r="J135" s="78" t="str">
        <f t="shared" si="8"/>
        <v>2031–2032</v>
      </c>
      <c r="L135" s="89"/>
      <c r="N135" s="87"/>
      <c r="Q135" s="46"/>
    </row>
    <row r="136" spans="1:17" ht="20.25" customHeight="1" x14ac:dyDescent="0.2">
      <c r="A136" s="41">
        <v>48061</v>
      </c>
      <c r="B136" s="42">
        <f t="shared" si="9"/>
        <v>0</v>
      </c>
      <c r="C136" s="117"/>
      <c r="D136" s="43">
        <f t="shared" si="10"/>
        <v>0</v>
      </c>
      <c r="E136" s="44">
        <f t="shared" si="7"/>
        <v>0</v>
      </c>
      <c r="F136" s="43">
        <f t="shared" si="11"/>
        <v>0</v>
      </c>
      <c r="G136" s="45">
        <f>IF(AND(C136&lt;&gt;"",SUM(G$27:G135)&lt;E$19),$E$19/$E$23,0)</f>
        <v>0</v>
      </c>
      <c r="H136" s="43">
        <f t="shared" si="12"/>
        <v>0</v>
      </c>
      <c r="I136" s="43">
        <f t="shared" si="13"/>
        <v>0</v>
      </c>
      <c r="J136" s="78" t="str">
        <f t="shared" si="8"/>
        <v>2031–2032</v>
      </c>
      <c r="L136" s="89"/>
      <c r="N136" s="87"/>
      <c r="Q136" s="46"/>
    </row>
    <row r="137" spans="1:17" ht="20.25" customHeight="1" x14ac:dyDescent="0.2">
      <c r="A137" s="41">
        <v>48092</v>
      </c>
      <c r="B137" s="42">
        <f t="shared" si="9"/>
        <v>0</v>
      </c>
      <c r="C137" s="117"/>
      <c r="D137" s="43">
        <f t="shared" si="10"/>
        <v>0</v>
      </c>
      <c r="E137" s="44">
        <f t="shared" si="7"/>
        <v>0</v>
      </c>
      <c r="F137" s="43">
        <f t="shared" si="11"/>
        <v>0</v>
      </c>
      <c r="G137" s="45">
        <f>IF(AND(C137&lt;&gt;"",SUM(G$27:G136)&lt;E$19),$E$19/$E$23,0)</f>
        <v>0</v>
      </c>
      <c r="H137" s="43">
        <f t="shared" si="12"/>
        <v>0</v>
      </c>
      <c r="I137" s="43">
        <f t="shared" si="13"/>
        <v>0</v>
      </c>
      <c r="J137" s="78" t="str">
        <f t="shared" si="8"/>
        <v>2031–2032</v>
      </c>
      <c r="L137" s="89"/>
      <c r="N137" s="87"/>
      <c r="Q137" s="46"/>
    </row>
    <row r="138" spans="1:17" ht="20.25" customHeight="1" x14ac:dyDescent="0.2">
      <c r="A138" s="41">
        <v>48122</v>
      </c>
      <c r="B138" s="42">
        <f t="shared" si="9"/>
        <v>0</v>
      </c>
      <c r="C138" s="117"/>
      <c r="D138" s="43">
        <f t="shared" si="10"/>
        <v>0</v>
      </c>
      <c r="E138" s="44">
        <f t="shared" si="7"/>
        <v>0</v>
      </c>
      <c r="F138" s="43">
        <f t="shared" si="11"/>
        <v>0</v>
      </c>
      <c r="G138" s="45">
        <f>IF(AND(C138&lt;&gt;"",SUM(G$27:G137)&lt;E$19),$E$19/$E$23,0)</f>
        <v>0</v>
      </c>
      <c r="H138" s="43">
        <f t="shared" si="12"/>
        <v>0</v>
      </c>
      <c r="I138" s="43">
        <f t="shared" si="13"/>
        <v>0</v>
      </c>
      <c r="J138" s="78" t="str">
        <f t="shared" si="8"/>
        <v>2031–2032</v>
      </c>
      <c r="L138" s="89"/>
      <c r="N138" s="87"/>
      <c r="Q138" s="46"/>
    </row>
    <row r="139" spans="1:17" ht="20.25" customHeight="1" x14ac:dyDescent="0.2">
      <c r="A139" s="41">
        <v>48153</v>
      </c>
      <c r="B139" s="42">
        <f t="shared" si="9"/>
        <v>0</v>
      </c>
      <c r="C139" s="117"/>
      <c r="D139" s="43">
        <f t="shared" si="10"/>
        <v>0</v>
      </c>
      <c r="E139" s="44">
        <f t="shared" si="7"/>
        <v>0</v>
      </c>
      <c r="F139" s="43">
        <f t="shared" si="11"/>
        <v>0</v>
      </c>
      <c r="G139" s="45">
        <f>IF(AND(C139&lt;&gt;"",SUM(G$27:G138)&lt;E$19),$E$19/$E$23,0)</f>
        <v>0</v>
      </c>
      <c r="H139" s="43">
        <f t="shared" si="12"/>
        <v>0</v>
      </c>
      <c r="I139" s="43">
        <f t="shared" si="13"/>
        <v>0</v>
      </c>
      <c r="J139" s="78" t="str">
        <f t="shared" si="8"/>
        <v>2031–2032</v>
      </c>
      <c r="L139" s="89"/>
      <c r="N139" s="87"/>
      <c r="Q139" s="46"/>
    </row>
    <row r="140" spans="1:17" ht="20.25" customHeight="1" x14ac:dyDescent="0.2">
      <c r="A140" s="41">
        <v>48183</v>
      </c>
      <c r="B140" s="42">
        <f t="shared" si="9"/>
        <v>0</v>
      </c>
      <c r="C140" s="117"/>
      <c r="D140" s="43">
        <f t="shared" si="10"/>
        <v>0</v>
      </c>
      <c r="E140" s="44">
        <f t="shared" si="7"/>
        <v>0</v>
      </c>
      <c r="F140" s="43">
        <f t="shared" si="11"/>
        <v>0</v>
      </c>
      <c r="G140" s="45">
        <f>IF(AND(C140&lt;&gt;"",SUM(G$27:G139)&lt;E$19),$E$19/$E$23,0)</f>
        <v>0</v>
      </c>
      <c r="H140" s="43">
        <f t="shared" si="12"/>
        <v>0</v>
      </c>
      <c r="I140" s="43">
        <f t="shared" si="13"/>
        <v>0</v>
      </c>
      <c r="J140" s="78" t="str">
        <f t="shared" si="8"/>
        <v>2031–2032</v>
      </c>
      <c r="L140" s="89"/>
      <c r="N140" s="87"/>
      <c r="Q140" s="46"/>
    </row>
    <row r="141" spans="1:17" ht="20.25" customHeight="1" x14ac:dyDescent="0.2">
      <c r="A141" s="41">
        <v>48214</v>
      </c>
      <c r="B141" s="42">
        <f t="shared" si="9"/>
        <v>0</v>
      </c>
      <c r="C141" s="117"/>
      <c r="D141" s="43">
        <f t="shared" si="10"/>
        <v>0</v>
      </c>
      <c r="E141" s="44">
        <f t="shared" si="7"/>
        <v>0</v>
      </c>
      <c r="F141" s="43">
        <f t="shared" si="11"/>
        <v>0</v>
      </c>
      <c r="G141" s="45">
        <f>IF(AND(C141&lt;&gt;"",SUM(G$27:G140)&lt;E$19),$E$19/$E$23,0)</f>
        <v>0</v>
      </c>
      <c r="H141" s="43">
        <f t="shared" si="12"/>
        <v>0</v>
      </c>
      <c r="I141" s="43">
        <f t="shared" si="13"/>
        <v>0</v>
      </c>
      <c r="J141" s="78" t="str">
        <f t="shared" si="8"/>
        <v>2031–2032</v>
      </c>
      <c r="L141" s="89"/>
      <c r="N141" s="87"/>
      <c r="Q141" s="46"/>
    </row>
    <row r="142" spans="1:17" ht="20.25" customHeight="1" x14ac:dyDescent="0.2">
      <c r="A142" s="41">
        <v>48245</v>
      </c>
      <c r="B142" s="42">
        <f t="shared" si="9"/>
        <v>0</v>
      </c>
      <c r="C142" s="117"/>
      <c r="D142" s="43">
        <f t="shared" si="10"/>
        <v>0</v>
      </c>
      <c r="E142" s="44">
        <f t="shared" si="7"/>
        <v>0</v>
      </c>
      <c r="F142" s="43">
        <f t="shared" si="11"/>
        <v>0</v>
      </c>
      <c r="G142" s="45">
        <f>IF(AND(C142&lt;&gt;"",SUM(G$27:G141)&lt;E$19),$E$19/$E$23,0)</f>
        <v>0</v>
      </c>
      <c r="H142" s="43">
        <f t="shared" si="12"/>
        <v>0</v>
      </c>
      <c r="I142" s="43">
        <f t="shared" si="13"/>
        <v>0</v>
      </c>
      <c r="J142" s="78" t="str">
        <f t="shared" si="8"/>
        <v>2031–2032</v>
      </c>
      <c r="L142" s="89"/>
      <c r="N142" s="87"/>
      <c r="Q142" s="46"/>
    </row>
    <row r="143" spans="1:17" ht="20.25" customHeight="1" x14ac:dyDescent="0.2">
      <c r="A143" s="41">
        <v>48274</v>
      </c>
      <c r="B143" s="42">
        <f t="shared" si="9"/>
        <v>0</v>
      </c>
      <c r="C143" s="117"/>
      <c r="D143" s="43">
        <f t="shared" si="10"/>
        <v>0</v>
      </c>
      <c r="E143" s="44">
        <f t="shared" si="7"/>
        <v>0</v>
      </c>
      <c r="F143" s="43">
        <f t="shared" si="11"/>
        <v>0</v>
      </c>
      <c r="G143" s="45">
        <f>IF(AND(C143&lt;&gt;"",SUM(G$27:G142)&lt;E$19),$E$19/$E$23,0)</f>
        <v>0</v>
      </c>
      <c r="H143" s="43">
        <f t="shared" si="12"/>
        <v>0</v>
      </c>
      <c r="I143" s="43">
        <f t="shared" si="13"/>
        <v>0</v>
      </c>
      <c r="J143" s="78" t="str">
        <f t="shared" si="8"/>
        <v>2031–2032</v>
      </c>
      <c r="L143" s="89"/>
      <c r="N143" s="87"/>
      <c r="Q143" s="46"/>
    </row>
    <row r="144" spans="1:17" ht="20.25" customHeight="1" x14ac:dyDescent="0.2">
      <c r="A144" s="41">
        <v>48305</v>
      </c>
      <c r="B144" s="42">
        <f t="shared" si="9"/>
        <v>0</v>
      </c>
      <c r="C144" s="117"/>
      <c r="D144" s="43">
        <f t="shared" si="10"/>
        <v>0</v>
      </c>
      <c r="E144" s="44">
        <f t="shared" si="7"/>
        <v>0</v>
      </c>
      <c r="F144" s="43">
        <f t="shared" si="11"/>
        <v>0</v>
      </c>
      <c r="G144" s="45">
        <f>IF(AND(C144&lt;&gt;"",SUM(G$27:G143)&lt;E$19),$E$19/$E$23,0)</f>
        <v>0</v>
      </c>
      <c r="H144" s="43">
        <f t="shared" si="12"/>
        <v>0</v>
      </c>
      <c r="I144" s="43">
        <f t="shared" si="13"/>
        <v>0</v>
      </c>
      <c r="J144" s="78" t="str">
        <f t="shared" si="8"/>
        <v>2031–2032</v>
      </c>
      <c r="L144" s="89"/>
      <c r="N144" s="87"/>
      <c r="Q144" s="46"/>
    </row>
    <row r="145" spans="1:17" ht="20.25" customHeight="1" x14ac:dyDescent="0.2">
      <c r="A145" s="41">
        <v>48335</v>
      </c>
      <c r="B145" s="42">
        <f t="shared" si="9"/>
        <v>0</v>
      </c>
      <c r="C145" s="117"/>
      <c r="D145" s="43">
        <f t="shared" si="10"/>
        <v>0</v>
      </c>
      <c r="E145" s="44">
        <f t="shared" si="7"/>
        <v>0</v>
      </c>
      <c r="F145" s="43">
        <f t="shared" si="11"/>
        <v>0</v>
      </c>
      <c r="G145" s="45">
        <f>IF(AND(C145&lt;&gt;"",SUM(G$27:G144)&lt;E$19),$E$19/$E$23,0)</f>
        <v>0</v>
      </c>
      <c r="H145" s="43">
        <f t="shared" si="12"/>
        <v>0</v>
      </c>
      <c r="I145" s="43">
        <f t="shared" si="13"/>
        <v>0</v>
      </c>
      <c r="J145" s="78" t="str">
        <f t="shared" si="8"/>
        <v>2031–2032</v>
      </c>
      <c r="L145" s="89"/>
      <c r="N145" s="87"/>
      <c r="Q145" s="46"/>
    </row>
    <row r="146" spans="1:17" ht="20.25" customHeight="1" x14ac:dyDescent="0.2">
      <c r="A146" s="41">
        <v>48366</v>
      </c>
      <c r="B146" s="42">
        <f t="shared" si="9"/>
        <v>0</v>
      </c>
      <c r="C146" s="117"/>
      <c r="D146" s="43">
        <f t="shared" si="10"/>
        <v>0</v>
      </c>
      <c r="E146" s="44">
        <f t="shared" si="7"/>
        <v>0</v>
      </c>
      <c r="F146" s="43">
        <f t="shared" si="11"/>
        <v>0</v>
      </c>
      <c r="G146" s="45">
        <f>IF(AND(C146&lt;&gt;"",SUM(G$27:G145)&lt;E$19),$E$19/$E$23,0)</f>
        <v>0</v>
      </c>
      <c r="H146" s="43">
        <f t="shared" si="12"/>
        <v>0</v>
      </c>
      <c r="I146" s="43">
        <f t="shared" si="13"/>
        <v>0</v>
      </c>
      <c r="J146" s="78" t="str">
        <f t="shared" si="8"/>
        <v>2031–2032</v>
      </c>
      <c r="L146" s="89"/>
      <c r="N146" s="87"/>
      <c r="Q146" s="46"/>
    </row>
    <row r="147" spans="1:17" ht="20.25" customHeight="1" x14ac:dyDescent="0.2">
      <c r="A147" s="41">
        <v>48396</v>
      </c>
      <c r="B147" s="42">
        <f t="shared" si="9"/>
        <v>0</v>
      </c>
      <c r="C147" s="117"/>
      <c r="D147" s="43">
        <f t="shared" si="10"/>
        <v>0</v>
      </c>
      <c r="E147" s="44">
        <f t="shared" si="7"/>
        <v>0</v>
      </c>
      <c r="F147" s="43">
        <f t="shared" si="11"/>
        <v>0</v>
      </c>
      <c r="G147" s="45">
        <f>IF(AND(C147&lt;&gt;"",SUM(G$27:G146)&lt;E$19),$E$19/$E$23,0)</f>
        <v>0</v>
      </c>
      <c r="H147" s="43">
        <f t="shared" si="12"/>
        <v>0</v>
      </c>
      <c r="I147" s="43">
        <f t="shared" si="13"/>
        <v>0</v>
      </c>
      <c r="J147" s="78" t="str">
        <f t="shared" si="8"/>
        <v>2032–2033</v>
      </c>
      <c r="L147" s="89"/>
      <c r="N147" s="87"/>
      <c r="Q147" s="46"/>
    </row>
    <row r="148" spans="1:17" ht="20.25" customHeight="1" x14ac:dyDescent="0.2">
      <c r="A148" s="41">
        <v>48427</v>
      </c>
      <c r="B148" s="42">
        <f t="shared" si="9"/>
        <v>0</v>
      </c>
      <c r="C148" s="117"/>
      <c r="D148" s="43">
        <f t="shared" si="10"/>
        <v>0</v>
      </c>
      <c r="E148" s="44">
        <f t="shared" si="7"/>
        <v>0</v>
      </c>
      <c r="F148" s="43">
        <f t="shared" si="11"/>
        <v>0</v>
      </c>
      <c r="G148" s="45">
        <f>IF(AND(C148&lt;&gt;"",SUM(G$27:G147)&lt;E$19),$E$19/$E$23,0)</f>
        <v>0</v>
      </c>
      <c r="H148" s="43">
        <f t="shared" si="12"/>
        <v>0</v>
      </c>
      <c r="I148" s="43">
        <f t="shared" si="13"/>
        <v>0</v>
      </c>
      <c r="J148" s="78" t="str">
        <f t="shared" si="8"/>
        <v>2032–2033</v>
      </c>
      <c r="L148" s="89"/>
      <c r="N148" s="87"/>
      <c r="Q148" s="46"/>
    </row>
    <row r="149" spans="1:17" ht="20.25" customHeight="1" x14ac:dyDescent="0.2">
      <c r="A149" s="41">
        <v>48458</v>
      </c>
      <c r="B149" s="42">
        <f t="shared" si="9"/>
        <v>0</v>
      </c>
      <c r="C149" s="117"/>
      <c r="D149" s="43">
        <f t="shared" si="10"/>
        <v>0</v>
      </c>
      <c r="E149" s="44">
        <f t="shared" si="7"/>
        <v>0</v>
      </c>
      <c r="F149" s="43">
        <f t="shared" si="11"/>
        <v>0</v>
      </c>
      <c r="G149" s="45">
        <f>IF(AND(C149&lt;&gt;"",SUM(G$27:G148)&lt;E$19),$E$19/$E$23,0)</f>
        <v>0</v>
      </c>
      <c r="H149" s="43">
        <f t="shared" si="12"/>
        <v>0</v>
      </c>
      <c r="I149" s="43">
        <f t="shared" si="13"/>
        <v>0</v>
      </c>
      <c r="J149" s="78" t="str">
        <f t="shared" si="8"/>
        <v>2032–2033</v>
      </c>
      <c r="L149" s="89"/>
      <c r="N149" s="87"/>
      <c r="Q149" s="46"/>
    </row>
    <row r="150" spans="1:17" ht="20.25" customHeight="1" x14ac:dyDescent="0.2">
      <c r="A150" s="41">
        <v>48488</v>
      </c>
      <c r="B150" s="42">
        <f t="shared" si="9"/>
        <v>0</v>
      </c>
      <c r="C150" s="117"/>
      <c r="D150" s="43">
        <f t="shared" si="10"/>
        <v>0</v>
      </c>
      <c r="E150" s="44">
        <f t="shared" si="7"/>
        <v>0</v>
      </c>
      <c r="F150" s="43">
        <f t="shared" si="11"/>
        <v>0</v>
      </c>
      <c r="G150" s="45">
        <f>IF(AND(C150&lt;&gt;"",SUM(G$27:G149)&lt;E$19),$E$19/$E$23,0)</f>
        <v>0</v>
      </c>
      <c r="H150" s="43">
        <f t="shared" si="12"/>
        <v>0</v>
      </c>
      <c r="I150" s="43">
        <f t="shared" si="13"/>
        <v>0</v>
      </c>
      <c r="J150" s="78" t="str">
        <f t="shared" si="8"/>
        <v>2032–2033</v>
      </c>
      <c r="L150" s="89"/>
      <c r="N150" s="87"/>
      <c r="Q150" s="46"/>
    </row>
    <row r="151" spans="1:17" ht="20.25" customHeight="1" x14ac:dyDescent="0.2">
      <c r="A151" s="41">
        <v>48519</v>
      </c>
      <c r="B151" s="42">
        <f t="shared" si="9"/>
        <v>0</v>
      </c>
      <c r="C151" s="117"/>
      <c r="D151" s="43">
        <f t="shared" si="10"/>
        <v>0</v>
      </c>
      <c r="E151" s="44">
        <f t="shared" si="7"/>
        <v>0</v>
      </c>
      <c r="F151" s="43">
        <f t="shared" si="11"/>
        <v>0</v>
      </c>
      <c r="G151" s="45">
        <f>IF(AND(C151&lt;&gt;"",SUM(G$27:G150)&lt;E$19),$E$19/$E$23,0)</f>
        <v>0</v>
      </c>
      <c r="H151" s="43">
        <f t="shared" si="12"/>
        <v>0</v>
      </c>
      <c r="I151" s="43">
        <f t="shared" si="13"/>
        <v>0</v>
      </c>
      <c r="J151" s="78" t="str">
        <f t="shared" si="8"/>
        <v>2032–2033</v>
      </c>
      <c r="L151" s="89"/>
      <c r="N151" s="87"/>
      <c r="Q151" s="46"/>
    </row>
    <row r="152" spans="1:17" ht="20.25" customHeight="1" x14ac:dyDescent="0.2">
      <c r="A152" s="41">
        <v>48549</v>
      </c>
      <c r="B152" s="42">
        <f t="shared" si="9"/>
        <v>0</v>
      </c>
      <c r="C152" s="117"/>
      <c r="D152" s="43">
        <f t="shared" si="10"/>
        <v>0</v>
      </c>
      <c r="E152" s="44">
        <f t="shared" si="7"/>
        <v>0</v>
      </c>
      <c r="F152" s="43">
        <f t="shared" si="11"/>
        <v>0</v>
      </c>
      <c r="G152" s="45">
        <f>IF(AND(C152&lt;&gt;"",SUM(G$27:G151)&lt;E$19),$E$19/$E$23,0)</f>
        <v>0</v>
      </c>
      <c r="H152" s="43">
        <f t="shared" si="12"/>
        <v>0</v>
      </c>
      <c r="I152" s="43">
        <f t="shared" si="13"/>
        <v>0</v>
      </c>
      <c r="J152" s="78" t="str">
        <f t="shared" si="8"/>
        <v>2032–2033</v>
      </c>
      <c r="L152" s="89"/>
      <c r="N152" s="87"/>
      <c r="Q152" s="46"/>
    </row>
    <row r="153" spans="1:17" ht="20.25" customHeight="1" x14ac:dyDescent="0.2">
      <c r="A153" s="41">
        <v>48580</v>
      </c>
      <c r="B153" s="42">
        <f t="shared" si="9"/>
        <v>0</v>
      </c>
      <c r="C153" s="117"/>
      <c r="D153" s="43">
        <f t="shared" si="10"/>
        <v>0</v>
      </c>
      <c r="E153" s="44">
        <f t="shared" si="7"/>
        <v>0</v>
      </c>
      <c r="F153" s="43">
        <f t="shared" si="11"/>
        <v>0</v>
      </c>
      <c r="G153" s="45">
        <f>IF(AND(C153&lt;&gt;"",SUM(G$27:G152)&lt;E$19),$E$19/$E$23,0)</f>
        <v>0</v>
      </c>
      <c r="H153" s="43">
        <f t="shared" si="12"/>
        <v>0</v>
      </c>
      <c r="I153" s="43">
        <f t="shared" si="13"/>
        <v>0</v>
      </c>
      <c r="J153" s="78" t="str">
        <f t="shared" si="8"/>
        <v>2032–2033</v>
      </c>
      <c r="L153" s="89"/>
      <c r="N153" s="87"/>
      <c r="Q153" s="46"/>
    </row>
    <row r="154" spans="1:17" ht="20.25" customHeight="1" x14ac:dyDescent="0.2">
      <c r="A154" s="41">
        <v>48611</v>
      </c>
      <c r="B154" s="42">
        <f t="shared" si="9"/>
        <v>0</v>
      </c>
      <c r="C154" s="117"/>
      <c r="D154" s="43">
        <f t="shared" si="10"/>
        <v>0</v>
      </c>
      <c r="E154" s="44">
        <f t="shared" si="7"/>
        <v>0</v>
      </c>
      <c r="F154" s="43">
        <f t="shared" si="11"/>
        <v>0</v>
      </c>
      <c r="G154" s="45">
        <f>IF(AND(C154&lt;&gt;"",SUM(G$27:G153)&lt;E$19),$E$19/$E$23,0)</f>
        <v>0</v>
      </c>
      <c r="H154" s="43">
        <f t="shared" si="12"/>
        <v>0</v>
      </c>
      <c r="I154" s="43">
        <f t="shared" si="13"/>
        <v>0</v>
      </c>
      <c r="J154" s="78" t="str">
        <f t="shared" si="8"/>
        <v>2032–2033</v>
      </c>
      <c r="L154" s="89"/>
      <c r="N154" s="87"/>
      <c r="Q154" s="46"/>
    </row>
    <row r="155" spans="1:17" ht="20.25" customHeight="1" x14ac:dyDescent="0.2">
      <c r="A155" s="41">
        <v>48639</v>
      </c>
      <c r="B155" s="42">
        <f t="shared" si="9"/>
        <v>0</v>
      </c>
      <c r="C155" s="117"/>
      <c r="D155" s="43">
        <f t="shared" si="10"/>
        <v>0</v>
      </c>
      <c r="E155" s="44">
        <f t="shared" ref="E155:E218" si="14">C155-D155</f>
        <v>0</v>
      </c>
      <c r="F155" s="43">
        <f t="shared" si="11"/>
        <v>0</v>
      </c>
      <c r="G155" s="45">
        <f>IF(AND(C155&lt;&gt;"",SUM(G$27:G154)&lt;E$19),$E$19/$E$23,0)</f>
        <v>0</v>
      </c>
      <c r="H155" s="43">
        <f t="shared" si="12"/>
        <v>0</v>
      </c>
      <c r="I155" s="43">
        <f t="shared" si="13"/>
        <v>0</v>
      </c>
      <c r="J155" s="78" t="str">
        <f t="shared" ref="J155:J218" si="15">IF(OR(MONTH(A155)=1,MONTH(A155)=2,MONTH(A155)=3,MONTH(A155)=4,MONTH(A155)=5,MONTH(A155)=6),YEAR(A155)-1&amp;"–"&amp;YEAR(A155),YEAR(A155)&amp;"–"&amp;YEAR(A155)+1)</f>
        <v>2032–2033</v>
      </c>
      <c r="L155" s="89"/>
      <c r="N155" s="87"/>
      <c r="Q155" s="46"/>
    </row>
    <row r="156" spans="1:17" ht="20.25" customHeight="1" x14ac:dyDescent="0.2">
      <c r="A156" s="41">
        <v>48670</v>
      </c>
      <c r="B156" s="42">
        <f t="shared" ref="B156:B219" si="16">IF(C156&gt;0,C156*-1,C156)</f>
        <v>0</v>
      </c>
      <c r="C156" s="117"/>
      <c r="D156" s="43">
        <f t="shared" ref="D156:D219" si="17">IF(C156="",0,IF($E$15="Beginning",IF(C155&lt;&gt;"",$F155*$E$6/12,0),IF(C155&lt;&gt;"",$F155*$E$6/12,$E$16*$E$6/12)))</f>
        <v>0</v>
      </c>
      <c r="E156" s="44">
        <f t="shared" si="14"/>
        <v>0</v>
      </c>
      <c r="F156" s="43">
        <f t="shared" ref="F156:F219" si="18">IF(C156="",0,IF(C155="",$E$16-E156,IF(C156&lt;&gt;"",F155-E156)))</f>
        <v>0</v>
      </c>
      <c r="G156" s="45">
        <f>IF(AND(C156&lt;&gt;"",SUM(G$27:G155)&lt;E$19),$E$19/$E$23,0)</f>
        <v>0</v>
      </c>
      <c r="H156" s="43">
        <f t="shared" ref="H156:H219" si="19">IF(C156&lt;&gt;"",G156+H155,0)</f>
        <v>0</v>
      </c>
      <c r="I156" s="43">
        <f t="shared" si="13"/>
        <v>0</v>
      </c>
      <c r="J156" s="78" t="str">
        <f t="shared" si="15"/>
        <v>2032–2033</v>
      </c>
      <c r="L156" s="89"/>
      <c r="N156" s="87"/>
      <c r="Q156" s="46"/>
    </row>
    <row r="157" spans="1:17" ht="20.25" customHeight="1" x14ac:dyDescent="0.2">
      <c r="A157" s="41">
        <v>48700</v>
      </c>
      <c r="B157" s="42">
        <f t="shared" si="16"/>
        <v>0</v>
      </c>
      <c r="C157" s="117"/>
      <c r="D157" s="43">
        <f t="shared" si="17"/>
        <v>0</v>
      </c>
      <c r="E157" s="44">
        <f t="shared" si="14"/>
        <v>0</v>
      </c>
      <c r="F157" s="43">
        <f t="shared" si="18"/>
        <v>0</v>
      </c>
      <c r="G157" s="45">
        <f>IF(AND(C157&lt;&gt;"",SUM(G$27:G156)&lt;E$19),$E$19/$E$23,0)</f>
        <v>0</v>
      </c>
      <c r="H157" s="43">
        <f t="shared" si="19"/>
        <v>0</v>
      </c>
      <c r="I157" s="43">
        <f t="shared" ref="I157:I220" si="20">IF(C157&lt;&gt;"",$E$19-H157,0)</f>
        <v>0</v>
      </c>
      <c r="J157" s="78" t="str">
        <f t="shared" si="15"/>
        <v>2032–2033</v>
      </c>
      <c r="L157" s="89"/>
      <c r="N157" s="87"/>
      <c r="Q157" s="46"/>
    </row>
    <row r="158" spans="1:17" ht="20.25" customHeight="1" x14ac:dyDescent="0.2">
      <c r="A158" s="41">
        <v>48731</v>
      </c>
      <c r="B158" s="42">
        <f t="shared" si="16"/>
        <v>0</v>
      </c>
      <c r="C158" s="117"/>
      <c r="D158" s="43">
        <f t="shared" si="17"/>
        <v>0</v>
      </c>
      <c r="E158" s="44">
        <f t="shared" si="14"/>
        <v>0</v>
      </c>
      <c r="F158" s="43">
        <f t="shared" si="18"/>
        <v>0</v>
      </c>
      <c r="G158" s="45">
        <f>IF(AND(C158&lt;&gt;"",SUM(G$27:G157)&lt;E$19),$E$19/$E$23,0)</f>
        <v>0</v>
      </c>
      <c r="H158" s="43">
        <f t="shared" si="19"/>
        <v>0</v>
      </c>
      <c r="I158" s="43">
        <f t="shared" si="20"/>
        <v>0</v>
      </c>
      <c r="J158" s="78" t="str">
        <f t="shared" si="15"/>
        <v>2032–2033</v>
      </c>
      <c r="L158" s="89"/>
      <c r="N158" s="87"/>
      <c r="Q158" s="46"/>
    </row>
    <row r="159" spans="1:17" ht="20.25" customHeight="1" x14ac:dyDescent="0.2">
      <c r="A159" s="41">
        <v>48761</v>
      </c>
      <c r="B159" s="42">
        <f t="shared" si="16"/>
        <v>0</v>
      </c>
      <c r="C159" s="117"/>
      <c r="D159" s="43">
        <f t="shared" si="17"/>
        <v>0</v>
      </c>
      <c r="E159" s="44">
        <f t="shared" si="14"/>
        <v>0</v>
      </c>
      <c r="F159" s="43">
        <f t="shared" si="18"/>
        <v>0</v>
      </c>
      <c r="G159" s="45">
        <f>IF(AND(C159&lt;&gt;"",SUM(G$27:G158)&lt;E$19),$E$19/$E$23,0)</f>
        <v>0</v>
      </c>
      <c r="H159" s="43">
        <f t="shared" si="19"/>
        <v>0</v>
      </c>
      <c r="I159" s="43">
        <f t="shared" si="20"/>
        <v>0</v>
      </c>
      <c r="J159" s="78" t="str">
        <f t="shared" si="15"/>
        <v>2033–2034</v>
      </c>
      <c r="L159" s="89"/>
      <c r="N159" s="87"/>
      <c r="Q159" s="46"/>
    </row>
    <row r="160" spans="1:17" ht="20.25" customHeight="1" x14ac:dyDescent="0.2">
      <c r="A160" s="41">
        <v>48792</v>
      </c>
      <c r="B160" s="42">
        <f t="shared" si="16"/>
        <v>0</v>
      </c>
      <c r="C160" s="117"/>
      <c r="D160" s="43">
        <f t="shared" si="17"/>
        <v>0</v>
      </c>
      <c r="E160" s="44">
        <f t="shared" si="14"/>
        <v>0</v>
      </c>
      <c r="F160" s="43">
        <f t="shared" si="18"/>
        <v>0</v>
      </c>
      <c r="G160" s="45">
        <f>IF(AND(C160&lt;&gt;"",SUM(G$27:G159)&lt;E$19),$E$19/$E$23,0)</f>
        <v>0</v>
      </c>
      <c r="H160" s="43">
        <f t="shared" si="19"/>
        <v>0</v>
      </c>
      <c r="I160" s="43">
        <f t="shared" si="20"/>
        <v>0</v>
      </c>
      <c r="J160" s="78" t="str">
        <f t="shared" si="15"/>
        <v>2033–2034</v>
      </c>
      <c r="L160" s="89"/>
      <c r="N160" s="87"/>
      <c r="Q160" s="46"/>
    </row>
    <row r="161" spans="1:17" ht="20.25" customHeight="1" x14ac:dyDescent="0.2">
      <c r="A161" s="41">
        <v>48823</v>
      </c>
      <c r="B161" s="42">
        <f t="shared" si="16"/>
        <v>0</v>
      </c>
      <c r="C161" s="117"/>
      <c r="D161" s="43">
        <f t="shared" si="17"/>
        <v>0</v>
      </c>
      <c r="E161" s="44">
        <f t="shared" si="14"/>
        <v>0</v>
      </c>
      <c r="F161" s="43">
        <f t="shared" si="18"/>
        <v>0</v>
      </c>
      <c r="G161" s="45">
        <f>IF(AND(C161&lt;&gt;"",SUM(G$27:G160)&lt;E$19),$E$19/$E$23,0)</f>
        <v>0</v>
      </c>
      <c r="H161" s="43">
        <f t="shared" si="19"/>
        <v>0</v>
      </c>
      <c r="I161" s="43">
        <f t="shared" si="20"/>
        <v>0</v>
      </c>
      <c r="J161" s="78" t="str">
        <f t="shared" si="15"/>
        <v>2033–2034</v>
      </c>
      <c r="L161" s="89"/>
      <c r="N161" s="87"/>
      <c r="Q161" s="46"/>
    </row>
    <row r="162" spans="1:17" ht="20.25" customHeight="1" x14ac:dyDescent="0.2">
      <c r="A162" s="41">
        <v>48853</v>
      </c>
      <c r="B162" s="42">
        <f t="shared" si="16"/>
        <v>0</v>
      </c>
      <c r="C162" s="117"/>
      <c r="D162" s="43">
        <f t="shared" si="17"/>
        <v>0</v>
      </c>
      <c r="E162" s="44">
        <f t="shared" si="14"/>
        <v>0</v>
      </c>
      <c r="F162" s="43">
        <f t="shared" si="18"/>
        <v>0</v>
      </c>
      <c r="G162" s="45">
        <f>IF(AND(C162&lt;&gt;"",SUM(G$27:G161)&lt;E$19),$E$19/$E$23,0)</f>
        <v>0</v>
      </c>
      <c r="H162" s="43">
        <f t="shared" si="19"/>
        <v>0</v>
      </c>
      <c r="I162" s="43">
        <f t="shared" si="20"/>
        <v>0</v>
      </c>
      <c r="J162" s="78" t="str">
        <f t="shared" si="15"/>
        <v>2033–2034</v>
      </c>
      <c r="L162" s="89"/>
      <c r="N162" s="87"/>
      <c r="Q162" s="46"/>
    </row>
    <row r="163" spans="1:17" ht="20.25" customHeight="1" x14ac:dyDescent="0.2">
      <c r="A163" s="41">
        <v>48884</v>
      </c>
      <c r="B163" s="42">
        <f t="shared" si="16"/>
        <v>0</v>
      </c>
      <c r="C163" s="117"/>
      <c r="D163" s="43">
        <f t="shared" si="17"/>
        <v>0</v>
      </c>
      <c r="E163" s="44">
        <f t="shared" si="14"/>
        <v>0</v>
      </c>
      <c r="F163" s="43">
        <f t="shared" si="18"/>
        <v>0</v>
      </c>
      <c r="G163" s="45">
        <f>IF(AND(C163&lt;&gt;"",SUM(G$27:G162)&lt;E$19),$E$19/$E$23,0)</f>
        <v>0</v>
      </c>
      <c r="H163" s="43">
        <f t="shared" si="19"/>
        <v>0</v>
      </c>
      <c r="I163" s="43">
        <f t="shared" si="20"/>
        <v>0</v>
      </c>
      <c r="J163" s="78" t="str">
        <f t="shared" si="15"/>
        <v>2033–2034</v>
      </c>
      <c r="L163" s="89"/>
      <c r="N163" s="87"/>
      <c r="Q163" s="46"/>
    </row>
    <row r="164" spans="1:17" ht="20.25" customHeight="1" x14ac:dyDescent="0.2">
      <c r="A164" s="41">
        <v>48914</v>
      </c>
      <c r="B164" s="42">
        <f t="shared" si="16"/>
        <v>0</v>
      </c>
      <c r="C164" s="117"/>
      <c r="D164" s="43">
        <f t="shared" si="17"/>
        <v>0</v>
      </c>
      <c r="E164" s="44">
        <f t="shared" si="14"/>
        <v>0</v>
      </c>
      <c r="F164" s="43">
        <f t="shared" si="18"/>
        <v>0</v>
      </c>
      <c r="G164" s="45">
        <f>IF(AND(C164&lt;&gt;"",SUM(G$27:G163)&lt;E$19),$E$19/$E$23,0)</f>
        <v>0</v>
      </c>
      <c r="H164" s="43">
        <f t="shared" si="19"/>
        <v>0</v>
      </c>
      <c r="I164" s="43">
        <f t="shared" si="20"/>
        <v>0</v>
      </c>
      <c r="J164" s="78" t="str">
        <f t="shared" si="15"/>
        <v>2033–2034</v>
      </c>
      <c r="L164" s="89"/>
      <c r="N164" s="87"/>
      <c r="Q164" s="46"/>
    </row>
    <row r="165" spans="1:17" ht="20.25" customHeight="1" x14ac:dyDescent="0.2">
      <c r="A165" s="41">
        <v>48945</v>
      </c>
      <c r="B165" s="42">
        <f t="shared" si="16"/>
        <v>0</v>
      </c>
      <c r="C165" s="117"/>
      <c r="D165" s="43">
        <f t="shared" si="17"/>
        <v>0</v>
      </c>
      <c r="E165" s="44">
        <f t="shared" si="14"/>
        <v>0</v>
      </c>
      <c r="F165" s="43">
        <f t="shared" si="18"/>
        <v>0</v>
      </c>
      <c r="G165" s="45">
        <f>IF(AND(C165&lt;&gt;"",SUM(G$27:G164)&lt;E$19),$E$19/$E$23,0)</f>
        <v>0</v>
      </c>
      <c r="H165" s="43">
        <f t="shared" si="19"/>
        <v>0</v>
      </c>
      <c r="I165" s="43">
        <f t="shared" si="20"/>
        <v>0</v>
      </c>
      <c r="J165" s="78" t="str">
        <f t="shared" si="15"/>
        <v>2033–2034</v>
      </c>
      <c r="L165" s="89"/>
      <c r="N165" s="87"/>
      <c r="Q165" s="46"/>
    </row>
    <row r="166" spans="1:17" ht="20.25" customHeight="1" x14ac:dyDescent="0.2">
      <c r="A166" s="41">
        <v>48976</v>
      </c>
      <c r="B166" s="42">
        <f t="shared" si="16"/>
        <v>0</v>
      </c>
      <c r="C166" s="117"/>
      <c r="D166" s="43">
        <f t="shared" si="17"/>
        <v>0</v>
      </c>
      <c r="E166" s="44">
        <f t="shared" si="14"/>
        <v>0</v>
      </c>
      <c r="F166" s="43">
        <f t="shared" si="18"/>
        <v>0</v>
      </c>
      <c r="G166" s="45">
        <f>IF(AND(C166&lt;&gt;"",SUM(G$27:G165)&lt;E$19),$E$19/$E$23,0)</f>
        <v>0</v>
      </c>
      <c r="H166" s="43">
        <f t="shared" si="19"/>
        <v>0</v>
      </c>
      <c r="I166" s="43">
        <f t="shared" si="20"/>
        <v>0</v>
      </c>
      <c r="J166" s="78" t="str">
        <f t="shared" si="15"/>
        <v>2033–2034</v>
      </c>
      <c r="L166" s="89"/>
      <c r="N166" s="87"/>
      <c r="Q166" s="46"/>
    </row>
    <row r="167" spans="1:17" ht="20.25" customHeight="1" x14ac:dyDescent="0.2">
      <c r="A167" s="41">
        <v>49004</v>
      </c>
      <c r="B167" s="42">
        <f t="shared" si="16"/>
        <v>0</v>
      </c>
      <c r="C167" s="117"/>
      <c r="D167" s="43">
        <f t="shared" si="17"/>
        <v>0</v>
      </c>
      <c r="E167" s="44">
        <f t="shared" si="14"/>
        <v>0</v>
      </c>
      <c r="F167" s="43">
        <f t="shared" si="18"/>
        <v>0</v>
      </c>
      <c r="G167" s="45">
        <f>IF(AND(C167&lt;&gt;"",SUM(G$27:G166)&lt;E$19),$E$19/$E$23,0)</f>
        <v>0</v>
      </c>
      <c r="H167" s="43">
        <f t="shared" si="19"/>
        <v>0</v>
      </c>
      <c r="I167" s="43">
        <f t="shared" si="20"/>
        <v>0</v>
      </c>
      <c r="J167" s="78" t="str">
        <f t="shared" si="15"/>
        <v>2033–2034</v>
      </c>
      <c r="L167" s="89"/>
      <c r="N167" s="87"/>
      <c r="Q167" s="46"/>
    </row>
    <row r="168" spans="1:17" ht="20.25" customHeight="1" x14ac:dyDescent="0.2">
      <c r="A168" s="41">
        <v>49035</v>
      </c>
      <c r="B168" s="42">
        <f t="shared" si="16"/>
        <v>0</v>
      </c>
      <c r="C168" s="117"/>
      <c r="D168" s="43">
        <f t="shared" si="17"/>
        <v>0</v>
      </c>
      <c r="E168" s="44">
        <f t="shared" si="14"/>
        <v>0</v>
      </c>
      <c r="F168" s="43">
        <f t="shared" si="18"/>
        <v>0</v>
      </c>
      <c r="G168" s="45">
        <f>IF(AND(C168&lt;&gt;"",SUM(G$27:G167)&lt;E$19),$E$19/$E$23,0)</f>
        <v>0</v>
      </c>
      <c r="H168" s="43">
        <f t="shared" si="19"/>
        <v>0</v>
      </c>
      <c r="I168" s="43">
        <f t="shared" si="20"/>
        <v>0</v>
      </c>
      <c r="J168" s="78" t="str">
        <f t="shared" si="15"/>
        <v>2033–2034</v>
      </c>
      <c r="L168" s="89"/>
      <c r="N168" s="87"/>
      <c r="Q168" s="46"/>
    </row>
    <row r="169" spans="1:17" ht="20.25" customHeight="1" x14ac:dyDescent="0.2">
      <c r="A169" s="41">
        <v>49065</v>
      </c>
      <c r="B169" s="42">
        <f t="shared" si="16"/>
        <v>0</v>
      </c>
      <c r="C169" s="117"/>
      <c r="D169" s="43">
        <f t="shared" si="17"/>
        <v>0</v>
      </c>
      <c r="E169" s="44">
        <f t="shared" si="14"/>
        <v>0</v>
      </c>
      <c r="F169" s="43">
        <f t="shared" si="18"/>
        <v>0</v>
      </c>
      <c r="G169" s="45">
        <f>IF(AND(C169&lt;&gt;"",SUM(G$27:G168)&lt;E$19),$E$19/$E$23,0)</f>
        <v>0</v>
      </c>
      <c r="H169" s="43">
        <f t="shared" si="19"/>
        <v>0</v>
      </c>
      <c r="I169" s="43">
        <f t="shared" si="20"/>
        <v>0</v>
      </c>
      <c r="J169" s="78" t="str">
        <f t="shared" si="15"/>
        <v>2033–2034</v>
      </c>
      <c r="L169" s="89"/>
      <c r="N169" s="87"/>
      <c r="Q169" s="46"/>
    </row>
    <row r="170" spans="1:17" ht="20.25" customHeight="1" x14ac:dyDescent="0.2">
      <c r="A170" s="41">
        <v>49096</v>
      </c>
      <c r="B170" s="42">
        <f t="shared" si="16"/>
        <v>0</v>
      </c>
      <c r="C170" s="117"/>
      <c r="D170" s="43">
        <f t="shared" si="17"/>
        <v>0</v>
      </c>
      <c r="E170" s="44">
        <f t="shared" si="14"/>
        <v>0</v>
      </c>
      <c r="F170" s="43">
        <f t="shared" si="18"/>
        <v>0</v>
      </c>
      <c r="G170" s="45">
        <f>IF(AND(C170&lt;&gt;"",SUM(G$27:G169)&lt;E$19),$E$19/$E$23,0)</f>
        <v>0</v>
      </c>
      <c r="H170" s="43">
        <f t="shared" si="19"/>
        <v>0</v>
      </c>
      <c r="I170" s="43">
        <f t="shared" si="20"/>
        <v>0</v>
      </c>
      <c r="J170" s="78" t="str">
        <f t="shared" si="15"/>
        <v>2033–2034</v>
      </c>
      <c r="L170" s="89"/>
      <c r="N170" s="87"/>
      <c r="Q170" s="46"/>
    </row>
    <row r="171" spans="1:17" ht="20.25" customHeight="1" x14ac:dyDescent="0.2">
      <c r="A171" s="41">
        <v>49126</v>
      </c>
      <c r="B171" s="42">
        <f t="shared" si="16"/>
        <v>0</v>
      </c>
      <c r="C171" s="117"/>
      <c r="D171" s="43">
        <f t="shared" si="17"/>
        <v>0</v>
      </c>
      <c r="E171" s="44">
        <f t="shared" si="14"/>
        <v>0</v>
      </c>
      <c r="F171" s="43">
        <f t="shared" si="18"/>
        <v>0</v>
      </c>
      <c r="G171" s="45">
        <f>IF(AND(C171&lt;&gt;"",SUM(G$27:G170)&lt;E$19),$E$19/$E$23,0)</f>
        <v>0</v>
      </c>
      <c r="H171" s="43">
        <f t="shared" si="19"/>
        <v>0</v>
      </c>
      <c r="I171" s="43">
        <f t="shared" si="20"/>
        <v>0</v>
      </c>
      <c r="J171" s="78" t="str">
        <f t="shared" si="15"/>
        <v>2034–2035</v>
      </c>
      <c r="L171" s="89"/>
      <c r="N171" s="87"/>
      <c r="Q171" s="46"/>
    </row>
    <row r="172" spans="1:17" ht="20.25" customHeight="1" x14ac:dyDescent="0.2">
      <c r="A172" s="41">
        <v>49157</v>
      </c>
      <c r="B172" s="42">
        <f t="shared" si="16"/>
        <v>0</v>
      </c>
      <c r="C172" s="117"/>
      <c r="D172" s="43">
        <f t="shared" si="17"/>
        <v>0</v>
      </c>
      <c r="E172" s="44">
        <f t="shared" si="14"/>
        <v>0</v>
      </c>
      <c r="F172" s="43">
        <f t="shared" si="18"/>
        <v>0</v>
      </c>
      <c r="G172" s="45">
        <f>IF(AND(C172&lt;&gt;"",SUM(G$27:G171)&lt;E$19),$E$19/$E$23,0)</f>
        <v>0</v>
      </c>
      <c r="H172" s="43">
        <f t="shared" si="19"/>
        <v>0</v>
      </c>
      <c r="I172" s="43">
        <f t="shared" si="20"/>
        <v>0</v>
      </c>
      <c r="J172" s="78" t="str">
        <f t="shared" si="15"/>
        <v>2034–2035</v>
      </c>
      <c r="L172" s="89"/>
      <c r="N172" s="87"/>
      <c r="Q172" s="46"/>
    </row>
    <row r="173" spans="1:17" ht="20.25" customHeight="1" x14ac:dyDescent="0.2">
      <c r="A173" s="41">
        <v>49188</v>
      </c>
      <c r="B173" s="42">
        <f t="shared" si="16"/>
        <v>0</v>
      </c>
      <c r="C173" s="117"/>
      <c r="D173" s="43">
        <f t="shared" si="17"/>
        <v>0</v>
      </c>
      <c r="E173" s="44">
        <f t="shared" si="14"/>
        <v>0</v>
      </c>
      <c r="F173" s="43">
        <f t="shared" si="18"/>
        <v>0</v>
      </c>
      <c r="G173" s="45">
        <f>IF(AND(C173&lt;&gt;"",SUM(G$27:G172)&lt;E$19),$E$19/$E$23,0)</f>
        <v>0</v>
      </c>
      <c r="H173" s="43">
        <f t="shared" si="19"/>
        <v>0</v>
      </c>
      <c r="I173" s="43">
        <f t="shared" si="20"/>
        <v>0</v>
      </c>
      <c r="J173" s="78" t="str">
        <f t="shared" si="15"/>
        <v>2034–2035</v>
      </c>
      <c r="L173" s="89"/>
      <c r="N173" s="87"/>
      <c r="Q173" s="46"/>
    </row>
    <row r="174" spans="1:17" ht="20.25" customHeight="1" x14ac:dyDescent="0.2">
      <c r="A174" s="41">
        <v>49218</v>
      </c>
      <c r="B174" s="42">
        <f t="shared" si="16"/>
        <v>0</v>
      </c>
      <c r="C174" s="117"/>
      <c r="D174" s="43">
        <f t="shared" si="17"/>
        <v>0</v>
      </c>
      <c r="E174" s="44">
        <f t="shared" si="14"/>
        <v>0</v>
      </c>
      <c r="F174" s="43">
        <f t="shared" si="18"/>
        <v>0</v>
      </c>
      <c r="G174" s="45">
        <f>IF(AND(C174&lt;&gt;"",SUM(G$27:G173)&lt;E$19),$E$19/$E$23,0)</f>
        <v>0</v>
      </c>
      <c r="H174" s="43">
        <f t="shared" si="19"/>
        <v>0</v>
      </c>
      <c r="I174" s="43">
        <f t="shared" si="20"/>
        <v>0</v>
      </c>
      <c r="J174" s="78" t="str">
        <f t="shared" si="15"/>
        <v>2034–2035</v>
      </c>
      <c r="L174" s="89"/>
      <c r="N174" s="87"/>
      <c r="Q174" s="46"/>
    </row>
    <row r="175" spans="1:17" ht="20.25" customHeight="1" x14ac:dyDescent="0.2">
      <c r="A175" s="41">
        <v>49249</v>
      </c>
      <c r="B175" s="42">
        <f t="shared" si="16"/>
        <v>0</v>
      </c>
      <c r="C175" s="117"/>
      <c r="D175" s="43">
        <f t="shared" si="17"/>
        <v>0</v>
      </c>
      <c r="E175" s="44">
        <f t="shared" si="14"/>
        <v>0</v>
      </c>
      <c r="F175" s="43">
        <f t="shared" si="18"/>
        <v>0</v>
      </c>
      <c r="G175" s="45">
        <f>IF(AND(C175&lt;&gt;"",SUM(G$27:G174)&lt;E$19),$E$19/$E$23,0)</f>
        <v>0</v>
      </c>
      <c r="H175" s="43">
        <f t="shared" si="19"/>
        <v>0</v>
      </c>
      <c r="I175" s="43">
        <f t="shared" si="20"/>
        <v>0</v>
      </c>
      <c r="J175" s="78" t="str">
        <f t="shared" si="15"/>
        <v>2034–2035</v>
      </c>
      <c r="L175" s="89"/>
      <c r="N175" s="87"/>
      <c r="Q175" s="46"/>
    </row>
    <row r="176" spans="1:17" ht="20.25" customHeight="1" x14ac:dyDescent="0.2">
      <c r="A176" s="41">
        <v>49279</v>
      </c>
      <c r="B176" s="42">
        <f t="shared" si="16"/>
        <v>0</v>
      </c>
      <c r="C176" s="117"/>
      <c r="D176" s="43">
        <f t="shared" si="17"/>
        <v>0</v>
      </c>
      <c r="E176" s="44">
        <f t="shared" si="14"/>
        <v>0</v>
      </c>
      <c r="F176" s="43">
        <f t="shared" si="18"/>
        <v>0</v>
      </c>
      <c r="G176" s="45">
        <f>IF(AND(C176&lt;&gt;"",SUM(G$27:G175)&lt;E$19),$E$19/$E$23,0)</f>
        <v>0</v>
      </c>
      <c r="H176" s="43">
        <f t="shared" si="19"/>
        <v>0</v>
      </c>
      <c r="I176" s="43">
        <f t="shared" si="20"/>
        <v>0</v>
      </c>
      <c r="J176" s="78" t="str">
        <f t="shared" si="15"/>
        <v>2034–2035</v>
      </c>
      <c r="L176" s="89"/>
      <c r="N176" s="87"/>
      <c r="Q176" s="46"/>
    </row>
    <row r="177" spans="1:17" ht="20.25" customHeight="1" x14ac:dyDescent="0.2">
      <c r="A177" s="41">
        <v>49310</v>
      </c>
      <c r="B177" s="42">
        <f t="shared" si="16"/>
        <v>0</v>
      </c>
      <c r="C177" s="117"/>
      <c r="D177" s="43">
        <f t="shared" si="17"/>
        <v>0</v>
      </c>
      <c r="E177" s="44">
        <f t="shared" si="14"/>
        <v>0</v>
      </c>
      <c r="F177" s="43">
        <f t="shared" si="18"/>
        <v>0</v>
      </c>
      <c r="G177" s="45">
        <f>IF(AND(C177&lt;&gt;"",SUM(G$27:G176)&lt;E$19),$E$19/$E$23,0)</f>
        <v>0</v>
      </c>
      <c r="H177" s="43">
        <f t="shared" si="19"/>
        <v>0</v>
      </c>
      <c r="I177" s="43">
        <f t="shared" si="20"/>
        <v>0</v>
      </c>
      <c r="J177" s="78" t="str">
        <f t="shared" si="15"/>
        <v>2034–2035</v>
      </c>
      <c r="L177" s="89"/>
      <c r="N177" s="87"/>
      <c r="Q177" s="46"/>
    </row>
    <row r="178" spans="1:17" ht="20.25" customHeight="1" x14ac:dyDescent="0.2">
      <c r="A178" s="41">
        <v>49341</v>
      </c>
      <c r="B178" s="42">
        <f t="shared" si="16"/>
        <v>0</v>
      </c>
      <c r="C178" s="117"/>
      <c r="D178" s="43">
        <f t="shared" si="17"/>
        <v>0</v>
      </c>
      <c r="E178" s="44">
        <f t="shared" si="14"/>
        <v>0</v>
      </c>
      <c r="F178" s="43">
        <f t="shared" si="18"/>
        <v>0</v>
      </c>
      <c r="G178" s="45">
        <f>IF(AND(C178&lt;&gt;"",SUM(G$27:G177)&lt;E$19),$E$19/$E$23,0)</f>
        <v>0</v>
      </c>
      <c r="H178" s="43">
        <f t="shared" si="19"/>
        <v>0</v>
      </c>
      <c r="I178" s="43">
        <f t="shared" si="20"/>
        <v>0</v>
      </c>
      <c r="J178" s="78" t="str">
        <f t="shared" si="15"/>
        <v>2034–2035</v>
      </c>
      <c r="L178" s="89"/>
      <c r="N178" s="87"/>
      <c r="Q178" s="46"/>
    </row>
    <row r="179" spans="1:17" ht="20.25" customHeight="1" x14ac:dyDescent="0.2">
      <c r="A179" s="41">
        <v>49369</v>
      </c>
      <c r="B179" s="42">
        <f t="shared" si="16"/>
        <v>0</v>
      </c>
      <c r="C179" s="117"/>
      <c r="D179" s="43">
        <f t="shared" si="17"/>
        <v>0</v>
      </c>
      <c r="E179" s="44">
        <f t="shared" si="14"/>
        <v>0</v>
      </c>
      <c r="F179" s="43">
        <f t="shared" si="18"/>
        <v>0</v>
      </c>
      <c r="G179" s="45">
        <f>IF(AND(C179&lt;&gt;"",SUM(G$27:G178)&lt;E$19),$E$19/$E$23,0)</f>
        <v>0</v>
      </c>
      <c r="H179" s="43">
        <f t="shared" si="19"/>
        <v>0</v>
      </c>
      <c r="I179" s="43">
        <f t="shared" si="20"/>
        <v>0</v>
      </c>
      <c r="J179" s="78" t="str">
        <f t="shared" si="15"/>
        <v>2034–2035</v>
      </c>
      <c r="L179" s="89"/>
      <c r="N179" s="87"/>
      <c r="Q179" s="46"/>
    </row>
    <row r="180" spans="1:17" ht="20.25" customHeight="1" x14ac:dyDescent="0.2">
      <c r="A180" s="41">
        <v>49400</v>
      </c>
      <c r="B180" s="42">
        <f t="shared" si="16"/>
        <v>0</v>
      </c>
      <c r="C180" s="117"/>
      <c r="D180" s="43">
        <f t="shared" si="17"/>
        <v>0</v>
      </c>
      <c r="E180" s="44">
        <f t="shared" si="14"/>
        <v>0</v>
      </c>
      <c r="F180" s="43">
        <f t="shared" si="18"/>
        <v>0</v>
      </c>
      <c r="G180" s="45">
        <f>IF(AND(C180&lt;&gt;"",SUM(G$27:G179)&lt;E$19),$E$19/$E$23,0)</f>
        <v>0</v>
      </c>
      <c r="H180" s="43">
        <f t="shared" si="19"/>
        <v>0</v>
      </c>
      <c r="I180" s="43">
        <f t="shared" si="20"/>
        <v>0</v>
      </c>
      <c r="J180" s="78" t="str">
        <f t="shared" si="15"/>
        <v>2034–2035</v>
      </c>
      <c r="L180" s="89"/>
      <c r="N180" s="87"/>
      <c r="Q180" s="46"/>
    </row>
    <row r="181" spans="1:17" ht="20.25" customHeight="1" x14ac:dyDescent="0.2">
      <c r="A181" s="41">
        <v>49430</v>
      </c>
      <c r="B181" s="42">
        <f t="shared" si="16"/>
        <v>0</v>
      </c>
      <c r="C181" s="117"/>
      <c r="D181" s="43">
        <f t="shared" si="17"/>
        <v>0</v>
      </c>
      <c r="E181" s="44">
        <f t="shared" si="14"/>
        <v>0</v>
      </c>
      <c r="F181" s="43">
        <f t="shared" si="18"/>
        <v>0</v>
      </c>
      <c r="G181" s="45">
        <f>IF(AND(C181&lt;&gt;"",SUM(G$27:G180)&lt;E$19),$E$19/$E$23,0)</f>
        <v>0</v>
      </c>
      <c r="H181" s="43">
        <f t="shared" si="19"/>
        <v>0</v>
      </c>
      <c r="I181" s="43">
        <f t="shared" si="20"/>
        <v>0</v>
      </c>
      <c r="J181" s="78" t="str">
        <f t="shared" si="15"/>
        <v>2034–2035</v>
      </c>
      <c r="L181" s="89"/>
      <c r="N181" s="87"/>
      <c r="Q181" s="46"/>
    </row>
    <row r="182" spans="1:17" ht="20.25" customHeight="1" x14ac:dyDescent="0.2">
      <c r="A182" s="41">
        <v>49461</v>
      </c>
      <c r="B182" s="42">
        <f t="shared" si="16"/>
        <v>0</v>
      </c>
      <c r="C182" s="117"/>
      <c r="D182" s="43">
        <f t="shared" si="17"/>
        <v>0</v>
      </c>
      <c r="E182" s="44">
        <f t="shared" si="14"/>
        <v>0</v>
      </c>
      <c r="F182" s="43">
        <f t="shared" si="18"/>
        <v>0</v>
      </c>
      <c r="G182" s="45">
        <f>IF(AND(C182&lt;&gt;"",SUM(G$27:G181)&lt;E$19),$E$19/$E$23,0)</f>
        <v>0</v>
      </c>
      <c r="H182" s="43">
        <f t="shared" si="19"/>
        <v>0</v>
      </c>
      <c r="I182" s="43">
        <f t="shared" si="20"/>
        <v>0</v>
      </c>
      <c r="J182" s="78" t="str">
        <f t="shared" si="15"/>
        <v>2034–2035</v>
      </c>
      <c r="L182" s="89"/>
      <c r="N182" s="87"/>
      <c r="Q182" s="46"/>
    </row>
    <row r="183" spans="1:17" ht="20.25" customHeight="1" x14ac:dyDescent="0.2">
      <c r="A183" s="41">
        <v>49491</v>
      </c>
      <c r="B183" s="42">
        <f t="shared" si="16"/>
        <v>0</v>
      </c>
      <c r="C183" s="117"/>
      <c r="D183" s="43">
        <f t="shared" si="17"/>
        <v>0</v>
      </c>
      <c r="E183" s="44">
        <f t="shared" si="14"/>
        <v>0</v>
      </c>
      <c r="F183" s="43">
        <f t="shared" si="18"/>
        <v>0</v>
      </c>
      <c r="G183" s="45">
        <f>IF(AND(C183&lt;&gt;"",SUM(G$27:G182)&lt;E$19),$E$19/$E$23,0)</f>
        <v>0</v>
      </c>
      <c r="H183" s="43">
        <f t="shared" si="19"/>
        <v>0</v>
      </c>
      <c r="I183" s="43">
        <f t="shared" si="20"/>
        <v>0</v>
      </c>
      <c r="J183" s="78" t="str">
        <f t="shared" si="15"/>
        <v>2035–2036</v>
      </c>
      <c r="L183" s="89"/>
      <c r="N183" s="87"/>
      <c r="Q183" s="46"/>
    </row>
    <row r="184" spans="1:17" ht="20.25" customHeight="1" x14ac:dyDescent="0.2">
      <c r="A184" s="41">
        <v>49522</v>
      </c>
      <c r="B184" s="42">
        <f t="shared" si="16"/>
        <v>0</v>
      </c>
      <c r="C184" s="117"/>
      <c r="D184" s="43">
        <f t="shared" si="17"/>
        <v>0</v>
      </c>
      <c r="E184" s="44">
        <f t="shared" si="14"/>
        <v>0</v>
      </c>
      <c r="F184" s="43">
        <f t="shared" si="18"/>
        <v>0</v>
      </c>
      <c r="G184" s="45">
        <f>IF(AND(C184&lt;&gt;"",SUM(G$27:G183)&lt;E$19),$E$19/$E$23,0)</f>
        <v>0</v>
      </c>
      <c r="H184" s="43">
        <f t="shared" si="19"/>
        <v>0</v>
      </c>
      <c r="I184" s="43">
        <f t="shared" si="20"/>
        <v>0</v>
      </c>
      <c r="J184" s="78" t="str">
        <f t="shared" si="15"/>
        <v>2035–2036</v>
      </c>
      <c r="L184" s="89"/>
      <c r="N184" s="87"/>
      <c r="Q184" s="46"/>
    </row>
    <row r="185" spans="1:17" ht="20.25" customHeight="1" x14ac:dyDescent="0.2">
      <c r="A185" s="41">
        <v>49553</v>
      </c>
      <c r="B185" s="42">
        <f t="shared" si="16"/>
        <v>0</v>
      </c>
      <c r="C185" s="117"/>
      <c r="D185" s="43">
        <f t="shared" si="17"/>
        <v>0</v>
      </c>
      <c r="E185" s="44">
        <f t="shared" si="14"/>
        <v>0</v>
      </c>
      <c r="F185" s="43">
        <f t="shared" si="18"/>
        <v>0</v>
      </c>
      <c r="G185" s="45">
        <f>IF(AND(C185&lt;&gt;"",SUM(G$27:G184)&lt;E$19),$E$19/$E$23,0)</f>
        <v>0</v>
      </c>
      <c r="H185" s="43">
        <f t="shared" si="19"/>
        <v>0</v>
      </c>
      <c r="I185" s="43">
        <f t="shared" si="20"/>
        <v>0</v>
      </c>
      <c r="J185" s="78" t="str">
        <f t="shared" si="15"/>
        <v>2035–2036</v>
      </c>
      <c r="L185" s="89"/>
      <c r="N185" s="87"/>
      <c r="Q185" s="46"/>
    </row>
    <row r="186" spans="1:17" ht="20.25" customHeight="1" x14ac:dyDescent="0.2">
      <c r="A186" s="41">
        <v>49583</v>
      </c>
      <c r="B186" s="42">
        <f t="shared" si="16"/>
        <v>0</v>
      </c>
      <c r="C186" s="117"/>
      <c r="D186" s="43">
        <f t="shared" si="17"/>
        <v>0</v>
      </c>
      <c r="E186" s="44">
        <f t="shared" si="14"/>
        <v>0</v>
      </c>
      <c r="F186" s="43">
        <f t="shared" si="18"/>
        <v>0</v>
      </c>
      <c r="G186" s="45">
        <f>IF(AND(C186&lt;&gt;"",SUM(G$27:G185)&lt;E$19),$E$19/$E$23,0)</f>
        <v>0</v>
      </c>
      <c r="H186" s="43">
        <f t="shared" si="19"/>
        <v>0</v>
      </c>
      <c r="I186" s="43">
        <f t="shared" si="20"/>
        <v>0</v>
      </c>
      <c r="J186" s="78" t="str">
        <f t="shared" si="15"/>
        <v>2035–2036</v>
      </c>
      <c r="L186" s="89"/>
      <c r="N186" s="87"/>
      <c r="Q186" s="46"/>
    </row>
    <row r="187" spans="1:17" ht="20.25" customHeight="1" x14ac:dyDescent="0.2">
      <c r="A187" s="41">
        <v>49614</v>
      </c>
      <c r="B187" s="42">
        <f t="shared" si="16"/>
        <v>0</v>
      </c>
      <c r="C187" s="117"/>
      <c r="D187" s="43">
        <f t="shared" si="17"/>
        <v>0</v>
      </c>
      <c r="E187" s="44">
        <f t="shared" si="14"/>
        <v>0</v>
      </c>
      <c r="F187" s="43">
        <f t="shared" si="18"/>
        <v>0</v>
      </c>
      <c r="G187" s="45">
        <f>IF(AND(C187&lt;&gt;"",SUM(G$27:G186)&lt;E$19),$E$19/$E$23,0)</f>
        <v>0</v>
      </c>
      <c r="H187" s="43">
        <f t="shared" si="19"/>
        <v>0</v>
      </c>
      <c r="I187" s="43">
        <f t="shared" si="20"/>
        <v>0</v>
      </c>
      <c r="J187" s="78" t="str">
        <f t="shared" si="15"/>
        <v>2035–2036</v>
      </c>
      <c r="L187" s="89"/>
      <c r="N187" s="87"/>
      <c r="Q187" s="46"/>
    </row>
    <row r="188" spans="1:17" ht="20.25" customHeight="1" x14ac:dyDescent="0.2">
      <c r="A188" s="41">
        <v>49644</v>
      </c>
      <c r="B188" s="42">
        <f t="shared" si="16"/>
        <v>0</v>
      </c>
      <c r="C188" s="117"/>
      <c r="D188" s="43">
        <f t="shared" si="17"/>
        <v>0</v>
      </c>
      <c r="E188" s="44">
        <f t="shared" si="14"/>
        <v>0</v>
      </c>
      <c r="F188" s="43">
        <f t="shared" si="18"/>
        <v>0</v>
      </c>
      <c r="G188" s="45">
        <f>IF(AND(C188&lt;&gt;"",SUM(G$27:G187)&lt;E$19),$E$19/$E$23,0)</f>
        <v>0</v>
      </c>
      <c r="H188" s="43">
        <f t="shared" si="19"/>
        <v>0</v>
      </c>
      <c r="I188" s="43">
        <f t="shared" si="20"/>
        <v>0</v>
      </c>
      <c r="J188" s="78" t="str">
        <f t="shared" si="15"/>
        <v>2035–2036</v>
      </c>
      <c r="L188" s="89"/>
      <c r="N188" s="87"/>
      <c r="Q188" s="46"/>
    </row>
    <row r="189" spans="1:17" ht="20.25" customHeight="1" x14ac:dyDescent="0.2">
      <c r="A189" s="41">
        <v>49675</v>
      </c>
      <c r="B189" s="42">
        <f t="shared" si="16"/>
        <v>0</v>
      </c>
      <c r="C189" s="117"/>
      <c r="D189" s="43">
        <f t="shared" si="17"/>
        <v>0</v>
      </c>
      <c r="E189" s="44">
        <f t="shared" si="14"/>
        <v>0</v>
      </c>
      <c r="F189" s="43">
        <f t="shared" si="18"/>
        <v>0</v>
      </c>
      <c r="G189" s="45">
        <f>IF(AND(C189&lt;&gt;"",SUM(G$27:G188)&lt;E$19),$E$19/$E$23,0)</f>
        <v>0</v>
      </c>
      <c r="H189" s="43">
        <f t="shared" si="19"/>
        <v>0</v>
      </c>
      <c r="I189" s="43">
        <f t="shared" si="20"/>
        <v>0</v>
      </c>
      <c r="J189" s="78" t="str">
        <f t="shared" si="15"/>
        <v>2035–2036</v>
      </c>
      <c r="L189" s="89"/>
      <c r="N189" s="87"/>
      <c r="Q189" s="46"/>
    </row>
    <row r="190" spans="1:17" ht="20.25" customHeight="1" x14ac:dyDescent="0.2">
      <c r="A190" s="41">
        <v>49706</v>
      </c>
      <c r="B190" s="42">
        <f t="shared" si="16"/>
        <v>0</v>
      </c>
      <c r="C190" s="117"/>
      <c r="D190" s="43">
        <f t="shared" si="17"/>
        <v>0</v>
      </c>
      <c r="E190" s="44">
        <f t="shared" si="14"/>
        <v>0</v>
      </c>
      <c r="F190" s="43">
        <f t="shared" si="18"/>
        <v>0</v>
      </c>
      <c r="G190" s="45">
        <f>IF(AND(C190&lt;&gt;"",SUM(G$27:G189)&lt;E$19),$E$19/$E$23,0)</f>
        <v>0</v>
      </c>
      <c r="H190" s="43">
        <f t="shared" si="19"/>
        <v>0</v>
      </c>
      <c r="I190" s="43">
        <f t="shared" si="20"/>
        <v>0</v>
      </c>
      <c r="J190" s="78" t="str">
        <f t="shared" si="15"/>
        <v>2035–2036</v>
      </c>
      <c r="L190" s="89"/>
      <c r="N190" s="87"/>
      <c r="Q190" s="46"/>
    </row>
    <row r="191" spans="1:17" ht="20.25" customHeight="1" x14ac:dyDescent="0.2">
      <c r="A191" s="41">
        <v>49735</v>
      </c>
      <c r="B191" s="42">
        <f t="shared" si="16"/>
        <v>0</v>
      </c>
      <c r="C191" s="117"/>
      <c r="D191" s="43">
        <f t="shared" si="17"/>
        <v>0</v>
      </c>
      <c r="E191" s="44">
        <f t="shared" si="14"/>
        <v>0</v>
      </c>
      <c r="F191" s="43">
        <f t="shared" si="18"/>
        <v>0</v>
      </c>
      <c r="G191" s="45">
        <f>IF(AND(C191&lt;&gt;"",SUM(G$27:G190)&lt;E$19),$E$19/$E$23,0)</f>
        <v>0</v>
      </c>
      <c r="H191" s="43">
        <f t="shared" si="19"/>
        <v>0</v>
      </c>
      <c r="I191" s="43">
        <f t="shared" si="20"/>
        <v>0</v>
      </c>
      <c r="J191" s="78" t="str">
        <f t="shared" si="15"/>
        <v>2035–2036</v>
      </c>
      <c r="L191" s="89"/>
      <c r="N191" s="87"/>
      <c r="Q191" s="46"/>
    </row>
    <row r="192" spans="1:17" ht="20.25" customHeight="1" x14ac:dyDescent="0.2">
      <c r="A192" s="41">
        <v>49766</v>
      </c>
      <c r="B192" s="42">
        <f t="shared" si="16"/>
        <v>0</v>
      </c>
      <c r="C192" s="117"/>
      <c r="D192" s="43">
        <f t="shared" si="17"/>
        <v>0</v>
      </c>
      <c r="E192" s="44">
        <f t="shared" si="14"/>
        <v>0</v>
      </c>
      <c r="F192" s="43">
        <f t="shared" si="18"/>
        <v>0</v>
      </c>
      <c r="G192" s="45">
        <f>IF(AND(C192&lt;&gt;"",SUM(G$27:G191)&lt;E$19),$E$19/$E$23,0)</f>
        <v>0</v>
      </c>
      <c r="H192" s="43">
        <f t="shared" si="19"/>
        <v>0</v>
      </c>
      <c r="I192" s="43">
        <f t="shared" si="20"/>
        <v>0</v>
      </c>
      <c r="J192" s="78" t="str">
        <f t="shared" si="15"/>
        <v>2035–2036</v>
      </c>
      <c r="L192" s="89"/>
      <c r="N192" s="87"/>
      <c r="Q192" s="46"/>
    </row>
    <row r="193" spans="1:17" ht="20.25" customHeight="1" x14ac:dyDescent="0.2">
      <c r="A193" s="41">
        <v>49796</v>
      </c>
      <c r="B193" s="42">
        <f t="shared" si="16"/>
        <v>0</v>
      </c>
      <c r="C193" s="117"/>
      <c r="D193" s="43">
        <f t="shared" si="17"/>
        <v>0</v>
      </c>
      <c r="E193" s="44">
        <f t="shared" si="14"/>
        <v>0</v>
      </c>
      <c r="F193" s="43">
        <f t="shared" si="18"/>
        <v>0</v>
      </c>
      <c r="G193" s="45">
        <f>IF(AND(C193&lt;&gt;"",SUM(G$27:G192)&lt;E$19),$E$19/$E$23,0)</f>
        <v>0</v>
      </c>
      <c r="H193" s="43">
        <f t="shared" si="19"/>
        <v>0</v>
      </c>
      <c r="I193" s="43">
        <f t="shared" si="20"/>
        <v>0</v>
      </c>
      <c r="J193" s="78" t="str">
        <f t="shared" si="15"/>
        <v>2035–2036</v>
      </c>
      <c r="L193" s="89"/>
      <c r="N193" s="87"/>
      <c r="Q193" s="46"/>
    </row>
    <row r="194" spans="1:17" ht="20.25" customHeight="1" x14ac:dyDescent="0.2">
      <c r="A194" s="41">
        <v>49827</v>
      </c>
      <c r="B194" s="42">
        <f t="shared" si="16"/>
        <v>0</v>
      </c>
      <c r="C194" s="117"/>
      <c r="D194" s="43">
        <f t="shared" si="17"/>
        <v>0</v>
      </c>
      <c r="E194" s="44">
        <f t="shared" si="14"/>
        <v>0</v>
      </c>
      <c r="F194" s="43">
        <f t="shared" si="18"/>
        <v>0</v>
      </c>
      <c r="G194" s="45">
        <f>IF(AND(C194&lt;&gt;"",SUM(G$27:G193)&lt;E$19),$E$19/$E$23,0)</f>
        <v>0</v>
      </c>
      <c r="H194" s="43">
        <f t="shared" si="19"/>
        <v>0</v>
      </c>
      <c r="I194" s="43">
        <f t="shared" si="20"/>
        <v>0</v>
      </c>
      <c r="J194" s="78" t="str">
        <f t="shared" si="15"/>
        <v>2035–2036</v>
      </c>
      <c r="L194" s="89"/>
      <c r="N194" s="87"/>
      <c r="Q194" s="46"/>
    </row>
    <row r="195" spans="1:17" ht="20.25" customHeight="1" x14ac:dyDescent="0.2">
      <c r="A195" s="41">
        <v>49857</v>
      </c>
      <c r="B195" s="42">
        <f t="shared" si="16"/>
        <v>0</v>
      </c>
      <c r="C195" s="117"/>
      <c r="D195" s="43">
        <f t="shared" si="17"/>
        <v>0</v>
      </c>
      <c r="E195" s="44">
        <f t="shared" si="14"/>
        <v>0</v>
      </c>
      <c r="F195" s="43">
        <f t="shared" si="18"/>
        <v>0</v>
      </c>
      <c r="G195" s="45">
        <f>IF(AND(C195&lt;&gt;"",SUM(G$27:G194)&lt;E$19),$E$19/$E$23,0)</f>
        <v>0</v>
      </c>
      <c r="H195" s="43">
        <f t="shared" si="19"/>
        <v>0</v>
      </c>
      <c r="I195" s="43">
        <f t="shared" si="20"/>
        <v>0</v>
      </c>
      <c r="J195" s="78" t="str">
        <f t="shared" si="15"/>
        <v>2036–2037</v>
      </c>
      <c r="L195" s="89"/>
      <c r="N195" s="87"/>
      <c r="Q195" s="46"/>
    </row>
    <row r="196" spans="1:17" ht="20.25" customHeight="1" x14ac:dyDescent="0.2">
      <c r="A196" s="41">
        <v>49888</v>
      </c>
      <c r="B196" s="42">
        <f t="shared" si="16"/>
        <v>0</v>
      </c>
      <c r="C196" s="117"/>
      <c r="D196" s="43">
        <f t="shared" si="17"/>
        <v>0</v>
      </c>
      <c r="E196" s="44">
        <f t="shared" si="14"/>
        <v>0</v>
      </c>
      <c r="F196" s="43">
        <f t="shared" si="18"/>
        <v>0</v>
      </c>
      <c r="G196" s="45">
        <f>IF(AND(C196&lt;&gt;"",SUM(G$27:G195)&lt;E$19),$E$19/$E$23,0)</f>
        <v>0</v>
      </c>
      <c r="H196" s="43">
        <f t="shared" si="19"/>
        <v>0</v>
      </c>
      <c r="I196" s="43">
        <f t="shared" si="20"/>
        <v>0</v>
      </c>
      <c r="J196" s="78" t="str">
        <f t="shared" si="15"/>
        <v>2036–2037</v>
      </c>
      <c r="L196" s="89"/>
      <c r="N196" s="87"/>
      <c r="Q196" s="46"/>
    </row>
    <row r="197" spans="1:17" ht="20.25" customHeight="1" x14ac:dyDescent="0.2">
      <c r="A197" s="41">
        <v>49919</v>
      </c>
      <c r="B197" s="42">
        <f t="shared" si="16"/>
        <v>0</v>
      </c>
      <c r="C197" s="117"/>
      <c r="D197" s="43">
        <f t="shared" si="17"/>
        <v>0</v>
      </c>
      <c r="E197" s="44">
        <f t="shared" si="14"/>
        <v>0</v>
      </c>
      <c r="F197" s="43">
        <f t="shared" si="18"/>
        <v>0</v>
      </c>
      <c r="G197" s="45">
        <f>IF(AND(C197&lt;&gt;"",SUM(G$27:G196)&lt;E$19),$E$19/$E$23,0)</f>
        <v>0</v>
      </c>
      <c r="H197" s="43">
        <f t="shared" si="19"/>
        <v>0</v>
      </c>
      <c r="I197" s="43">
        <f t="shared" si="20"/>
        <v>0</v>
      </c>
      <c r="J197" s="78" t="str">
        <f t="shared" si="15"/>
        <v>2036–2037</v>
      </c>
      <c r="L197" s="89"/>
      <c r="N197" s="87"/>
      <c r="Q197" s="46"/>
    </row>
    <row r="198" spans="1:17" ht="20.25" customHeight="1" x14ac:dyDescent="0.2">
      <c r="A198" s="41">
        <v>49949</v>
      </c>
      <c r="B198" s="42">
        <f t="shared" si="16"/>
        <v>0</v>
      </c>
      <c r="C198" s="117"/>
      <c r="D198" s="43">
        <f t="shared" si="17"/>
        <v>0</v>
      </c>
      <c r="E198" s="44">
        <f t="shared" si="14"/>
        <v>0</v>
      </c>
      <c r="F198" s="43">
        <f t="shared" si="18"/>
        <v>0</v>
      </c>
      <c r="G198" s="45">
        <f>IF(AND(C198&lt;&gt;"",SUM(G$27:G197)&lt;E$19),$E$19/$E$23,0)</f>
        <v>0</v>
      </c>
      <c r="H198" s="43">
        <f t="shared" si="19"/>
        <v>0</v>
      </c>
      <c r="I198" s="43">
        <f t="shared" si="20"/>
        <v>0</v>
      </c>
      <c r="J198" s="78" t="str">
        <f t="shared" si="15"/>
        <v>2036–2037</v>
      </c>
      <c r="L198" s="89"/>
      <c r="N198" s="87"/>
      <c r="Q198" s="46"/>
    </row>
    <row r="199" spans="1:17" ht="20.25" customHeight="1" x14ac:dyDescent="0.2">
      <c r="A199" s="41">
        <v>49980</v>
      </c>
      <c r="B199" s="42">
        <f t="shared" si="16"/>
        <v>0</v>
      </c>
      <c r="C199" s="117"/>
      <c r="D199" s="43">
        <f t="shared" si="17"/>
        <v>0</v>
      </c>
      <c r="E199" s="44">
        <f t="shared" si="14"/>
        <v>0</v>
      </c>
      <c r="F199" s="43">
        <f t="shared" si="18"/>
        <v>0</v>
      </c>
      <c r="G199" s="45">
        <f>IF(AND(C199&lt;&gt;"",SUM(G$27:G198)&lt;E$19),$E$19/$E$23,0)</f>
        <v>0</v>
      </c>
      <c r="H199" s="43">
        <f t="shared" si="19"/>
        <v>0</v>
      </c>
      <c r="I199" s="43">
        <f t="shared" si="20"/>
        <v>0</v>
      </c>
      <c r="J199" s="78" t="str">
        <f t="shared" si="15"/>
        <v>2036–2037</v>
      </c>
      <c r="L199" s="89"/>
      <c r="N199" s="87"/>
      <c r="Q199" s="46"/>
    </row>
    <row r="200" spans="1:17" ht="20.25" customHeight="1" x14ac:dyDescent="0.2">
      <c r="A200" s="41">
        <v>50010</v>
      </c>
      <c r="B200" s="42">
        <f t="shared" si="16"/>
        <v>0</v>
      </c>
      <c r="C200" s="117"/>
      <c r="D200" s="43">
        <f t="shared" si="17"/>
        <v>0</v>
      </c>
      <c r="E200" s="44">
        <f t="shared" si="14"/>
        <v>0</v>
      </c>
      <c r="F200" s="43">
        <f t="shared" si="18"/>
        <v>0</v>
      </c>
      <c r="G200" s="45">
        <f>IF(AND(C200&lt;&gt;"",SUM(G$27:G199)&lt;E$19),$E$19/$E$23,0)</f>
        <v>0</v>
      </c>
      <c r="H200" s="43">
        <f t="shared" si="19"/>
        <v>0</v>
      </c>
      <c r="I200" s="43">
        <f t="shared" si="20"/>
        <v>0</v>
      </c>
      <c r="J200" s="78" t="str">
        <f t="shared" si="15"/>
        <v>2036–2037</v>
      </c>
      <c r="L200" s="89"/>
      <c r="N200" s="87"/>
      <c r="Q200" s="46"/>
    </row>
    <row r="201" spans="1:17" ht="20.25" customHeight="1" x14ac:dyDescent="0.2">
      <c r="A201" s="41">
        <v>50041</v>
      </c>
      <c r="B201" s="42">
        <f t="shared" si="16"/>
        <v>0</v>
      </c>
      <c r="C201" s="117"/>
      <c r="D201" s="43">
        <f t="shared" si="17"/>
        <v>0</v>
      </c>
      <c r="E201" s="44">
        <f t="shared" si="14"/>
        <v>0</v>
      </c>
      <c r="F201" s="43">
        <f t="shared" si="18"/>
        <v>0</v>
      </c>
      <c r="G201" s="45">
        <f>IF(AND(C201&lt;&gt;"",SUM(G$27:G200)&lt;E$19),$E$19/$E$23,0)</f>
        <v>0</v>
      </c>
      <c r="H201" s="43">
        <f t="shared" si="19"/>
        <v>0</v>
      </c>
      <c r="I201" s="43">
        <f t="shared" si="20"/>
        <v>0</v>
      </c>
      <c r="J201" s="78" t="str">
        <f t="shared" si="15"/>
        <v>2036–2037</v>
      </c>
      <c r="L201" s="89"/>
      <c r="N201" s="87"/>
      <c r="Q201" s="46"/>
    </row>
    <row r="202" spans="1:17" ht="20.25" customHeight="1" x14ac:dyDescent="0.2">
      <c r="A202" s="41">
        <v>50072</v>
      </c>
      <c r="B202" s="42">
        <f t="shared" si="16"/>
        <v>0</v>
      </c>
      <c r="C202" s="117"/>
      <c r="D202" s="43">
        <f t="shared" si="17"/>
        <v>0</v>
      </c>
      <c r="E202" s="44">
        <f t="shared" si="14"/>
        <v>0</v>
      </c>
      <c r="F202" s="43">
        <f t="shared" si="18"/>
        <v>0</v>
      </c>
      <c r="G202" s="45">
        <f>IF(AND(C202&lt;&gt;"",SUM(G$27:G201)&lt;E$19),$E$19/$E$23,0)</f>
        <v>0</v>
      </c>
      <c r="H202" s="43">
        <f t="shared" si="19"/>
        <v>0</v>
      </c>
      <c r="I202" s="43">
        <f t="shared" si="20"/>
        <v>0</v>
      </c>
      <c r="J202" s="78" t="str">
        <f t="shared" si="15"/>
        <v>2036–2037</v>
      </c>
      <c r="L202" s="89"/>
      <c r="N202" s="87"/>
      <c r="Q202" s="46"/>
    </row>
    <row r="203" spans="1:17" ht="20.25" customHeight="1" x14ac:dyDescent="0.2">
      <c r="A203" s="41">
        <v>50100</v>
      </c>
      <c r="B203" s="42">
        <f t="shared" si="16"/>
        <v>0</v>
      </c>
      <c r="C203" s="117"/>
      <c r="D203" s="43">
        <f t="shared" si="17"/>
        <v>0</v>
      </c>
      <c r="E203" s="44">
        <f t="shared" si="14"/>
        <v>0</v>
      </c>
      <c r="F203" s="43">
        <f t="shared" si="18"/>
        <v>0</v>
      </c>
      <c r="G203" s="45">
        <f>IF(AND(C203&lt;&gt;"",SUM(G$27:G202)&lt;E$19),$E$19/$E$23,0)</f>
        <v>0</v>
      </c>
      <c r="H203" s="43">
        <f t="shared" si="19"/>
        <v>0</v>
      </c>
      <c r="I203" s="43">
        <f t="shared" si="20"/>
        <v>0</v>
      </c>
      <c r="J203" s="78" t="str">
        <f t="shared" si="15"/>
        <v>2036–2037</v>
      </c>
      <c r="L203" s="89"/>
      <c r="N203" s="87"/>
      <c r="Q203" s="46"/>
    </row>
    <row r="204" spans="1:17" ht="20.25" customHeight="1" x14ac:dyDescent="0.2">
      <c r="A204" s="41">
        <v>50131</v>
      </c>
      <c r="B204" s="42">
        <f t="shared" si="16"/>
        <v>0</v>
      </c>
      <c r="C204" s="117"/>
      <c r="D204" s="43">
        <f t="shared" si="17"/>
        <v>0</v>
      </c>
      <c r="E204" s="44">
        <f t="shared" si="14"/>
        <v>0</v>
      </c>
      <c r="F204" s="43">
        <f t="shared" si="18"/>
        <v>0</v>
      </c>
      <c r="G204" s="45">
        <f>IF(AND(C204&lt;&gt;"",SUM(G$27:G203)&lt;E$19),$E$19/$E$23,0)</f>
        <v>0</v>
      </c>
      <c r="H204" s="43">
        <f t="shared" si="19"/>
        <v>0</v>
      </c>
      <c r="I204" s="43">
        <f t="shared" si="20"/>
        <v>0</v>
      </c>
      <c r="J204" s="78" t="str">
        <f t="shared" si="15"/>
        <v>2036–2037</v>
      </c>
      <c r="L204" s="89"/>
      <c r="N204" s="87"/>
      <c r="Q204" s="46"/>
    </row>
    <row r="205" spans="1:17" ht="20.25" customHeight="1" x14ac:dyDescent="0.2">
      <c r="A205" s="41">
        <v>50161</v>
      </c>
      <c r="B205" s="42">
        <f t="shared" si="16"/>
        <v>0</v>
      </c>
      <c r="C205" s="117"/>
      <c r="D205" s="43">
        <f t="shared" si="17"/>
        <v>0</v>
      </c>
      <c r="E205" s="44">
        <f t="shared" si="14"/>
        <v>0</v>
      </c>
      <c r="F205" s="43">
        <f t="shared" si="18"/>
        <v>0</v>
      </c>
      <c r="G205" s="45">
        <f>IF(AND(C205&lt;&gt;"",SUM(G$27:G204)&lt;E$19),$E$19/$E$23,0)</f>
        <v>0</v>
      </c>
      <c r="H205" s="43">
        <f t="shared" si="19"/>
        <v>0</v>
      </c>
      <c r="I205" s="43">
        <f t="shared" si="20"/>
        <v>0</v>
      </c>
      <c r="J205" s="78" t="str">
        <f t="shared" si="15"/>
        <v>2036–2037</v>
      </c>
      <c r="L205" s="89"/>
      <c r="N205" s="87"/>
      <c r="Q205" s="46"/>
    </row>
    <row r="206" spans="1:17" ht="20.25" customHeight="1" x14ac:dyDescent="0.2">
      <c r="A206" s="41">
        <v>50192</v>
      </c>
      <c r="B206" s="42">
        <f t="shared" si="16"/>
        <v>0</v>
      </c>
      <c r="C206" s="117"/>
      <c r="D206" s="43">
        <f t="shared" si="17"/>
        <v>0</v>
      </c>
      <c r="E206" s="44">
        <f t="shared" si="14"/>
        <v>0</v>
      </c>
      <c r="F206" s="43">
        <f t="shared" si="18"/>
        <v>0</v>
      </c>
      <c r="G206" s="45">
        <f>IF(AND(C206&lt;&gt;"",SUM(G$27:G205)&lt;E$19),$E$19/$E$23,0)</f>
        <v>0</v>
      </c>
      <c r="H206" s="43">
        <f t="shared" si="19"/>
        <v>0</v>
      </c>
      <c r="I206" s="43">
        <f t="shared" si="20"/>
        <v>0</v>
      </c>
      <c r="J206" s="78" t="str">
        <f t="shared" si="15"/>
        <v>2036–2037</v>
      </c>
      <c r="L206" s="89"/>
      <c r="N206" s="87"/>
      <c r="Q206" s="46"/>
    </row>
    <row r="207" spans="1:17" ht="20.25" customHeight="1" x14ac:dyDescent="0.2">
      <c r="A207" s="41">
        <v>50222</v>
      </c>
      <c r="B207" s="42">
        <f t="shared" si="16"/>
        <v>0</v>
      </c>
      <c r="C207" s="117"/>
      <c r="D207" s="43">
        <f t="shared" si="17"/>
        <v>0</v>
      </c>
      <c r="E207" s="44">
        <f t="shared" si="14"/>
        <v>0</v>
      </c>
      <c r="F207" s="43">
        <f t="shared" si="18"/>
        <v>0</v>
      </c>
      <c r="G207" s="45">
        <f>IF(AND(C207&lt;&gt;"",SUM(G$27:G206)&lt;E$19),$E$19/$E$23,0)</f>
        <v>0</v>
      </c>
      <c r="H207" s="43">
        <f t="shared" si="19"/>
        <v>0</v>
      </c>
      <c r="I207" s="43">
        <f t="shared" si="20"/>
        <v>0</v>
      </c>
      <c r="J207" s="78" t="str">
        <f t="shared" si="15"/>
        <v>2037–2038</v>
      </c>
      <c r="L207" s="89"/>
      <c r="N207" s="87"/>
      <c r="Q207" s="46"/>
    </row>
    <row r="208" spans="1:17" ht="20.25" customHeight="1" x14ac:dyDescent="0.2">
      <c r="A208" s="41">
        <v>50253</v>
      </c>
      <c r="B208" s="42">
        <f t="shared" si="16"/>
        <v>0</v>
      </c>
      <c r="C208" s="117"/>
      <c r="D208" s="43">
        <f t="shared" si="17"/>
        <v>0</v>
      </c>
      <c r="E208" s="44">
        <f t="shared" si="14"/>
        <v>0</v>
      </c>
      <c r="F208" s="43">
        <f t="shared" si="18"/>
        <v>0</v>
      </c>
      <c r="G208" s="45">
        <f>IF(AND(C208&lt;&gt;"",SUM(G$27:G207)&lt;E$19),$E$19/$E$23,0)</f>
        <v>0</v>
      </c>
      <c r="H208" s="43">
        <f t="shared" si="19"/>
        <v>0</v>
      </c>
      <c r="I208" s="43">
        <f t="shared" si="20"/>
        <v>0</v>
      </c>
      <c r="J208" s="78" t="str">
        <f t="shared" si="15"/>
        <v>2037–2038</v>
      </c>
      <c r="L208" s="89"/>
      <c r="N208" s="87"/>
      <c r="Q208" s="46"/>
    </row>
    <row r="209" spans="1:17" ht="20.25" customHeight="1" x14ac:dyDescent="0.2">
      <c r="A209" s="41">
        <v>50284</v>
      </c>
      <c r="B209" s="42">
        <f t="shared" si="16"/>
        <v>0</v>
      </c>
      <c r="C209" s="117"/>
      <c r="D209" s="43">
        <f t="shared" si="17"/>
        <v>0</v>
      </c>
      <c r="E209" s="44">
        <f t="shared" si="14"/>
        <v>0</v>
      </c>
      <c r="F209" s="43">
        <f t="shared" si="18"/>
        <v>0</v>
      </c>
      <c r="G209" s="45">
        <f>IF(AND(C209&lt;&gt;"",SUM(G$27:G208)&lt;E$19),$E$19/$E$23,0)</f>
        <v>0</v>
      </c>
      <c r="H209" s="43">
        <f t="shared" si="19"/>
        <v>0</v>
      </c>
      <c r="I209" s="43">
        <f t="shared" si="20"/>
        <v>0</v>
      </c>
      <c r="J209" s="78" t="str">
        <f t="shared" si="15"/>
        <v>2037–2038</v>
      </c>
      <c r="L209" s="89"/>
      <c r="N209" s="87"/>
      <c r="Q209" s="46"/>
    </row>
    <row r="210" spans="1:17" ht="20.25" customHeight="1" x14ac:dyDescent="0.2">
      <c r="A210" s="41">
        <v>50314</v>
      </c>
      <c r="B210" s="42">
        <f t="shared" si="16"/>
        <v>0</v>
      </c>
      <c r="C210" s="117"/>
      <c r="D210" s="43">
        <f t="shared" si="17"/>
        <v>0</v>
      </c>
      <c r="E210" s="44">
        <f t="shared" si="14"/>
        <v>0</v>
      </c>
      <c r="F210" s="43">
        <f t="shared" si="18"/>
        <v>0</v>
      </c>
      <c r="G210" s="45">
        <f>IF(AND(C210&lt;&gt;"",SUM(G$27:G209)&lt;E$19),$E$19/$E$23,0)</f>
        <v>0</v>
      </c>
      <c r="H210" s="43">
        <f t="shared" si="19"/>
        <v>0</v>
      </c>
      <c r="I210" s="43">
        <f t="shared" si="20"/>
        <v>0</v>
      </c>
      <c r="J210" s="78" t="str">
        <f t="shared" si="15"/>
        <v>2037–2038</v>
      </c>
      <c r="L210" s="89"/>
      <c r="N210" s="87"/>
      <c r="Q210" s="46"/>
    </row>
    <row r="211" spans="1:17" ht="20.25" customHeight="1" x14ac:dyDescent="0.2">
      <c r="A211" s="41">
        <v>50345</v>
      </c>
      <c r="B211" s="42">
        <f t="shared" si="16"/>
        <v>0</v>
      </c>
      <c r="C211" s="117"/>
      <c r="D211" s="43">
        <f t="shared" si="17"/>
        <v>0</v>
      </c>
      <c r="E211" s="44">
        <f t="shared" si="14"/>
        <v>0</v>
      </c>
      <c r="F211" s="43">
        <f t="shared" si="18"/>
        <v>0</v>
      </c>
      <c r="G211" s="45">
        <f>IF(AND(C211&lt;&gt;"",SUM(G$27:G210)&lt;E$19),$E$19/$E$23,0)</f>
        <v>0</v>
      </c>
      <c r="H211" s="43">
        <f t="shared" si="19"/>
        <v>0</v>
      </c>
      <c r="I211" s="43">
        <f t="shared" si="20"/>
        <v>0</v>
      </c>
      <c r="J211" s="78" t="str">
        <f t="shared" si="15"/>
        <v>2037–2038</v>
      </c>
      <c r="L211" s="89"/>
      <c r="N211" s="87"/>
      <c r="Q211" s="46"/>
    </row>
    <row r="212" spans="1:17" ht="20.25" customHeight="1" x14ac:dyDescent="0.2">
      <c r="A212" s="41">
        <v>50375</v>
      </c>
      <c r="B212" s="42">
        <f t="shared" si="16"/>
        <v>0</v>
      </c>
      <c r="C212" s="117"/>
      <c r="D212" s="43">
        <f t="shared" si="17"/>
        <v>0</v>
      </c>
      <c r="E212" s="44">
        <f t="shared" si="14"/>
        <v>0</v>
      </c>
      <c r="F212" s="43">
        <f t="shared" si="18"/>
        <v>0</v>
      </c>
      <c r="G212" s="45">
        <f>IF(AND(C212&lt;&gt;"",SUM(G$27:G211)&lt;E$19),$E$19/$E$23,0)</f>
        <v>0</v>
      </c>
      <c r="H212" s="43">
        <f t="shared" si="19"/>
        <v>0</v>
      </c>
      <c r="I212" s="43">
        <f t="shared" si="20"/>
        <v>0</v>
      </c>
      <c r="J212" s="78" t="str">
        <f t="shared" si="15"/>
        <v>2037–2038</v>
      </c>
      <c r="L212" s="89"/>
      <c r="N212" s="87"/>
      <c r="Q212" s="46"/>
    </row>
    <row r="213" spans="1:17" ht="20.25" customHeight="1" x14ac:dyDescent="0.2">
      <c r="A213" s="41">
        <v>50406</v>
      </c>
      <c r="B213" s="42">
        <f t="shared" si="16"/>
        <v>0</v>
      </c>
      <c r="C213" s="117"/>
      <c r="D213" s="43">
        <f t="shared" si="17"/>
        <v>0</v>
      </c>
      <c r="E213" s="44">
        <f t="shared" si="14"/>
        <v>0</v>
      </c>
      <c r="F213" s="43">
        <f t="shared" si="18"/>
        <v>0</v>
      </c>
      <c r="G213" s="45">
        <f>IF(AND(C213&lt;&gt;"",SUM(G$27:G212)&lt;E$19),$E$19/$E$23,0)</f>
        <v>0</v>
      </c>
      <c r="H213" s="43">
        <f t="shared" si="19"/>
        <v>0</v>
      </c>
      <c r="I213" s="43">
        <f t="shared" si="20"/>
        <v>0</v>
      </c>
      <c r="J213" s="78" t="str">
        <f t="shared" si="15"/>
        <v>2037–2038</v>
      </c>
      <c r="L213" s="89"/>
      <c r="N213" s="87"/>
      <c r="Q213" s="46"/>
    </row>
    <row r="214" spans="1:17" ht="20.25" customHeight="1" x14ac:dyDescent="0.2">
      <c r="A214" s="41">
        <v>50437</v>
      </c>
      <c r="B214" s="42">
        <f t="shared" si="16"/>
        <v>0</v>
      </c>
      <c r="C214" s="117"/>
      <c r="D214" s="43">
        <f t="shared" si="17"/>
        <v>0</v>
      </c>
      <c r="E214" s="44">
        <f t="shared" si="14"/>
        <v>0</v>
      </c>
      <c r="F214" s="43">
        <f t="shared" si="18"/>
        <v>0</v>
      </c>
      <c r="G214" s="45">
        <f>IF(AND(C214&lt;&gt;"",SUM(G$27:G213)&lt;E$19),$E$19/$E$23,0)</f>
        <v>0</v>
      </c>
      <c r="H214" s="43">
        <f t="shared" si="19"/>
        <v>0</v>
      </c>
      <c r="I214" s="43">
        <f t="shared" si="20"/>
        <v>0</v>
      </c>
      <c r="J214" s="78" t="str">
        <f t="shared" si="15"/>
        <v>2037–2038</v>
      </c>
      <c r="L214" s="89"/>
      <c r="N214" s="87"/>
      <c r="Q214" s="46"/>
    </row>
    <row r="215" spans="1:17" ht="20.25" customHeight="1" x14ac:dyDescent="0.2">
      <c r="A215" s="41">
        <v>50465</v>
      </c>
      <c r="B215" s="42">
        <f t="shared" si="16"/>
        <v>0</v>
      </c>
      <c r="C215" s="117"/>
      <c r="D215" s="43">
        <f t="shared" si="17"/>
        <v>0</v>
      </c>
      <c r="E215" s="44">
        <f t="shared" si="14"/>
        <v>0</v>
      </c>
      <c r="F215" s="43">
        <f t="shared" si="18"/>
        <v>0</v>
      </c>
      <c r="G215" s="45">
        <f>IF(AND(C215&lt;&gt;"",SUM(G$27:G214)&lt;E$19),$E$19/$E$23,0)</f>
        <v>0</v>
      </c>
      <c r="H215" s="43">
        <f t="shared" si="19"/>
        <v>0</v>
      </c>
      <c r="I215" s="43">
        <f t="shared" si="20"/>
        <v>0</v>
      </c>
      <c r="J215" s="78" t="str">
        <f t="shared" si="15"/>
        <v>2037–2038</v>
      </c>
      <c r="L215" s="89"/>
      <c r="N215" s="87"/>
      <c r="Q215" s="46"/>
    </row>
    <row r="216" spans="1:17" ht="20.25" customHeight="1" x14ac:dyDescent="0.2">
      <c r="A216" s="41">
        <v>50496</v>
      </c>
      <c r="B216" s="42">
        <f t="shared" si="16"/>
        <v>0</v>
      </c>
      <c r="C216" s="117"/>
      <c r="D216" s="43">
        <f t="shared" si="17"/>
        <v>0</v>
      </c>
      <c r="E216" s="44">
        <f t="shared" si="14"/>
        <v>0</v>
      </c>
      <c r="F216" s="43">
        <f t="shared" si="18"/>
        <v>0</v>
      </c>
      <c r="G216" s="45">
        <f>IF(AND(C216&lt;&gt;"",SUM(G$27:G215)&lt;E$19),$E$19/$E$23,0)</f>
        <v>0</v>
      </c>
      <c r="H216" s="43">
        <f t="shared" si="19"/>
        <v>0</v>
      </c>
      <c r="I216" s="43">
        <f t="shared" si="20"/>
        <v>0</v>
      </c>
      <c r="J216" s="78" t="str">
        <f t="shared" si="15"/>
        <v>2037–2038</v>
      </c>
      <c r="L216" s="89"/>
      <c r="N216" s="87"/>
      <c r="Q216" s="46"/>
    </row>
    <row r="217" spans="1:17" ht="20.25" customHeight="1" x14ac:dyDescent="0.2">
      <c r="A217" s="41">
        <v>50526</v>
      </c>
      <c r="B217" s="42">
        <f t="shared" si="16"/>
        <v>0</v>
      </c>
      <c r="C217" s="117"/>
      <c r="D217" s="43">
        <f t="shared" si="17"/>
        <v>0</v>
      </c>
      <c r="E217" s="44">
        <f t="shared" si="14"/>
        <v>0</v>
      </c>
      <c r="F217" s="43">
        <f t="shared" si="18"/>
        <v>0</v>
      </c>
      <c r="G217" s="45">
        <f>IF(AND(C217&lt;&gt;"",SUM(G$27:G216)&lt;E$19),$E$19/$E$23,0)</f>
        <v>0</v>
      </c>
      <c r="H217" s="43">
        <f t="shared" si="19"/>
        <v>0</v>
      </c>
      <c r="I217" s="43">
        <f t="shared" si="20"/>
        <v>0</v>
      </c>
      <c r="J217" s="78" t="str">
        <f t="shared" si="15"/>
        <v>2037–2038</v>
      </c>
      <c r="L217" s="89"/>
      <c r="N217" s="87"/>
      <c r="Q217" s="46"/>
    </row>
    <row r="218" spans="1:17" ht="20.25" customHeight="1" x14ac:dyDescent="0.2">
      <c r="A218" s="41">
        <v>50557</v>
      </c>
      <c r="B218" s="42">
        <f t="shared" si="16"/>
        <v>0</v>
      </c>
      <c r="C218" s="117"/>
      <c r="D218" s="43">
        <f t="shared" si="17"/>
        <v>0</v>
      </c>
      <c r="E218" s="44">
        <f t="shared" si="14"/>
        <v>0</v>
      </c>
      <c r="F218" s="43">
        <f t="shared" si="18"/>
        <v>0</v>
      </c>
      <c r="G218" s="45">
        <f>IF(AND(C218&lt;&gt;"",SUM(G$27:G217)&lt;E$19),$E$19/$E$23,0)</f>
        <v>0</v>
      </c>
      <c r="H218" s="43">
        <f t="shared" si="19"/>
        <v>0</v>
      </c>
      <c r="I218" s="43">
        <f t="shared" si="20"/>
        <v>0</v>
      </c>
      <c r="J218" s="78" t="str">
        <f t="shared" si="15"/>
        <v>2037–2038</v>
      </c>
      <c r="L218" s="89"/>
      <c r="N218" s="87"/>
      <c r="Q218" s="46"/>
    </row>
    <row r="219" spans="1:17" ht="20.25" customHeight="1" x14ac:dyDescent="0.2">
      <c r="A219" s="41">
        <v>50587</v>
      </c>
      <c r="B219" s="42">
        <f t="shared" si="16"/>
        <v>0</v>
      </c>
      <c r="C219" s="117"/>
      <c r="D219" s="43">
        <f t="shared" si="17"/>
        <v>0</v>
      </c>
      <c r="E219" s="44">
        <f t="shared" ref="E219:E282" si="21">C219-D219</f>
        <v>0</v>
      </c>
      <c r="F219" s="43">
        <f t="shared" si="18"/>
        <v>0</v>
      </c>
      <c r="G219" s="45">
        <f>IF(AND(C219&lt;&gt;"",SUM(G$27:G218)&lt;E$19),$E$19/$E$23,0)</f>
        <v>0</v>
      </c>
      <c r="H219" s="43">
        <f t="shared" si="19"/>
        <v>0</v>
      </c>
      <c r="I219" s="43">
        <f t="shared" si="20"/>
        <v>0</v>
      </c>
      <c r="J219" s="78" t="str">
        <f t="shared" ref="J219:J282" si="22">IF(OR(MONTH(A219)=1,MONTH(A219)=2,MONTH(A219)=3,MONTH(A219)=4,MONTH(A219)=5,MONTH(A219)=6),YEAR(A219)-1&amp;"–"&amp;YEAR(A219),YEAR(A219)&amp;"–"&amp;YEAR(A219)+1)</f>
        <v>2038–2039</v>
      </c>
      <c r="L219" s="89"/>
      <c r="N219" s="87"/>
      <c r="Q219" s="46"/>
    </row>
    <row r="220" spans="1:17" ht="20.25" customHeight="1" x14ac:dyDescent="0.2">
      <c r="A220" s="41">
        <v>50618</v>
      </c>
      <c r="B220" s="42">
        <f t="shared" ref="B220:B283" si="23">IF(C220&gt;0,C220*-1,C220)</f>
        <v>0</v>
      </c>
      <c r="C220" s="117"/>
      <c r="D220" s="43">
        <f t="shared" ref="D220:D283" si="24">IF(C220="",0,IF($E$15="Beginning",IF(C219&lt;&gt;"",$F219*$E$6/12,0),IF(C219&lt;&gt;"",$F219*$E$6/12,$E$16*$E$6/12)))</f>
        <v>0</v>
      </c>
      <c r="E220" s="44">
        <f t="shared" si="21"/>
        <v>0</v>
      </c>
      <c r="F220" s="43">
        <f t="shared" ref="F220:F283" si="25">IF(C220="",0,IF(C219="",$E$16-E220,IF(C220&lt;&gt;"",F219-E220)))</f>
        <v>0</v>
      </c>
      <c r="G220" s="45">
        <f>IF(AND(C220&lt;&gt;"",SUM(G$27:G219)&lt;E$19),$E$19/$E$23,0)</f>
        <v>0</v>
      </c>
      <c r="H220" s="43">
        <f t="shared" ref="H220:H283" si="26">IF(C220&lt;&gt;"",G220+H219,0)</f>
        <v>0</v>
      </c>
      <c r="I220" s="43">
        <f t="shared" si="20"/>
        <v>0</v>
      </c>
      <c r="J220" s="78" t="str">
        <f t="shared" si="22"/>
        <v>2038–2039</v>
      </c>
      <c r="L220" s="89"/>
      <c r="N220" s="87"/>
      <c r="Q220" s="46"/>
    </row>
    <row r="221" spans="1:17" ht="20.25" customHeight="1" x14ac:dyDescent="0.2">
      <c r="A221" s="41">
        <v>50649</v>
      </c>
      <c r="B221" s="42">
        <f t="shared" si="23"/>
        <v>0</v>
      </c>
      <c r="C221" s="117"/>
      <c r="D221" s="43">
        <f t="shared" si="24"/>
        <v>0</v>
      </c>
      <c r="E221" s="44">
        <f t="shared" si="21"/>
        <v>0</v>
      </c>
      <c r="F221" s="43">
        <f t="shared" si="25"/>
        <v>0</v>
      </c>
      <c r="G221" s="45">
        <f>IF(AND(C221&lt;&gt;"",SUM(G$27:G220)&lt;E$19),$E$19/$E$23,0)</f>
        <v>0</v>
      </c>
      <c r="H221" s="43">
        <f t="shared" si="26"/>
        <v>0</v>
      </c>
      <c r="I221" s="43">
        <f t="shared" ref="I221:I284" si="27">IF(C221&lt;&gt;"",$E$19-H221,0)</f>
        <v>0</v>
      </c>
      <c r="J221" s="78" t="str">
        <f t="shared" si="22"/>
        <v>2038–2039</v>
      </c>
      <c r="L221" s="89"/>
      <c r="N221" s="87"/>
      <c r="Q221" s="46"/>
    </row>
    <row r="222" spans="1:17" ht="20.25" customHeight="1" x14ac:dyDescent="0.2">
      <c r="A222" s="41">
        <v>50679</v>
      </c>
      <c r="B222" s="42">
        <f t="shared" si="23"/>
        <v>0</v>
      </c>
      <c r="C222" s="117"/>
      <c r="D222" s="43">
        <f t="shared" si="24"/>
        <v>0</v>
      </c>
      <c r="E222" s="44">
        <f t="shared" si="21"/>
        <v>0</v>
      </c>
      <c r="F222" s="43">
        <f t="shared" si="25"/>
        <v>0</v>
      </c>
      <c r="G222" s="45">
        <f>IF(AND(C222&lt;&gt;"",SUM(G$27:G221)&lt;E$19),$E$19/$E$23,0)</f>
        <v>0</v>
      </c>
      <c r="H222" s="43">
        <f t="shared" si="26"/>
        <v>0</v>
      </c>
      <c r="I222" s="43">
        <f t="shared" si="27"/>
        <v>0</v>
      </c>
      <c r="J222" s="78" t="str">
        <f t="shared" si="22"/>
        <v>2038–2039</v>
      </c>
      <c r="L222" s="89"/>
      <c r="N222" s="87"/>
      <c r="Q222" s="46"/>
    </row>
    <row r="223" spans="1:17" ht="20.25" customHeight="1" x14ac:dyDescent="0.2">
      <c r="A223" s="41">
        <v>50710</v>
      </c>
      <c r="B223" s="42">
        <f t="shared" si="23"/>
        <v>0</v>
      </c>
      <c r="C223" s="117"/>
      <c r="D223" s="43">
        <f t="shared" si="24"/>
        <v>0</v>
      </c>
      <c r="E223" s="44">
        <f t="shared" si="21"/>
        <v>0</v>
      </c>
      <c r="F223" s="43">
        <f t="shared" si="25"/>
        <v>0</v>
      </c>
      <c r="G223" s="45">
        <f>IF(AND(C223&lt;&gt;"",SUM(G$27:G222)&lt;E$19),$E$19/$E$23,0)</f>
        <v>0</v>
      </c>
      <c r="H223" s="43">
        <f t="shared" si="26"/>
        <v>0</v>
      </c>
      <c r="I223" s="43">
        <f t="shared" si="27"/>
        <v>0</v>
      </c>
      <c r="J223" s="78" t="str">
        <f t="shared" si="22"/>
        <v>2038–2039</v>
      </c>
      <c r="L223" s="89"/>
      <c r="N223" s="87"/>
      <c r="Q223" s="46"/>
    </row>
    <row r="224" spans="1:17" ht="20.25" customHeight="1" x14ac:dyDescent="0.2">
      <c r="A224" s="41">
        <v>50740</v>
      </c>
      <c r="B224" s="42">
        <f t="shared" si="23"/>
        <v>0</v>
      </c>
      <c r="C224" s="117"/>
      <c r="D224" s="43">
        <f t="shared" si="24"/>
        <v>0</v>
      </c>
      <c r="E224" s="44">
        <f t="shared" si="21"/>
        <v>0</v>
      </c>
      <c r="F224" s="43">
        <f t="shared" si="25"/>
        <v>0</v>
      </c>
      <c r="G224" s="45">
        <f>IF(AND(C224&lt;&gt;"",SUM(G$27:G223)&lt;E$19),$E$19/$E$23,0)</f>
        <v>0</v>
      </c>
      <c r="H224" s="43">
        <f t="shared" si="26"/>
        <v>0</v>
      </c>
      <c r="I224" s="43">
        <f t="shared" si="27"/>
        <v>0</v>
      </c>
      <c r="J224" s="78" t="str">
        <f t="shared" si="22"/>
        <v>2038–2039</v>
      </c>
      <c r="L224" s="89"/>
      <c r="N224" s="87"/>
      <c r="Q224" s="46"/>
    </row>
    <row r="225" spans="1:17" ht="20.25" customHeight="1" x14ac:dyDescent="0.2">
      <c r="A225" s="41">
        <v>50771</v>
      </c>
      <c r="B225" s="42">
        <f t="shared" si="23"/>
        <v>0</v>
      </c>
      <c r="C225" s="117"/>
      <c r="D225" s="43">
        <f t="shared" si="24"/>
        <v>0</v>
      </c>
      <c r="E225" s="44">
        <f t="shared" si="21"/>
        <v>0</v>
      </c>
      <c r="F225" s="43">
        <f t="shared" si="25"/>
        <v>0</v>
      </c>
      <c r="G225" s="45">
        <f>IF(AND(C225&lt;&gt;"",SUM(G$27:G224)&lt;E$19),$E$19/$E$23,0)</f>
        <v>0</v>
      </c>
      <c r="H225" s="43">
        <f t="shared" si="26"/>
        <v>0</v>
      </c>
      <c r="I225" s="43">
        <f t="shared" si="27"/>
        <v>0</v>
      </c>
      <c r="J225" s="78" t="str">
        <f t="shared" si="22"/>
        <v>2038–2039</v>
      </c>
      <c r="L225" s="89"/>
      <c r="N225" s="87"/>
      <c r="Q225" s="46"/>
    </row>
    <row r="226" spans="1:17" ht="20.25" customHeight="1" x14ac:dyDescent="0.2">
      <c r="A226" s="41">
        <v>50802</v>
      </c>
      <c r="B226" s="42">
        <f t="shared" si="23"/>
        <v>0</v>
      </c>
      <c r="C226" s="117"/>
      <c r="D226" s="43">
        <f t="shared" si="24"/>
        <v>0</v>
      </c>
      <c r="E226" s="44">
        <f t="shared" si="21"/>
        <v>0</v>
      </c>
      <c r="F226" s="43">
        <f t="shared" si="25"/>
        <v>0</v>
      </c>
      <c r="G226" s="45">
        <f>IF(AND(C226&lt;&gt;"",SUM(G$27:G225)&lt;E$19),$E$19/$E$23,0)</f>
        <v>0</v>
      </c>
      <c r="H226" s="43">
        <f t="shared" si="26"/>
        <v>0</v>
      </c>
      <c r="I226" s="43">
        <f t="shared" si="27"/>
        <v>0</v>
      </c>
      <c r="J226" s="78" t="str">
        <f t="shared" si="22"/>
        <v>2038–2039</v>
      </c>
      <c r="L226" s="89"/>
      <c r="N226" s="87"/>
      <c r="Q226" s="46"/>
    </row>
    <row r="227" spans="1:17" ht="20.25" customHeight="1" x14ac:dyDescent="0.2">
      <c r="A227" s="41">
        <v>50830</v>
      </c>
      <c r="B227" s="42">
        <f t="shared" si="23"/>
        <v>0</v>
      </c>
      <c r="C227" s="117"/>
      <c r="D227" s="43">
        <f t="shared" si="24"/>
        <v>0</v>
      </c>
      <c r="E227" s="44">
        <f t="shared" si="21"/>
        <v>0</v>
      </c>
      <c r="F227" s="43">
        <f t="shared" si="25"/>
        <v>0</v>
      </c>
      <c r="G227" s="45">
        <f>IF(AND(C227&lt;&gt;"",SUM(G$27:G226)&lt;E$19),$E$19/$E$23,0)</f>
        <v>0</v>
      </c>
      <c r="H227" s="43">
        <f t="shared" si="26"/>
        <v>0</v>
      </c>
      <c r="I227" s="43">
        <f t="shared" si="27"/>
        <v>0</v>
      </c>
      <c r="J227" s="78" t="str">
        <f t="shared" si="22"/>
        <v>2038–2039</v>
      </c>
      <c r="L227" s="89"/>
      <c r="N227" s="87"/>
      <c r="Q227" s="46"/>
    </row>
    <row r="228" spans="1:17" ht="20.25" customHeight="1" x14ac:dyDescent="0.2">
      <c r="A228" s="41">
        <v>50861</v>
      </c>
      <c r="B228" s="42">
        <f t="shared" si="23"/>
        <v>0</v>
      </c>
      <c r="C228" s="117"/>
      <c r="D228" s="43">
        <f t="shared" si="24"/>
        <v>0</v>
      </c>
      <c r="E228" s="44">
        <f t="shared" si="21"/>
        <v>0</v>
      </c>
      <c r="F228" s="43">
        <f t="shared" si="25"/>
        <v>0</v>
      </c>
      <c r="G228" s="45">
        <f>IF(AND(C228&lt;&gt;"",SUM(G$27:G227)&lt;E$19),$E$19/$E$23,0)</f>
        <v>0</v>
      </c>
      <c r="H228" s="43">
        <f t="shared" si="26"/>
        <v>0</v>
      </c>
      <c r="I228" s="43">
        <f t="shared" si="27"/>
        <v>0</v>
      </c>
      <c r="J228" s="78" t="str">
        <f t="shared" si="22"/>
        <v>2038–2039</v>
      </c>
      <c r="L228" s="89"/>
      <c r="N228" s="87"/>
      <c r="Q228" s="46"/>
    </row>
    <row r="229" spans="1:17" ht="20.25" customHeight="1" x14ac:dyDescent="0.2">
      <c r="A229" s="41">
        <v>50891</v>
      </c>
      <c r="B229" s="42">
        <f t="shared" si="23"/>
        <v>0</v>
      </c>
      <c r="C229" s="117"/>
      <c r="D229" s="43">
        <f t="shared" si="24"/>
        <v>0</v>
      </c>
      <c r="E229" s="44">
        <f t="shared" si="21"/>
        <v>0</v>
      </c>
      <c r="F229" s="43">
        <f t="shared" si="25"/>
        <v>0</v>
      </c>
      <c r="G229" s="45">
        <f>IF(AND(C229&lt;&gt;"",SUM(G$27:G228)&lt;E$19),$E$19/$E$23,0)</f>
        <v>0</v>
      </c>
      <c r="H229" s="43">
        <f t="shared" si="26"/>
        <v>0</v>
      </c>
      <c r="I229" s="43">
        <f t="shared" si="27"/>
        <v>0</v>
      </c>
      <c r="J229" s="78" t="str">
        <f t="shared" si="22"/>
        <v>2038–2039</v>
      </c>
      <c r="L229" s="89"/>
      <c r="N229" s="87"/>
      <c r="Q229" s="46"/>
    </row>
    <row r="230" spans="1:17" ht="20.25" customHeight="1" x14ac:dyDescent="0.2">
      <c r="A230" s="41">
        <v>50922</v>
      </c>
      <c r="B230" s="42">
        <f t="shared" si="23"/>
        <v>0</v>
      </c>
      <c r="C230" s="117"/>
      <c r="D230" s="43">
        <f t="shared" si="24"/>
        <v>0</v>
      </c>
      <c r="E230" s="44">
        <f t="shared" si="21"/>
        <v>0</v>
      </c>
      <c r="F230" s="43">
        <f t="shared" si="25"/>
        <v>0</v>
      </c>
      <c r="G230" s="45">
        <f>IF(AND(C230&lt;&gt;"",SUM(G$27:G229)&lt;E$19),$E$19/$E$23,0)</f>
        <v>0</v>
      </c>
      <c r="H230" s="43">
        <f t="shared" si="26"/>
        <v>0</v>
      </c>
      <c r="I230" s="43">
        <f t="shared" si="27"/>
        <v>0</v>
      </c>
      <c r="J230" s="78" t="str">
        <f t="shared" si="22"/>
        <v>2038–2039</v>
      </c>
      <c r="L230" s="89"/>
      <c r="N230" s="87"/>
      <c r="Q230" s="46"/>
    </row>
    <row r="231" spans="1:17" ht="20.25" customHeight="1" x14ac:dyDescent="0.2">
      <c r="A231" s="41">
        <v>50952</v>
      </c>
      <c r="B231" s="42">
        <f t="shared" si="23"/>
        <v>0</v>
      </c>
      <c r="C231" s="117"/>
      <c r="D231" s="43">
        <f t="shared" si="24"/>
        <v>0</v>
      </c>
      <c r="E231" s="44">
        <f t="shared" si="21"/>
        <v>0</v>
      </c>
      <c r="F231" s="43">
        <f t="shared" si="25"/>
        <v>0</v>
      </c>
      <c r="G231" s="45">
        <f>IF(AND(C231&lt;&gt;"",SUM(G$27:G230)&lt;E$19),$E$19/$E$23,0)</f>
        <v>0</v>
      </c>
      <c r="H231" s="43">
        <f t="shared" si="26"/>
        <v>0</v>
      </c>
      <c r="I231" s="43">
        <f t="shared" si="27"/>
        <v>0</v>
      </c>
      <c r="J231" s="78" t="str">
        <f t="shared" si="22"/>
        <v>2039–2040</v>
      </c>
      <c r="L231" s="89"/>
      <c r="N231" s="87"/>
      <c r="Q231" s="46"/>
    </row>
    <row r="232" spans="1:17" ht="20.25" customHeight="1" x14ac:dyDescent="0.2">
      <c r="A232" s="41">
        <v>50983</v>
      </c>
      <c r="B232" s="42">
        <f t="shared" si="23"/>
        <v>0</v>
      </c>
      <c r="C232" s="117"/>
      <c r="D232" s="43">
        <f t="shared" si="24"/>
        <v>0</v>
      </c>
      <c r="E232" s="44">
        <f t="shared" si="21"/>
        <v>0</v>
      </c>
      <c r="F232" s="43">
        <f t="shared" si="25"/>
        <v>0</v>
      </c>
      <c r="G232" s="45">
        <f>IF(AND(C232&lt;&gt;"",SUM(G$27:G231)&lt;E$19),$E$19/$E$23,0)</f>
        <v>0</v>
      </c>
      <c r="H232" s="43">
        <f t="shared" si="26"/>
        <v>0</v>
      </c>
      <c r="I232" s="43">
        <f t="shared" si="27"/>
        <v>0</v>
      </c>
      <c r="J232" s="78" t="str">
        <f t="shared" si="22"/>
        <v>2039–2040</v>
      </c>
      <c r="L232" s="89"/>
      <c r="N232" s="87"/>
      <c r="Q232" s="46"/>
    </row>
    <row r="233" spans="1:17" ht="20.25" customHeight="1" x14ac:dyDescent="0.2">
      <c r="A233" s="41">
        <v>51014</v>
      </c>
      <c r="B233" s="42">
        <f t="shared" si="23"/>
        <v>0</v>
      </c>
      <c r="C233" s="117"/>
      <c r="D233" s="43">
        <f t="shared" si="24"/>
        <v>0</v>
      </c>
      <c r="E233" s="44">
        <f t="shared" si="21"/>
        <v>0</v>
      </c>
      <c r="F233" s="43">
        <f t="shared" si="25"/>
        <v>0</v>
      </c>
      <c r="G233" s="45">
        <f>IF(AND(C233&lt;&gt;"",SUM(G$27:G232)&lt;E$19),$E$19/$E$23,0)</f>
        <v>0</v>
      </c>
      <c r="H233" s="43">
        <f t="shared" si="26"/>
        <v>0</v>
      </c>
      <c r="I233" s="43">
        <f t="shared" si="27"/>
        <v>0</v>
      </c>
      <c r="J233" s="78" t="str">
        <f t="shared" si="22"/>
        <v>2039–2040</v>
      </c>
      <c r="L233" s="89"/>
      <c r="N233" s="87"/>
      <c r="Q233" s="46"/>
    </row>
    <row r="234" spans="1:17" ht="20.25" customHeight="1" x14ac:dyDescent="0.2">
      <c r="A234" s="41">
        <v>51044</v>
      </c>
      <c r="B234" s="42">
        <f t="shared" si="23"/>
        <v>0</v>
      </c>
      <c r="C234" s="117"/>
      <c r="D234" s="43">
        <f t="shared" si="24"/>
        <v>0</v>
      </c>
      <c r="E234" s="44">
        <f t="shared" si="21"/>
        <v>0</v>
      </c>
      <c r="F234" s="43">
        <f t="shared" si="25"/>
        <v>0</v>
      </c>
      <c r="G234" s="45">
        <f>IF(AND(C234&lt;&gt;"",SUM(G$27:G233)&lt;E$19),$E$19/$E$23,0)</f>
        <v>0</v>
      </c>
      <c r="H234" s="43">
        <f t="shared" si="26"/>
        <v>0</v>
      </c>
      <c r="I234" s="43">
        <f t="shared" si="27"/>
        <v>0</v>
      </c>
      <c r="J234" s="78" t="str">
        <f t="shared" si="22"/>
        <v>2039–2040</v>
      </c>
      <c r="L234" s="89"/>
      <c r="N234" s="87"/>
      <c r="Q234" s="46"/>
    </row>
    <row r="235" spans="1:17" ht="20.25" customHeight="1" x14ac:dyDescent="0.2">
      <c r="A235" s="41">
        <v>51075</v>
      </c>
      <c r="B235" s="42">
        <f t="shared" si="23"/>
        <v>0</v>
      </c>
      <c r="C235" s="117"/>
      <c r="D235" s="43">
        <f t="shared" si="24"/>
        <v>0</v>
      </c>
      <c r="E235" s="44">
        <f t="shared" si="21"/>
        <v>0</v>
      </c>
      <c r="F235" s="43">
        <f t="shared" si="25"/>
        <v>0</v>
      </c>
      <c r="G235" s="45">
        <f>IF(AND(C235&lt;&gt;"",SUM(G$27:G234)&lt;E$19),$E$19/$E$23,0)</f>
        <v>0</v>
      </c>
      <c r="H235" s="43">
        <f t="shared" si="26"/>
        <v>0</v>
      </c>
      <c r="I235" s="43">
        <f t="shared" si="27"/>
        <v>0</v>
      </c>
      <c r="J235" s="78" t="str">
        <f t="shared" si="22"/>
        <v>2039–2040</v>
      </c>
      <c r="L235" s="89"/>
      <c r="N235" s="87"/>
      <c r="Q235" s="46"/>
    </row>
    <row r="236" spans="1:17" ht="20.25" customHeight="1" x14ac:dyDescent="0.2">
      <c r="A236" s="41">
        <v>51105</v>
      </c>
      <c r="B236" s="42">
        <f t="shared" si="23"/>
        <v>0</v>
      </c>
      <c r="C236" s="117"/>
      <c r="D236" s="43">
        <f t="shared" si="24"/>
        <v>0</v>
      </c>
      <c r="E236" s="44">
        <f t="shared" si="21"/>
        <v>0</v>
      </c>
      <c r="F236" s="43">
        <f t="shared" si="25"/>
        <v>0</v>
      </c>
      <c r="G236" s="45">
        <f>IF(AND(C236&lt;&gt;"",SUM(G$27:G235)&lt;E$19),$E$19/$E$23,0)</f>
        <v>0</v>
      </c>
      <c r="H236" s="43">
        <f t="shared" si="26"/>
        <v>0</v>
      </c>
      <c r="I236" s="43">
        <f t="shared" si="27"/>
        <v>0</v>
      </c>
      <c r="J236" s="78" t="str">
        <f t="shared" si="22"/>
        <v>2039–2040</v>
      </c>
      <c r="L236" s="89"/>
      <c r="N236" s="87"/>
      <c r="Q236" s="46"/>
    </row>
    <row r="237" spans="1:17" ht="20.25" customHeight="1" x14ac:dyDescent="0.2">
      <c r="A237" s="41">
        <v>51136</v>
      </c>
      <c r="B237" s="42">
        <f t="shared" si="23"/>
        <v>0</v>
      </c>
      <c r="C237" s="117"/>
      <c r="D237" s="43">
        <f t="shared" si="24"/>
        <v>0</v>
      </c>
      <c r="E237" s="44">
        <f t="shared" si="21"/>
        <v>0</v>
      </c>
      <c r="F237" s="43">
        <f t="shared" si="25"/>
        <v>0</v>
      </c>
      <c r="G237" s="45">
        <f>IF(AND(C237&lt;&gt;"",SUM(G$27:G236)&lt;E$19),$E$19/$E$23,0)</f>
        <v>0</v>
      </c>
      <c r="H237" s="43">
        <f t="shared" si="26"/>
        <v>0</v>
      </c>
      <c r="I237" s="43">
        <f t="shared" si="27"/>
        <v>0</v>
      </c>
      <c r="J237" s="78" t="str">
        <f t="shared" si="22"/>
        <v>2039–2040</v>
      </c>
      <c r="L237" s="89"/>
      <c r="N237" s="87"/>
      <c r="Q237" s="46"/>
    </row>
    <row r="238" spans="1:17" ht="20.25" customHeight="1" x14ac:dyDescent="0.2">
      <c r="A238" s="41">
        <v>51167</v>
      </c>
      <c r="B238" s="42">
        <f t="shared" si="23"/>
        <v>0</v>
      </c>
      <c r="C238" s="117"/>
      <c r="D238" s="43">
        <f t="shared" si="24"/>
        <v>0</v>
      </c>
      <c r="E238" s="44">
        <f t="shared" si="21"/>
        <v>0</v>
      </c>
      <c r="F238" s="43">
        <f t="shared" si="25"/>
        <v>0</v>
      </c>
      <c r="G238" s="45">
        <f>IF(AND(C238&lt;&gt;"",SUM(G$27:G237)&lt;E$19),$E$19/$E$23,0)</f>
        <v>0</v>
      </c>
      <c r="H238" s="43">
        <f t="shared" si="26"/>
        <v>0</v>
      </c>
      <c r="I238" s="43">
        <f t="shared" si="27"/>
        <v>0</v>
      </c>
      <c r="J238" s="78" t="str">
        <f t="shared" si="22"/>
        <v>2039–2040</v>
      </c>
      <c r="L238" s="89"/>
      <c r="N238" s="87"/>
      <c r="Q238" s="46"/>
    </row>
    <row r="239" spans="1:17" ht="20.25" customHeight="1" x14ac:dyDescent="0.2">
      <c r="A239" s="41">
        <v>51196</v>
      </c>
      <c r="B239" s="42">
        <f t="shared" si="23"/>
        <v>0</v>
      </c>
      <c r="C239" s="117"/>
      <c r="D239" s="43">
        <f t="shared" si="24"/>
        <v>0</v>
      </c>
      <c r="E239" s="44">
        <f t="shared" si="21"/>
        <v>0</v>
      </c>
      <c r="F239" s="43">
        <f t="shared" si="25"/>
        <v>0</v>
      </c>
      <c r="G239" s="45">
        <f>IF(AND(C239&lt;&gt;"",SUM(G$27:G238)&lt;E$19),$E$19/$E$23,0)</f>
        <v>0</v>
      </c>
      <c r="H239" s="43">
        <f t="shared" si="26"/>
        <v>0</v>
      </c>
      <c r="I239" s="43">
        <f t="shared" si="27"/>
        <v>0</v>
      </c>
      <c r="J239" s="78" t="str">
        <f t="shared" si="22"/>
        <v>2039–2040</v>
      </c>
      <c r="L239" s="89"/>
      <c r="N239" s="87"/>
      <c r="Q239" s="46"/>
    </row>
    <row r="240" spans="1:17" ht="20.25" customHeight="1" x14ac:dyDescent="0.2">
      <c r="A240" s="41">
        <v>51227</v>
      </c>
      <c r="B240" s="42">
        <f t="shared" si="23"/>
        <v>0</v>
      </c>
      <c r="C240" s="117"/>
      <c r="D240" s="43">
        <f t="shared" si="24"/>
        <v>0</v>
      </c>
      <c r="E240" s="44">
        <f t="shared" si="21"/>
        <v>0</v>
      </c>
      <c r="F240" s="43">
        <f t="shared" si="25"/>
        <v>0</v>
      </c>
      <c r="G240" s="45">
        <f>IF(AND(C240&lt;&gt;"",SUM(G$27:G239)&lt;E$19),$E$19/$E$23,0)</f>
        <v>0</v>
      </c>
      <c r="H240" s="43">
        <f t="shared" si="26"/>
        <v>0</v>
      </c>
      <c r="I240" s="43">
        <f t="shared" si="27"/>
        <v>0</v>
      </c>
      <c r="J240" s="78" t="str">
        <f t="shared" si="22"/>
        <v>2039–2040</v>
      </c>
      <c r="L240" s="89"/>
      <c r="N240" s="87"/>
      <c r="Q240" s="46"/>
    </row>
    <row r="241" spans="1:17" ht="20.25" customHeight="1" x14ac:dyDescent="0.2">
      <c r="A241" s="41">
        <v>51257</v>
      </c>
      <c r="B241" s="42">
        <f t="shared" si="23"/>
        <v>0</v>
      </c>
      <c r="C241" s="117"/>
      <c r="D241" s="43">
        <f t="shared" si="24"/>
        <v>0</v>
      </c>
      <c r="E241" s="44">
        <f t="shared" si="21"/>
        <v>0</v>
      </c>
      <c r="F241" s="43">
        <f t="shared" si="25"/>
        <v>0</v>
      </c>
      <c r="G241" s="45">
        <f>IF(AND(C241&lt;&gt;"",SUM(G$27:G240)&lt;E$19),$E$19/$E$23,0)</f>
        <v>0</v>
      </c>
      <c r="H241" s="43">
        <f t="shared" si="26"/>
        <v>0</v>
      </c>
      <c r="I241" s="43">
        <f t="shared" si="27"/>
        <v>0</v>
      </c>
      <c r="J241" s="78" t="str">
        <f t="shared" si="22"/>
        <v>2039–2040</v>
      </c>
      <c r="L241" s="89"/>
      <c r="N241" s="87"/>
      <c r="Q241" s="46"/>
    </row>
    <row r="242" spans="1:17" ht="20.25" customHeight="1" x14ac:dyDescent="0.2">
      <c r="A242" s="41">
        <v>51288</v>
      </c>
      <c r="B242" s="42">
        <f t="shared" si="23"/>
        <v>0</v>
      </c>
      <c r="C242" s="117"/>
      <c r="D242" s="43">
        <f t="shared" si="24"/>
        <v>0</v>
      </c>
      <c r="E242" s="44">
        <f t="shared" si="21"/>
        <v>0</v>
      </c>
      <c r="F242" s="43">
        <f t="shared" si="25"/>
        <v>0</v>
      </c>
      <c r="G242" s="45">
        <f>IF(AND(C242&lt;&gt;"",SUM(G$27:G241)&lt;E$19),$E$19/$E$23,0)</f>
        <v>0</v>
      </c>
      <c r="H242" s="43">
        <f t="shared" si="26"/>
        <v>0</v>
      </c>
      <c r="I242" s="43">
        <f t="shared" si="27"/>
        <v>0</v>
      </c>
      <c r="J242" s="78" t="str">
        <f t="shared" si="22"/>
        <v>2039–2040</v>
      </c>
      <c r="L242" s="89"/>
      <c r="N242" s="87"/>
      <c r="Q242" s="46"/>
    </row>
    <row r="243" spans="1:17" ht="20.25" customHeight="1" x14ac:dyDescent="0.2">
      <c r="A243" s="41">
        <v>51318</v>
      </c>
      <c r="B243" s="42">
        <f t="shared" si="23"/>
        <v>0</v>
      </c>
      <c r="C243" s="117"/>
      <c r="D243" s="43">
        <f t="shared" si="24"/>
        <v>0</v>
      </c>
      <c r="E243" s="44">
        <f t="shared" si="21"/>
        <v>0</v>
      </c>
      <c r="F243" s="43">
        <f t="shared" si="25"/>
        <v>0</v>
      </c>
      <c r="G243" s="45">
        <f>IF(AND(C243&lt;&gt;"",SUM(G$27:G242)&lt;E$19),$E$19/$E$23,0)</f>
        <v>0</v>
      </c>
      <c r="H243" s="43">
        <f t="shared" si="26"/>
        <v>0</v>
      </c>
      <c r="I243" s="43">
        <f t="shared" si="27"/>
        <v>0</v>
      </c>
      <c r="J243" s="78" t="str">
        <f t="shared" si="22"/>
        <v>2040–2041</v>
      </c>
      <c r="L243" s="89"/>
      <c r="N243" s="87"/>
      <c r="Q243" s="46"/>
    </row>
    <row r="244" spans="1:17" ht="20.25" customHeight="1" x14ac:dyDescent="0.2">
      <c r="A244" s="41">
        <v>51349</v>
      </c>
      <c r="B244" s="42">
        <f t="shared" si="23"/>
        <v>0</v>
      </c>
      <c r="C244" s="117"/>
      <c r="D244" s="43">
        <f t="shared" si="24"/>
        <v>0</v>
      </c>
      <c r="E244" s="44">
        <f t="shared" si="21"/>
        <v>0</v>
      </c>
      <c r="F244" s="43">
        <f t="shared" si="25"/>
        <v>0</v>
      </c>
      <c r="G244" s="45">
        <f>IF(AND(C244&lt;&gt;"",SUM(G$27:G243)&lt;E$19),$E$19/$E$23,0)</f>
        <v>0</v>
      </c>
      <c r="H244" s="43">
        <f t="shared" si="26"/>
        <v>0</v>
      </c>
      <c r="I244" s="43">
        <f t="shared" si="27"/>
        <v>0</v>
      </c>
      <c r="J244" s="78" t="str">
        <f t="shared" si="22"/>
        <v>2040–2041</v>
      </c>
      <c r="L244" s="89"/>
      <c r="N244" s="87"/>
      <c r="Q244" s="46"/>
    </row>
    <row r="245" spans="1:17" ht="20.25" customHeight="1" x14ac:dyDescent="0.2">
      <c r="A245" s="41">
        <v>51380</v>
      </c>
      <c r="B245" s="42">
        <f t="shared" si="23"/>
        <v>0</v>
      </c>
      <c r="C245" s="117"/>
      <c r="D245" s="43">
        <f t="shared" si="24"/>
        <v>0</v>
      </c>
      <c r="E245" s="44">
        <f t="shared" si="21"/>
        <v>0</v>
      </c>
      <c r="F245" s="43">
        <f t="shared" si="25"/>
        <v>0</v>
      </c>
      <c r="G245" s="45">
        <f>IF(AND(C245&lt;&gt;"",SUM(G$27:G244)&lt;E$19),$E$19/$E$23,0)</f>
        <v>0</v>
      </c>
      <c r="H245" s="43">
        <f t="shared" si="26"/>
        <v>0</v>
      </c>
      <c r="I245" s="43">
        <f t="shared" si="27"/>
        <v>0</v>
      </c>
      <c r="J245" s="78" t="str">
        <f t="shared" si="22"/>
        <v>2040–2041</v>
      </c>
      <c r="L245" s="89"/>
      <c r="N245" s="87"/>
      <c r="Q245" s="46"/>
    </row>
    <row r="246" spans="1:17" ht="20.25" customHeight="1" x14ac:dyDescent="0.2">
      <c r="A246" s="41">
        <v>51410</v>
      </c>
      <c r="B246" s="42">
        <f t="shared" si="23"/>
        <v>0</v>
      </c>
      <c r="C246" s="117"/>
      <c r="D246" s="43">
        <f t="shared" si="24"/>
        <v>0</v>
      </c>
      <c r="E246" s="44">
        <f t="shared" si="21"/>
        <v>0</v>
      </c>
      <c r="F246" s="43">
        <f t="shared" si="25"/>
        <v>0</v>
      </c>
      <c r="G246" s="45">
        <f>IF(AND(C246&lt;&gt;"",SUM(G$27:G245)&lt;E$19),$E$19/$E$23,0)</f>
        <v>0</v>
      </c>
      <c r="H246" s="43">
        <f t="shared" si="26"/>
        <v>0</v>
      </c>
      <c r="I246" s="43">
        <f t="shared" si="27"/>
        <v>0</v>
      </c>
      <c r="J246" s="78" t="str">
        <f t="shared" si="22"/>
        <v>2040–2041</v>
      </c>
      <c r="L246" s="89"/>
      <c r="N246" s="87"/>
      <c r="Q246" s="46"/>
    </row>
    <row r="247" spans="1:17" ht="20.25" customHeight="1" x14ac:dyDescent="0.2">
      <c r="A247" s="41">
        <v>51441</v>
      </c>
      <c r="B247" s="42">
        <f t="shared" si="23"/>
        <v>0</v>
      </c>
      <c r="C247" s="117"/>
      <c r="D247" s="43">
        <f t="shared" si="24"/>
        <v>0</v>
      </c>
      <c r="E247" s="44">
        <f t="shared" si="21"/>
        <v>0</v>
      </c>
      <c r="F247" s="43">
        <f t="shared" si="25"/>
        <v>0</v>
      </c>
      <c r="G247" s="45">
        <f>IF(AND(C247&lt;&gt;"",SUM(G$27:G246)&lt;E$19),$E$19/$E$23,0)</f>
        <v>0</v>
      </c>
      <c r="H247" s="43">
        <f t="shared" si="26"/>
        <v>0</v>
      </c>
      <c r="I247" s="43">
        <f t="shared" si="27"/>
        <v>0</v>
      </c>
      <c r="J247" s="78" t="str">
        <f t="shared" si="22"/>
        <v>2040–2041</v>
      </c>
      <c r="L247" s="89"/>
      <c r="N247" s="87"/>
      <c r="Q247" s="46"/>
    </row>
    <row r="248" spans="1:17" ht="20.25" customHeight="1" x14ac:dyDescent="0.2">
      <c r="A248" s="41">
        <v>51471</v>
      </c>
      <c r="B248" s="42">
        <f t="shared" si="23"/>
        <v>0</v>
      </c>
      <c r="C248" s="117"/>
      <c r="D248" s="43">
        <f t="shared" si="24"/>
        <v>0</v>
      </c>
      <c r="E248" s="44">
        <f t="shared" si="21"/>
        <v>0</v>
      </c>
      <c r="F248" s="43">
        <f t="shared" si="25"/>
        <v>0</v>
      </c>
      <c r="G248" s="45">
        <f>IF(AND(C248&lt;&gt;"",SUM(G$27:G247)&lt;E$19),$E$19/$E$23,0)</f>
        <v>0</v>
      </c>
      <c r="H248" s="43">
        <f t="shared" si="26"/>
        <v>0</v>
      </c>
      <c r="I248" s="43">
        <f t="shared" si="27"/>
        <v>0</v>
      </c>
      <c r="J248" s="78" t="str">
        <f t="shared" si="22"/>
        <v>2040–2041</v>
      </c>
      <c r="L248" s="89"/>
      <c r="N248" s="87"/>
      <c r="Q248" s="46"/>
    </row>
    <row r="249" spans="1:17" ht="20.25" customHeight="1" x14ac:dyDescent="0.2">
      <c r="A249" s="41">
        <v>51502</v>
      </c>
      <c r="B249" s="42">
        <f t="shared" si="23"/>
        <v>0</v>
      </c>
      <c r="C249" s="117"/>
      <c r="D249" s="43">
        <f t="shared" si="24"/>
        <v>0</v>
      </c>
      <c r="E249" s="44">
        <f t="shared" si="21"/>
        <v>0</v>
      </c>
      <c r="F249" s="43">
        <f t="shared" si="25"/>
        <v>0</v>
      </c>
      <c r="G249" s="45">
        <f>IF(AND(C249&lt;&gt;"",SUM(G$27:G248)&lt;E$19),$E$19/$E$23,0)</f>
        <v>0</v>
      </c>
      <c r="H249" s="43">
        <f t="shared" si="26"/>
        <v>0</v>
      </c>
      <c r="I249" s="43">
        <f t="shared" si="27"/>
        <v>0</v>
      </c>
      <c r="J249" s="78" t="str">
        <f t="shared" si="22"/>
        <v>2040–2041</v>
      </c>
      <c r="L249" s="89"/>
      <c r="N249" s="87"/>
      <c r="Q249" s="46"/>
    </row>
    <row r="250" spans="1:17" ht="20.25" customHeight="1" x14ac:dyDescent="0.2">
      <c r="A250" s="41">
        <v>51533</v>
      </c>
      <c r="B250" s="42">
        <f t="shared" si="23"/>
        <v>0</v>
      </c>
      <c r="C250" s="117"/>
      <c r="D250" s="43">
        <f t="shared" si="24"/>
        <v>0</v>
      </c>
      <c r="E250" s="44">
        <f t="shared" si="21"/>
        <v>0</v>
      </c>
      <c r="F250" s="43">
        <f t="shared" si="25"/>
        <v>0</v>
      </c>
      <c r="G250" s="45">
        <f>IF(AND(C250&lt;&gt;"",SUM(G$27:G249)&lt;E$19),$E$19/$E$23,0)</f>
        <v>0</v>
      </c>
      <c r="H250" s="43">
        <f t="shared" si="26"/>
        <v>0</v>
      </c>
      <c r="I250" s="43">
        <f t="shared" si="27"/>
        <v>0</v>
      </c>
      <c r="J250" s="78" t="str">
        <f t="shared" si="22"/>
        <v>2040–2041</v>
      </c>
      <c r="L250" s="89"/>
      <c r="N250" s="87"/>
      <c r="Q250" s="46"/>
    </row>
    <row r="251" spans="1:17" ht="20.25" customHeight="1" x14ac:dyDescent="0.2">
      <c r="A251" s="41">
        <v>51561</v>
      </c>
      <c r="B251" s="42">
        <f t="shared" si="23"/>
        <v>0</v>
      </c>
      <c r="C251" s="117"/>
      <c r="D251" s="43">
        <f t="shared" si="24"/>
        <v>0</v>
      </c>
      <c r="E251" s="44">
        <f t="shared" si="21"/>
        <v>0</v>
      </c>
      <c r="F251" s="43">
        <f t="shared" si="25"/>
        <v>0</v>
      </c>
      <c r="G251" s="45">
        <f>IF(AND(C251&lt;&gt;"",SUM(G$27:G250)&lt;E$19),$E$19/$E$23,0)</f>
        <v>0</v>
      </c>
      <c r="H251" s="43">
        <f t="shared" si="26"/>
        <v>0</v>
      </c>
      <c r="I251" s="43">
        <f t="shared" si="27"/>
        <v>0</v>
      </c>
      <c r="J251" s="78" t="str">
        <f t="shared" si="22"/>
        <v>2040–2041</v>
      </c>
      <c r="L251" s="89"/>
      <c r="N251" s="87"/>
      <c r="Q251" s="46"/>
    </row>
    <row r="252" spans="1:17" ht="20.25" customHeight="1" x14ac:dyDescent="0.2">
      <c r="A252" s="41">
        <v>51592</v>
      </c>
      <c r="B252" s="42">
        <f t="shared" si="23"/>
        <v>0</v>
      </c>
      <c r="C252" s="117"/>
      <c r="D252" s="43">
        <f t="shared" si="24"/>
        <v>0</v>
      </c>
      <c r="E252" s="44">
        <f t="shared" si="21"/>
        <v>0</v>
      </c>
      <c r="F252" s="43">
        <f t="shared" si="25"/>
        <v>0</v>
      </c>
      <c r="G252" s="45">
        <f>IF(AND(C252&lt;&gt;"",SUM(G$27:G251)&lt;E$19),$E$19/$E$23,0)</f>
        <v>0</v>
      </c>
      <c r="H252" s="43">
        <f t="shared" si="26"/>
        <v>0</v>
      </c>
      <c r="I252" s="43">
        <f t="shared" si="27"/>
        <v>0</v>
      </c>
      <c r="J252" s="78" t="str">
        <f t="shared" si="22"/>
        <v>2040–2041</v>
      </c>
      <c r="L252" s="89"/>
      <c r="N252" s="87"/>
      <c r="Q252" s="46"/>
    </row>
    <row r="253" spans="1:17" ht="20.25" customHeight="1" x14ac:dyDescent="0.2">
      <c r="A253" s="41">
        <v>51622</v>
      </c>
      <c r="B253" s="42">
        <f t="shared" si="23"/>
        <v>0</v>
      </c>
      <c r="C253" s="117"/>
      <c r="D253" s="43">
        <f t="shared" si="24"/>
        <v>0</v>
      </c>
      <c r="E253" s="44">
        <f t="shared" si="21"/>
        <v>0</v>
      </c>
      <c r="F253" s="43">
        <f t="shared" si="25"/>
        <v>0</v>
      </c>
      <c r="G253" s="45">
        <f>IF(AND(C253&lt;&gt;"",SUM(G$27:G252)&lt;E$19),$E$19/$E$23,0)</f>
        <v>0</v>
      </c>
      <c r="H253" s="43">
        <f t="shared" si="26"/>
        <v>0</v>
      </c>
      <c r="I253" s="43">
        <f t="shared" si="27"/>
        <v>0</v>
      </c>
      <c r="J253" s="78" t="str">
        <f t="shared" si="22"/>
        <v>2040–2041</v>
      </c>
      <c r="L253" s="89"/>
      <c r="N253" s="87"/>
      <c r="Q253" s="46"/>
    </row>
    <row r="254" spans="1:17" ht="20.25" customHeight="1" x14ac:dyDescent="0.2">
      <c r="A254" s="41">
        <v>51653</v>
      </c>
      <c r="B254" s="42">
        <f t="shared" si="23"/>
        <v>0</v>
      </c>
      <c r="C254" s="117"/>
      <c r="D254" s="43">
        <f t="shared" si="24"/>
        <v>0</v>
      </c>
      <c r="E254" s="44">
        <f t="shared" si="21"/>
        <v>0</v>
      </c>
      <c r="F254" s="43">
        <f t="shared" si="25"/>
        <v>0</v>
      </c>
      <c r="G254" s="45">
        <f>IF(AND(C254&lt;&gt;"",SUM(G$27:G253)&lt;E$19),$E$19/$E$23,0)</f>
        <v>0</v>
      </c>
      <c r="H254" s="43">
        <f t="shared" si="26"/>
        <v>0</v>
      </c>
      <c r="I254" s="43">
        <f t="shared" si="27"/>
        <v>0</v>
      </c>
      <c r="J254" s="78" t="str">
        <f t="shared" si="22"/>
        <v>2040–2041</v>
      </c>
      <c r="L254" s="89"/>
      <c r="N254" s="87"/>
      <c r="Q254" s="46"/>
    </row>
    <row r="255" spans="1:17" ht="20.25" customHeight="1" x14ac:dyDescent="0.2">
      <c r="A255" s="41">
        <v>51683</v>
      </c>
      <c r="B255" s="42">
        <f t="shared" si="23"/>
        <v>0</v>
      </c>
      <c r="C255" s="117"/>
      <c r="D255" s="43">
        <f t="shared" si="24"/>
        <v>0</v>
      </c>
      <c r="E255" s="44">
        <f t="shared" si="21"/>
        <v>0</v>
      </c>
      <c r="F255" s="43">
        <f t="shared" si="25"/>
        <v>0</v>
      </c>
      <c r="G255" s="45">
        <f>IF(AND(C255&lt;&gt;"",SUM(G$27:G254)&lt;E$19),$E$19/$E$23,0)</f>
        <v>0</v>
      </c>
      <c r="H255" s="43">
        <f t="shared" si="26"/>
        <v>0</v>
      </c>
      <c r="I255" s="43">
        <f t="shared" si="27"/>
        <v>0</v>
      </c>
      <c r="J255" s="78" t="str">
        <f t="shared" si="22"/>
        <v>2041–2042</v>
      </c>
      <c r="L255" s="89"/>
      <c r="N255" s="87"/>
      <c r="Q255" s="46"/>
    </row>
    <row r="256" spans="1:17" ht="20.25" customHeight="1" x14ac:dyDescent="0.2">
      <c r="A256" s="41">
        <v>51714</v>
      </c>
      <c r="B256" s="42">
        <f t="shared" si="23"/>
        <v>0</v>
      </c>
      <c r="C256" s="117"/>
      <c r="D256" s="43">
        <f t="shared" si="24"/>
        <v>0</v>
      </c>
      <c r="E256" s="44">
        <f t="shared" si="21"/>
        <v>0</v>
      </c>
      <c r="F256" s="43">
        <f t="shared" si="25"/>
        <v>0</v>
      </c>
      <c r="G256" s="45">
        <f>IF(AND(C256&lt;&gt;"",SUM(G$27:G255)&lt;E$19),$E$19/$E$23,0)</f>
        <v>0</v>
      </c>
      <c r="H256" s="43">
        <f t="shared" si="26"/>
        <v>0</v>
      </c>
      <c r="I256" s="43">
        <f t="shared" si="27"/>
        <v>0</v>
      </c>
      <c r="J256" s="78" t="str">
        <f t="shared" si="22"/>
        <v>2041–2042</v>
      </c>
      <c r="L256" s="89"/>
      <c r="N256" s="87"/>
      <c r="Q256" s="46"/>
    </row>
    <row r="257" spans="1:17" ht="20.25" customHeight="1" x14ac:dyDescent="0.2">
      <c r="A257" s="41">
        <v>51745</v>
      </c>
      <c r="B257" s="42">
        <f t="shared" si="23"/>
        <v>0</v>
      </c>
      <c r="C257" s="117"/>
      <c r="D257" s="43">
        <f t="shared" si="24"/>
        <v>0</v>
      </c>
      <c r="E257" s="44">
        <f t="shared" si="21"/>
        <v>0</v>
      </c>
      <c r="F257" s="43">
        <f t="shared" si="25"/>
        <v>0</v>
      </c>
      <c r="G257" s="45">
        <f>IF(AND(C257&lt;&gt;"",SUM(G$27:G256)&lt;E$19),$E$19/$E$23,0)</f>
        <v>0</v>
      </c>
      <c r="H257" s="43">
        <f t="shared" si="26"/>
        <v>0</v>
      </c>
      <c r="I257" s="43">
        <f t="shared" si="27"/>
        <v>0</v>
      </c>
      <c r="J257" s="78" t="str">
        <f t="shared" si="22"/>
        <v>2041–2042</v>
      </c>
      <c r="L257" s="89"/>
      <c r="N257" s="87"/>
      <c r="Q257" s="46"/>
    </row>
    <row r="258" spans="1:17" ht="20.25" customHeight="1" x14ac:dyDescent="0.2">
      <c r="A258" s="41">
        <v>51775</v>
      </c>
      <c r="B258" s="42">
        <f t="shared" si="23"/>
        <v>0</v>
      </c>
      <c r="C258" s="117"/>
      <c r="D258" s="43">
        <f t="shared" si="24"/>
        <v>0</v>
      </c>
      <c r="E258" s="44">
        <f t="shared" si="21"/>
        <v>0</v>
      </c>
      <c r="F258" s="43">
        <f t="shared" si="25"/>
        <v>0</v>
      </c>
      <c r="G258" s="45">
        <f>IF(AND(C258&lt;&gt;"",SUM(G$27:G257)&lt;E$19),$E$19/$E$23,0)</f>
        <v>0</v>
      </c>
      <c r="H258" s="43">
        <f t="shared" si="26"/>
        <v>0</v>
      </c>
      <c r="I258" s="43">
        <f t="shared" si="27"/>
        <v>0</v>
      </c>
      <c r="J258" s="78" t="str">
        <f t="shared" si="22"/>
        <v>2041–2042</v>
      </c>
      <c r="L258" s="89"/>
      <c r="N258" s="87"/>
      <c r="Q258" s="46"/>
    </row>
    <row r="259" spans="1:17" ht="20.25" customHeight="1" x14ac:dyDescent="0.2">
      <c r="A259" s="41">
        <v>51806</v>
      </c>
      <c r="B259" s="42">
        <f t="shared" si="23"/>
        <v>0</v>
      </c>
      <c r="C259" s="117"/>
      <c r="D259" s="43">
        <f t="shared" si="24"/>
        <v>0</v>
      </c>
      <c r="E259" s="44">
        <f t="shared" si="21"/>
        <v>0</v>
      </c>
      <c r="F259" s="43">
        <f t="shared" si="25"/>
        <v>0</v>
      </c>
      <c r="G259" s="45">
        <f>IF(AND(C259&lt;&gt;"",SUM(G$27:G258)&lt;E$19),$E$19/$E$23,0)</f>
        <v>0</v>
      </c>
      <c r="H259" s="43">
        <f t="shared" si="26"/>
        <v>0</v>
      </c>
      <c r="I259" s="43">
        <f t="shared" si="27"/>
        <v>0</v>
      </c>
      <c r="J259" s="78" t="str">
        <f t="shared" si="22"/>
        <v>2041–2042</v>
      </c>
      <c r="L259" s="89"/>
      <c r="N259" s="87"/>
      <c r="Q259" s="46"/>
    </row>
    <row r="260" spans="1:17" ht="20.25" customHeight="1" x14ac:dyDescent="0.2">
      <c r="A260" s="41">
        <v>51836</v>
      </c>
      <c r="B260" s="42">
        <f t="shared" si="23"/>
        <v>0</v>
      </c>
      <c r="C260" s="117"/>
      <c r="D260" s="43">
        <f t="shared" si="24"/>
        <v>0</v>
      </c>
      <c r="E260" s="44">
        <f t="shared" si="21"/>
        <v>0</v>
      </c>
      <c r="F260" s="43">
        <f t="shared" si="25"/>
        <v>0</v>
      </c>
      <c r="G260" s="45">
        <f>IF(AND(C260&lt;&gt;"",SUM(G$27:G259)&lt;E$19),$E$19/$E$23,0)</f>
        <v>0</v>
      </c>
      <c r="H260" s="43">
        <f t="shared" si="26"/>
        <v>0</v>
      </c>
      <c r="I260" s="43">
        <f t="shared" si="27"/>
        <v>0</v>
      </c>
      <c r="J260" s="78" t="str">
        <f t="shared" si="22"/>
        <v>2041–2042</v>
      </c>
      <c r="L260" s="89"/>
      <c r="N260" s="87"/>
      <c r="Q260" s="46"/>
    </row>
    <row r="261" spans="1:17" ht="20.25" customHeight="1" x14ac:dyDescent="0.2">
      <c r="A261" s="41">
        <v>51867</v>
      </c>
      <c r="B261" s="42">
        <f t="shared" si="23"/>
        <v>0</v>
      </c>
      <c r="C261" s="117"/>
      <c r="D261" s="43">
        <f t="shared" si="24"/>
        <v>0</v>
      </c>
      <c r="E261" s="44">
        <f t="shared" si="21"/>
        <v>0</v>
      </c>
      <c r="F261" s="43">
        <f t="shared" si="25"/>
        <v>0</v>
      </c>
      <c r="G261" s="45">
        <f>IF(AND(C261&lt;&gt;"",SUM(G$27:G260)&lt;E$19),$E$19/$E$23,0)</f>
        <v>0</v>
      </c>
      <c r="H261" s="43">
        <f t="shared" si="26"/>
        <v>0</v>
      </c>
      <c r="I261" s="43">
        <f t="shared" si="27"/>
        <v>0</v>
      </c>
      <c r="J261" s="78" t="str">
        <f t="shared" si="22"/>
        <v>2041–2042</v>
      </c>
      <c r="L261" s="89"/>
      <c r="N261" s="87"/>
      <c r="Q261" s="46"/>
    </row>
    <row r="262" spans="1:17" ht="20.25" customHeight="1" x14ac:dyDescent="0.2">
      <c r="A262" s="41">
        <v>51898</v>
      </c>
      <c r="B262" s="42">
        <f t="shared" si="23"/>
        <v>0</v>
      </c>
      <c r="C262" s="117"/>
      <c r="D262" s="43">
        <f t="shared" si="24"/>
        <v>0</v>
      </c>
      <c r="E262" s="44">
        <f t="shared" si="21"/>
        <v>0</v>
      </c>
      <c r="F262" s="43">
        <f t="shared" si="25"/>
        <v>0</v>
      </c>
      <c r="G262" s="45">
        <f>IF(AND(C262&lt;&gt;"",SUM(G$27:G261)&lt;E$19),$E$19/$E$23,0)</f>
        <v>0</v>
      </c>
      <c r="H262" s="43">
        <f t="shared" si="26"/>
        <v>0</v>
      </c>
      <c r="I262" s="43">
        <f t="shared" si="27"/>
        <v>0</v>
      </c>
      <c r="J262" s="78" t="str">
        <f t="shared" si="22"/>
        <v>2041–2042</v>
      </c>
      <c r="L262" s="89"/>
      <c r="N262" s="87"/>
      <c r="Q262" s="46"/>
    </row>
    <row r="263" spans="1:17" ht="20.25" customHeight="1" x14ac:dyDescent="0.2">
      <c r="A263" s="41">
        <v>51926</v>
      </c>
      <c r="B263" s="42">
        <f t="shared" si="23"/>
        <v>0</v>
      </c>
      <c r="C263" s="117"/>
      <c r="D263" s="43">
        <f t="shared" si="24"/>
        <v>0</v>
      </c>
      <c r="E263" s="44">
        <f t="shared" si="21"/>
        <v>0</v>
      </c>
      <c r="F263" s="43">
        <f t="shared" si="25"/>
        <v>0</v>
      </c>
      <c r="G263" s="45">
        <f>IF(AND(C263&lt;&gt;"",SUM(G$27:G262)&lt;E$19),$E$19/$E$23,0)</f>
        <v>0</v>
      </c>
      <c r="H263" s="43">
        <f t="shared" si="26"/>
        <v>0</v>
      </c>
      <c r="I263" s="43">
        <f t="shared" si="27"/>
        <v>0</v>
      </c>
      <c r="J263" s="78" t="str">
        <f t="shared" si="22"/>
        <v>2041–2042</v>
      </c>
      <c r="L263" s="89"/>
      <c r="N263" s="87"/>
      <c r="Q263" s="46"/>
    </row>
    <row r="264" spans="1:17" ht="20.25" customHeight="1" x14ac:dyDescent="0.2">
      <c r="A264" s="41">
        <v>51957</v>
      </c>
      <c r="B264" s="42">
        <f t="shared" si="23"/>
        <v>0</v>
      </c>
      <c r="C264" s="117"/>
      <c r="D264" s="43">
        <f t="shared" si="24"/>
        <v>0</v>
      </c>
      <c r="E264" s="44">
        <f t="shared" si="21"/>
        <v>0</v>
      </c>
      <c r="F264" s="43">
        <f t="shared" si="25"/>
        <v>0</v>
      </c>
      <c r="G264" s="45">
        <f>IF(AND(C264&lt;&gt;"",SUM(G$27:G263)&lt;E$19),$E$19/$E$23,0)</f>
        <v>0</v>
      </c>
      <c r="H264" s="43">
        <f t="shared" si="26"/>
        <v>0</v>
      </c>
      <c r="I264" s="43">
        <f t="shared" si="27"/>
        <v>0</v>
      </c>
      <c r="J264" s="78" t="str">
        <f t="shared" si="22"/>
        <v>2041–2042</v>
      </c>
      <c r="L264" s="89"/>
      <c r="N264" s="87"/>
      <c r="Q264" s="46"/>
    </row>
    <row r="265" spans="1:17" ht="20.25" customHeight="1" x14ac:dyDescent="0.2">
      <c r="A265" s="41">
        <v>51987</v>
      </c>
      <c r="B265" s="42">
        <f t="shared" si="23"/>
        <v>0</v>
      </c>
      <c r="C265" s="117"/>
      <c r="D265" s="43">
        <f t="shared" si="24"/>
        <v>0</v>
      </c>
      <c r="E265" s="44">
        <f t="shared" si="21"/>
        <v>0</v>
      </c>
      <c r="F265" s="43">
        <f t="shared" si="25"/>
        <v>0</v>
      </c>
      <c r="G265" s="45">
        <f>IF(AND(C265&lt;&gt;"",SUM(G$27:G264)&lt;E$19),$E$19/$E$23,0)</f>
        <v>0</v>
      </c>
      <c r="H265" s="43">
        <f t="shared" si="26"/>
        <v>0</v>
      </c>
      <c r="I265" s="43">
        <f t="shared" si="27"/>
        <v>0</v>
      </c>
      <c r="J265" s="78" t="str">
        <f t="shared" si="22"/>
        <v>2041–2042</v>
      </c>
      <c r="L265" s="89"/>
      <c r="N265" s="87"/>
      <c r="Q265" s="46"/>
    </row>
    <row r="266" spans="1:17" ht="20.25" customHeight="1" x14ac:dyDescent="0.2">
      <c r="A266" s="41">
        <v>52018</v>
      </c>
      <c r="B266" s="42">
        <f t="shared" si="23"/>
        <v>0</v>
      </c>
      <c r="C266" s="117"/>
      <c r="D266" s="43">
        <f t="shared" si="24"/>
        <v>0</v>
      </c>
      <c r="E266" s="44">
        <f t="shared" si="21"/>
        <v>0</v>
      </c>
      <c r="F266" s="43">
        <f t="shared" si="25"/>
        <v>0</v>
      </c>
      <c r="G266" s="45">
        <f>IF(AND(C266&lt;&gt;"",SUM(G$27:G265)&lt;E$19),$E$19/$E$23,0)</f>
        <v>0</v>
      </c>
      <c r="H266" s="43">
        <f t="shared" si="26"/>
        <v>0</v>
      </c>
      <c r="I266" s="43">
        <f t="shared" si="27"/>
        <v>0</v>
      </c>
      <c r="J266" s="78" t="str">
        <f t="shared" si="22"/>
        <v>2041–2042</v>
      </c>
      <c r="L266" s="89"/>
      <c r="N266" s="87"/>
      <c r="Q266" s="46"/>
    </row>
    <row r="267" spans="1:17" ht="20.25" customHeight="1" x14ac:dyDescent="0.2">
      <c r="A267" s="41">
        <v>52048</v>
      </c>
      <c r="B267" s="42">
        <f t="shared" si="23"/>
        <v>0</v>
      </c>
      <c r="C267" s="117"/>
      <c r="D267" s="43">
        <f t="shared" si="24"/>
        <v>0</v>
      </c>
      <c r="E267" s="44">
        <f t="shared" si="21"/>
        <v>0</v>
      </c>
      <c r="F267" s="43">
        <f t="shared" si="25"/>
        <v>0</v>
      </c>
      <c r="G267" s="45">
        <f>IF(AND(C267&lt;&gt;"",SUM(G$27:G266)&lt;E$19),$E$19/$E$23,0)</f>
        <v>0</v>
      </c>
      <c r="H267" s="43">
        <f t="shared" si="26"/>
        <v>0</v>
      </c>
      <c r="I267" s="43">
        <f t="shared" si="27"/>
        <v>0</v>
      </c>
      <c r="J267" s="78" t="str">
        <f t="shared" si="22"/>
        <v>2042–2043</v>
      </c>
      <c r="L267" s="89"/>
      <c r="N267" s="87"/>
      <c r="Q267" s="46"/>
    </row>
    <row r="268" spans="1:17" ht="20.25" customHeight="1" x14ac:dyDescent="0.2">
      <c r="A268" s="41">
        <v>52079</v>
      </c>
      <c r="B268" s="42">
        <f t="shared" si="23"/>
        <v>0</v>
      </c>
      <c r="C268" s="117"/>
      <c r="D268" s="43">
        <f t="shared" si="24"/>
        <v>0</v>
      </c>
      <c r="E268" s="44">
        <f t="shared" si="21"/>
        <v>0</v>
      </c>
      <c r="F268" s="43">
        <f t="shared" si="25"/>
        <v>0</v>
      </c>
      <c r="G268" s="45">
        <f>IF(AND(C268&lt;&gt;"",SUM(G$27:G267)&lt;E$19),$E$19/$E$23,0)</f>
        <v>0</v>
      </c>
      <c r="H268" s="43">
        <f t="shared" si="26"/>
        <v>0</v>
      </c>
      <c r="I268" s="43">
        <f t="shared" si="27"/>
        <v>0</v>
      </c>
      <c r="J268" s="78" t="str">
        <f t="shared" si="22"/>
        <v>2042–2043</v>
      </c>
      <c r="L268" s="89"/>
      <c r="N268" s="87"/>
      <c r="Q268" s="46"/>
    </row>
    <row r="269" spans="1:17" ht="20.25" customHeight="1" x14ac:dyDescent="0.2">
      <c r="A269" s="41">
        <v>52110</v>
      </c>
      <c r="B269" s="42">
        <f t="shared" si="23"/>
        <v>0</v>
      </c>
      <c r="C269" s="117"/>
      <c r="D269" s="43">
        <f t="shared" si="24"/>
        <v>0</v>
      </c>
      <c r="E269" s="44">
        <f t="shared" si="21"/>
        <v>0</v>
      </c>
      <c r="F269" s="43">
        <f t="shared" si="25"/>
        <v>0</v>
      </c>
      <c r="G269" s="45">
        <f>IF(AND(C269&lt;&gt;"",SUM(G$27:G268)&lt;E$19),$E$19/$E$23,0)</f>
        <v>0</v>
      </c>
      <c r="H269" s="43">
        <f t="shared" si="26"/>
        <v>0</v>
      </c>
      <c r="I269" s="43">
        <f t="shared" si="27"/>
        <v>0</v>
      </c>
      <c r="J269" s="78" t="str">
        <f t="shared" si="22"/>
        <v>2042–2043</v>
      </c>
      <c r="L269" s="89"/>
      <c r="N269" s="87"/>
      <c r="Q269" s="46"/>
    </row>
    <row r="270" spans="1:17" ht="20.25" customHeight="1" x14ac:dyDescent="0.2">
      <c r="A270" s="41">
        <v>52140</v>
      </c>
      <c r="B270" s="42">
        <f t="shared" si="23"/>
        <v>0</v>
      </c>
      <c r="C270" s="117"/>
      <c r="D270" s="43">
        <f t="shared" si="24"/>
        <v>0</v>
      </c>
      <c r="E270" s="44">
        <f t="shared" si="21"/>
        <v>0</v>
      </c>
      <c r="F270" s="43">
        <f t="shared" si="25"/>
        <v>0</v>
      </c>
      <c r="G270" s="45">
        <f>IF(AND(C270&lt;&gt;"",SUM(G$27:G269)&lt;E$19),$E$19/$E$23,0)</f>
        <v>0</v>
      </c>
      <c r="H270" s="43">
        <f t="shared" si="26"/>
        <v>0</v>
      </c>
      <c r="I270" s="43">
        <f t="shared" si="27"/>
        <v>0</v>
      </c>
      <c r="J270" s="78" t="str">
        <f t="shared" si="22"/>
        <v>2042–2043</v>
      </c>
      <c r="L270" s="89"/>
      <c r="N270" s="87"/>
      <c r="Q270" s="46"/>
    </row>
    <row r="271" spans="1:17" ht="20.25" customHeight="1" x14ac:dyDescent="0.2">
      <c r="A271" s="41">
        <v>52171</v>
      </c>
      <c r="B271" s="42">
        <f t="shared" si="23"/>
        <v>0</v>
      </c>
      <c r="C271" s="117"/>
      <c r="D271" s="43">
        <f t="shared" si="24"/>
        <v>0</v>
      </c>
      <c r="E271" s="44">
        <f t="shared" si="21"/>
        <v>0</v>
      </c>
      <c r="F271" s="43">
        <f t="shared" si="25"/>
        <v>0</v>
      </c>
      <c r="G271" s="45">
        <f>IF(AND(C271&lt;&gt;"",SUM(G$27:G270)&lt;E$19),$E$19/$E$23,0)</f>
        <v>0</v>
      </c>
      <c r="H271" s="43">
        <f t="shared" si="26"/>
        <v>0</v>
      </c>
      <c r="I271" s="43">
        <f t="shared" si="27"/>
        <v>0</v>
      </c>
      <c r="J271" s="78" t="str">
        <f t="shared" si="22"/>
        <v>2042–2043</v>
      </c>
      <c r="L271" s="89"/>
      <c r="N271" s="87"/>
      <c r="Q271" s="46"/>
    </row>
    <row r="272" spans="1:17" ht="20.25" customHeight="1" x14ac:dyDescent="0.2">
      <c r="A272" s="41">
        <v>52201</v>
      </c>
      <c r="B272" s="42">
        <f t="shared" si="23"/>
        <v>0</v>
      </c>
      <c r="C272" s="117"/>
      <c r="D272" s="43">
        <f t="shared" si="24"/>
        <v>0</v>
      </c>
      <c r="E272" s="44">
        <f t="shared" si="21"/>
        <v>0</v>
      </c>
      <c r="F272" s="43">
        <f t="shared" si="25"/>
        <v>0</v>
      </c>
      <c r="G272" s="45">
        <f>IF(AND(C272&lt;&gt;"",SUM(G$27:G271)&lt;E$19),$E$19/$E$23,0)</f>
        <v>0</v>
      </c>
      <c r="H272" s="43">
        <f t="shared" si="26"/>
        <v>0</v>
      </c>
      <c r="I272" s="43">
        <f t="shared" si="27"/>
        <v>0</v>
      </c>
      <c r="J272" s="78" t="str">
        <f t="shared" si="22"/>
        <v>2042–2043</v>
      </c>
      <c r="L272" s="89"/>
      <c r="N272" s="87"/>
      <c r="Q272" s="46"/>
    </row>
    <row r="273" spans="1:17" ht="20.25" customHeight="1" x14ac:dyDescent="0.2">
      <c r="A273" s="41">
        <v>52232</v>
      </c>
      <c r="B273" s="42">
        <f t="shared" si="23"/>
        <v>0</v>
      </c>
      <c r="C273" s="117"/>
      <c r="D273" s="43">
        <f t="shared" si="24"/>
        <v>0</v>
      </c>
      <c r="E273" s="44">
        <f t="shared" si="21"/>
        <v>0</v>
      </c>
      <c r="F273" s="43">
        <f t="shared" si="25"/>
        <v>0</v>
      </c>
      <c r="G273" s="45">
        <f>IF(AND(C273&lt;&gt;"",SUM(G$27:G272)&lt;E$19),$E$19/$E$23,0)</f>
        <v>0</v>
      </c>
      <c r="H273" s="43">
        <f t="shared" si="26"/>
        <v>0</v>
      </c>
      <c r="I273" s="43">
        <f t="shared" si="27"/>
        <v>0</v>
      </c>
      <c r="J273" s="78" t="str">
        <f t="shared" si="22"/>
        <v>2042–2043</v>
      </c>
      <c r="L273" s="89"/>
      <c r="N273" s="87"/>
      <c r="Q273" s="46"/>
    </row>
    <row r="274" spans="1:17" ht="20.25" customHeight="1" x14ac:dyDescent="0.2">
      <c r="A274" s="41">
        <v>52263</v>
      </c>
      <c r="B274" s="42">
        <f t="shared" si="23"/>
        <v>0</v>
      </c>
      <c r="C274" s="117"/>
      <c r="D274" s="43">
        <f t="shared" si="24"/>
        <v>0</v>
      </c>
      <c r="E274" s="44">
        <f t="shared" si="21"/>
        <v>0</v>
      </c>
      <c r="F274" s="43">
        <f t="shared" si="25"/>
        <v>0</v>
      </c>
      <c r="G274" s="45">
        <f>IF(AND(C274&lt;&gt;"",SUM(G$27:G273)&lt;E$19),$E$19/$E$23,0)</f>
        <v>0</v>
      </c>
      <c r="H274" s="43">
        <f t="shared" si="26"/>
        <v>0</v>
      </c>
      <c r="I274" s="43">
        <f t="shared" si="27"/>
        <v>0</v>
      </c>
      <c r="J274" s="78" t="str">
        <f t="shared" si="22"/>
        <v>2042–2043</v>
      </c>
      <c r="L274" s="89"/>
      <c r="N274" s="87"/>
      <c r="Q274" s="46"/>
    </row>
    <row r="275" spans="1:17" ht="20.25" customHeight="1" x14ac:dyDescent="0.2">
      <c r="A275" s="41">
        <v>52291</v>
      </c>
      <c r="B275" s="42">
        <f t="shared" si="23"/>
        <v>0</v>
      </c>
      <c r="C275" s="117"/>
      <c r="D275" s="43">
        <f t="shared" si="24"/>
        <v>0</v>
      </c>
      <c r="E275" s="44">
        <f t="shared" si="21"/>
        <v>0</v>
      </c>
      <c r="F275" s="43">
        <f t="shared" si="25"/>
        <v>0</v>
      </c>
      <c r="G275" s="45">
        <f>IF(AND(C275&lt;&gt;"",SUM(G$27:G274)&lt;E$19),$E$19/$E$23,0)</f>
        <v>0</v>
      </c>
      <c r="H275" s="43">
        <f t="shared" si="26"/>
        <v>0</v>
      </c>
      <c r="I275" s="43">
        <f t="shared" si="27"/>
        <v>0</v>
      </c>
      <c r="J275" s="78" t="str">
        <f t="shared" si="22"/>
        <v>2042–2043</v>
      </c>
      <c r="L275" s="89"/>
      <c r="N275" s="87"/>
      <c r="Q275" s="46"/>
    </row>
    <row r="276" spans="1:17" ht="20.25" customHeight="1" x14ac:dyDescent="0.2">
      <c r="A276" s="41">
        <v>52322</v>
      </c>
      <c r="B276" s="42">
        <f t="shared" si="23"/>
        <v>0</v>
      </c>
      <c r="C276" s="117"/>
      <c r="D276" s="43">
        <f t="shared" si="24"/>
        <v>0</v>
      </c>
      <c r="E276" s="44">
        <f t="shared" si="21"/>
        <v>0</v>
      </c>
      <c r="F276" s="43">
        <f t="shared" si="25"/>
        <v>0</v>
      </c>
      <c r="G276" s="45">
        <f>IF(AND(C276&lt;&gt;"",SUM(G$27:G275)&lt;E$19),$E$19/$E$23,0)</f>
        <v>0</v>
      </c>
      <c r="H276" s="43">
        <f t="shared" si="26"/>
        <v>0</v>
      </c>
      <c r="I276" s="43">
        <f t="shared" si="27"/>
        <v>0</v>
      </c>
      <c r="J276" s="78" t="str">
        <f t="shared" si="22"/>
        <v>2042–2043</v>
      </c>
      <c r="L276" s="89"/>
      <c r="N276" s="87"/>
      <c r="Q276" s="46"/>
    </row>
    <row r="277" spans="1:17" ht="20.25" customHeight="1" x14ac:dyDescent="0.2">
      <c r="A277" s="41">
        <v>52352</v>
      </c>
      <c r="B277" s="42">
        <f t="shared" si="23"/>
        <v>0</v>
      </c>
      <c r="C277" s="117"/>
      <c r="D277" s="43">
        <f t="shared" si="24"/>
        <v>0</v>
      </c>
      <c r="E277" s="44">
        <f t="shared" si="21"/>
        <v>0</v>
      </c>
      <c r="F277" s="43">
        <f t="shared" si="25"/>
        <v>0</v>
      </c>
      <c r="G277" s="45">
        <f>IF(AND(C277&lt;&gt;"",SUM(G$27:G276)&lt;E$19),$E$19/$E$23,0)</f>
        <v>0</v>
      </c>
      <c r="H277" s="43">
        <f t="shared" si="26"/>
        <v>0</v>
      </c>
      <c r="I277" s="43">
        <f t="shared" si="27"/>
        <v>0</v>
      </c>
      <c r="J277" s="78" t="str">
        <f t="shared" si="22"/>
        <v>2042–2043</v>
      </c>
      <c r="L277" s="89"/>
      <c r="N277" s="87"/>
      <c r="Q277" s="46"/>
    </row>
    <row r="278" spans="1:17" ht="20.25" customHeight="1" x14ac:dyDescent="0.2">
      <c r="A278" s="41">
        <v>52383</v>
      </c>
      <c r="B278" s="42">
        <f t="shared" si="23"/>
        <v>0</v>
      </c>
      <c r="C278" s="117"/>
      <c r="D278" s="43">
        <f t="shared" si="24"/>
        <v>0</v>
      </c>
      <c r="E278" s="44">
        <f t="shared" si="21"/>
        <v>0</v>
      </c>
      <c r="F278" s="43">
        <f t="shared" si="25"/>
        <v>0</v>
      </c>
      <c r="G278" s="45">
        <f>IF(AND(C278&lt;&gt;"",SUM(G$27:G277)&lt;E$19),$E$19/$E$23,0)</f>
        <v>0</v>
      </c>
      <c r="H278" s="43">
        <f t="shared" si="26"/>
        <v>0</v>
      </c>
      <c r="I278" s="43">
        <f t="shared" si="27"/>
        <v>0</v>
      </c>
      <c r="J278" s="78" t="str">
        <f t="shared" si="22"/>
        <v>2042–2043</v>
      </c>
      <c r="L278" s="89"/>
      <c r="N278" s="87"/>
      <c r="Q278" s="46"/>
    </row>
    <row r="279" spans="1:17" ht="20.25" customHeight="1" x14ac:dyDescent="0.2">
      <c r="A279" s="41">
        <v>52413</v>
      </c>
      <c r="B279" s="42">
        <f t="shared" si="23"/>
        <v>0</v>
      </c>
      <c r="C279" s="117"/>
      <c r="D279" s="43">
        <f t="shared" si="24"/>
        <v>0</v>
      </c>
      <c r="E279" s="44">
        <f t="shared" si="21"/>
        <v>0</v>
      </c>
      <c r="F279" s="43">
        <f t="shared" si="25"/>
        <v>0</v>
      </c>
      <c r="G279" s="45">
        <f>IF(AND(C279&lt;&gt;"",SUM(G$27:G278)&lt;E$19),$E$19/$E$23,0)</f>
        <v>0</v>
      </c>
      <c r="H279" s="43">
        <f t="shared" si="26"/>
        <v>0</v>
      </c>
      <c r="I279" s="43">
        <f t="shared" si="27"/>
        <v>0</v>
      </c>
      <c r="J279" s="78" t="str">
        <f t="shared" si="22"/>
        <v>2043–2044</v>
      </c>
      <c r="L279" s="89"/>
      <c r="N279" s="87"/>
      <c r="Q279" s="46"/>
    </row>
    <row r="280" spans="1:17" ht="20.25" customHeight="1" x14ac:dyDescent="0.2">
      <c r="A280" s="41">
        <v>52444</v>
      </c>
      <c r="B280" s="42">
        <f t="shared" si="23"/>
        <v>0</v>
      </c>
      <c r="C280" s="117"/>
      <c r="D280" s="43">
        <f t="shared" si="24"/>
        <v>0</v>
      </c>
      <c r="E280" s="44">
        <f t="shared" si="21"/>
        <v>0</v>
      </c>
      <c r="F280" s="43">
        <f t="shared" si="25"/>
        <v>0</v>
      </c>
      <c r="G280" s="45">
        <f>IF(AND(C280&lt;&gt;"",SUM(G$27:G279)&lt;E$19),$E$19/$E$23,0)</f>
        <v>0</v>
      </c>
      <c r="H280" s="43">
        <f t="shared" si="26"/>
        <v>0</v>
      </c>
      <c r="I280" s="43">
        <f t="shared" si="27"/>
        <v>0</v>
      </c>
      <c r="J280" s="78" t="str">
        <f t="shared" si="22"/>
        <v>2043–2044</v>
      </c>
      <c r="L280" s="89"/>
      <c r="N280" s="87"/>
      <c r="Q280" s="46"/>
    </row>
    <row r="281" spans="1:17" ht="20.25" customHeight="1" x14ac:dyDescent="0.2">
      <c r="A281" s="41">
        <v>52475</v>
      </c>
      <c r="B281" s="42">
        <f t="shared" si="23"/>
        <v>0</v>
      </c>
      <c r="C281" s="117"/>
      <c r="D281" s="43">
        <f t="shared" si="24"/>
        <v>0</v>
      </c>
      <c r="E281" s="44">
        <f t="shared" si="21"/>
        <v>0</v>
      </c>
      <c r="F281" s="43">
        <f t="shared" si="25"/>
        <v>0</v>
      </c>
      <c r="G281" s="45">
        <f>IF(AND(C281&lt;&gt;"",SUM(G$27:G280)&lt;E$19),$E$19/$E$23,0)</f>
        <v>0</v>
      </c>
      <c r="H281" s="43">
        <f t="shared" si="26"/>
        <v>0</v>
      </c>
      <c r="I281" s="43">
        <f t="shared" si="27"/>
        <v>0</v>
      </c>
      <c r="J281" s="78" t="str">
        <f t="shared" si="22"/>
        <v>2043–2044</v>
      </c>
      <c r="L281" s="89"/>
      <c r="N281" s="87"/>
      <c r="Q281" s="46"/>
    </row>
    <row r="282" spans="1:17" ht="20.25" customHeight="1" x14ac:dyDescent="0.2">
      <c r="A282" s="41">
        <v>52505</v>
      </c>
      <c r="B282" s="42">
        <f t="shared" si="23"/>
        <v>0</v>
      </c>
      <c r="C282" s="117"/>
      <c r="D282" s="43">
        <f t="shared" si="24"/>
        <v>0</v>
      </c>
      <c r="E282" s="44">
        <f t="shared" si="21"/>
        <v>0</v>
      </c>
      <c r="F282" s="43">
        <f t="shared" si="25"/>
        <v>0</v>
      </c>
      <c r="G282" s="45">
        <f>IF(AND(C282&lt;&gt;"",SUM(G$27:G281)&lt;E$19),$E$19/$E$23,0)</f>
        <v>0</v>
      </c>
      <c r="H282" s="43">
        <f t="shared" si="26"/>
        <v>0</v>
      </c>
      <c r="I282" s="43">
        <f t="shared" si="27"/>
        <v>0</v>
      </c>
      <c r="J282" s="78" t="str">
        <f t="shared" si="22"/>
        <v>2043–2044</v>
      </c>
      <c r="L282" s="89"/>
      <c r="N282" s="87"/>
      <c r="Q282" s="46"/>
    </row>
    <row r="283" spans="1:17" ht="20.25" customHeight="1" x14ac:dyDescent="0.2">
      <c r="A283" s="41">
        <v>52536</v>
      </c>
      <c r="B283" s="42">
        <f t="shared" si="23"/>
        <v>0</v>
      </c>
      <c r="C283" s="117"/>
      <c r="D283" s="43">
        <f t="shared" si="24"/>
        <v>0</v>
      </c>
      <c r="E283" s="44">
        <f t="shared" ref="E283:E346" si="28">C283-D283</f>
        <v>0</v>
      </c>
      <c r="F283" s="43">
        <f t="shared" si="25"/>
        <v>0</v>
      </c>
      <c r="G283" s="45">
        <f>IF(AND(C283&lt;&gt;"",SUM(G$27:G282)&lt;E$19),$E$19/$E$23,0)</f>
        <v>0</v>
      </c>
      <c r="H283" s="43">
        <f t="shared" si="26"/>
        <v>0</v>
      </c>
      <c r="I283" s="43">
        <f t="shared" si="27"/>
        <v>0</v>
      </c>
      <c r="J283" s="78" t="str">
        <f t="shared" ref="J283:J346" si="29">IF(OR(MONTH(A283)=1,MONTH(A283)=2,MONTH(A283)=3,MONTH(A283)=4,MONTH(A283)=5,MONTH(A283)=6),YEAR(A283)-1&amp;"–"&amp;YEAR(A283),YEAR(A283)&amp;"–"&amp;YEAR(A283)+1)</f>
        <v>2043–2044</v>
      </c>
      <c r="L283" s="89"/>
      <c r="N283" s="87"/>
      <c r="Q283" s="46"/>
    </row>
    <row r="284" spans="1:17" ht="20.25" customHeight="1" x14ac:dyDescent="0.2">
      <c r="A284" s="41">
        <v>52566</v>
      </c>
      <c r="B284" s="42">
        <f t="shared" ref="B284:B347" si="30">IF(C284&gt;0,C284*-1,C284)</f>
        <v>0</v>
      </c>
      <c r="C284" s="117"/>
      <c r="D284" s="43">
        <f t="shared" ref="D284:D347" si="31">IF(C284="",0,IF($E$15="Beginning",IF(C283&lt;&gt;"",$F283*$E$6/12,0),IF(C283&lt;&gt;"",$F283*$E$6/12,$E$16*$E$6/12)))</f>
        <v>0</v>
      </c>
      <c r="E284" s="44">
        <f t="shared" si="28"/>
        <v>0</v>
      </c>
      <c r="F284" s="43">
        <f t="shared" ref="F284:F347" si="32">IF(C284="",0,IF(C283="",$E$16-E284,IF(C284&lt;&gt;"",F283-E284)))</f>
        <v>0</v>
      </c>
      <c r="G284" s="45">
        <f>IF(AND(C284&lt;&gt;"",SUM(G$27:G283)&lt;E$19),$E$19/$E$23,0)</f>
        <v>0</v>
      </c>
      <c r="H284" s="43">
        <f t="shared" ref="H284:H347" si="33">IF(C284&lt;&gt;"",G284+H283,0)</f>
        <v>0</v>
      </c>
      <c r="I284" s="43">
        <f t="shared" si="27"/>
        <v>0</v>
      </c>
      <c r="J284" s="78" t="str">
        <f t="shared" si="29"/>
        <v>2043–2044</v>
      </c>
      <c r="L284" s="89"/>
      <c r="N284" s="87"/>
      <c r="Q284" s="46"/>
    </row>
    <row r="285" spans="1:17" ht="20.25" customHeight="1" x14ac:dyDescent="0.2">
      <c r="A285" s="41">
        <v>52597</v>
      </c>
      <c r="B285" s="42">
        <f t="shared" si="30"/>
        <v>0</v>
      </c>
      <c r="C285" s="117"/>
      <c r="D285" s="43">
        <f t="shared" si="31"/>
        <v>0</v>
      </c>
      <c r="E285" s="44">
        <f t="shared" si="28"/>
        <v>0</v>
      </c>
      <c r="F285" s="43">
        <f t="shared" si="32"/>
        <v>0</v>
      </c>
      <c r="G285" s="45">
        <f>IF(AND(C285&lt;&gt;"",SUM(G$27:G284)&lt;E$19),$E$19/$E$23,0)</f>
        <v>0</v>
      </c>
      <c r="H285" s="43">
        <f t="shared" si="33"/>
        <v>0</v>
      </c>
      <c r="I285" s="43">
        <f t="shared" ref="I285:I348" si="34">IF(C285&lt;&gt;"",$E$19-H285,0)</f>
        <v>0</v>
      </c>
      <c r="J285" s="78" t="str">
        <f t="shared" si="29"/>
        <v>2043–2044</v>
      </c>
      <c r="L285" s="89"/>
      <c r="N285" s="87"/>
      <c r="Q285" s="46"/>
    </row>
    <row r="286" spans="1:17" ht="20.25" customHeight="1" x14ac:dyDescent="0.2">
      <c r="A286" s="41">
        <v>52628</v>
      </c>
      <c r="B286" s="42">
        <f t="shared" si="30"/>
        <v>0</v>
      </c>
      <c r="C286" s="117"/>
      <c r="D286" s="43">
        <f t="shared" si="31"/>
        <v>0</v>
      </c>
      <c r="E286" s="44">
        <f t="shared" si="28"/>
        <v>0</v>
      </c>
      <c r="F286" s="43">
        <f t="shared" si="32"/>
        <v>0</v>
      </c>
      <c r="G286" s="45">
        <f>IF(AND(C286&lt;&gt;"",SUM(G$27:G285)&lt;E$19),$E$19/$E$23,0)</f>
        <v>0</v>
      </c>
      <c r="H286" s="43">
        <f t="shared" si="33"/>
        <v>0</v>
      </c>
      <c r="I286" s="43">
        <f t="shared" si="34"/>
        <v>0</v>
      </c>
      <c r="J286" s="78" t="str">
        <f t="shared" si="29"/>
        <v>2043–2044</v>
      </c>
      <c r="L286" s="89"/>
      <c r="N286" s="87"/>
      <c r="Q286" s="46"/>
    </row>
    <row r="287" spans="1:17" ht="20.25" customHeight="1" x14ac:dyDescent="0.2">
      <c r="A287" s="41">
        <v>52657</v>
      </c>
      <c r="B287" s="42">
        <f t="shared" si="30"/>
        <v>0</v>
      </c>
      <c r="C287" s="117"/>
      <c r="D287" s="43">
        <f t="shared" si="31"/>
        <v>0</v>
      </c>
      <c r="E287" s="44">
        <f t="shared" si="28"/>
        <v>0</v>
      </c>
      <c r="F287" s="43">
        <f t="shared" si="32"/>
        <v>0</v>
      </c>
      <c r="G287" s="45">
        <f>IF(AND(C287&lt;&gt;"",SUM(G$27:G286)&lt;E$19),$E$19/$E$23,0)</f>
        <v>0</v>
      </c>
      <c r="H287" s="43">
        <f t="shared" si="33"/>
        <v>0</v>
      </c>
      <c r="I287" s="43">
        <f t="shared" si="34"/>
        <v>0</v>
      </c>
      <c r="J287" s="78" t="str">
        <f t="shared" si="29"/>
        <v>2043–2044</v>
      </c>
      <c r="L287" s="89"/>
      <c r="N287" s="87"/>
      <c r="Q287" s="46"/>
    </row>
    <row r="288" spans="1:17" ht="20.25" customHeight="1" x14ac:dyDescent="0.2">
      <c r="A288" s="41">
        <v>52688</v>
      </c>
      <c r="B288" s="42">
        <f t="shared" si="30"/>
        <v>0</v>
      </c>
      <c r="C288" s="117"/>
      <c r="D288" s="43">
        <f t="shared" si="31"/>
        <v>0</v>
      </c>
      <c r="E288" s="44">
        <f t="shared" si="28"/>
        <v>0</v>
      </c>
      <c r="F288" s="43">
        <f t="shared" si="32"/>
        <v>0</v>
      </c>
      <c r="G288" s="45">
        <f>IF(AND(C288&lt;&gt;"",SUM(G$27:G287)&lt;E$19),$E$19/$E$23,0)</f>
        <v>0</v>
      </c>
      <c r="H288" s="43">
        <f t="shared" si="33"/>
        <v>0</v>
      </c>
      <c r="I288" s="43">
        <f t="shared" si="34"/>
        <v>0</v>
      </c>
      <c r="J288" s="78" t="str">
        <f t="shared" si="29"/>
        <v>2043–2044</v>
      </c>
      <c r="L288" s="89"/>
      <c r="N288" s="87"/>
      <c r="Q288" s="46"/>
    </row>
    <row r="289" spans="1:17" ht="20.25" customHeight="1" x14ac:dyDescent="0.2">
      <c r="A289" s="41">
        <v>52718</v>
      </c>
      <c r="B289" s="42">
        <f t="shared" si="30"/>
        <v>0</v>
      </c>
      <c r="C289" s="117"/>
      <c r="D289" s="43">
        <f t="shared" si="31"/>
        <v>0</v>
      </c>
      <c r="E289" s="44">
        <f t="shared" si="28"/>
        <v>0</v>
      </c>
      <c r="F289" s="43">
        <f t="shared" si="32"/>
        <v>0</v>
      </c>
      <c r="G289" s="45">
        <f>IF(AND(C289&lt;&gt;"",SUM(G$27:G288)&lt;E$19),$E$19/$E$23,0)</f>
        <v>0</v>
      </c>
      <c r="H289" s="43">
        <f t="shared" si="33"/>
        <v>0</v>
      </c>
      <c r="I289" s="43">
        <f t="shared" si="34"/>
        <v>0</v>
      </c>
      <c r="J289" s="78" t="str">
        <f t="shared" si="29"/>
        <v>2043–2044</v>
      </c>
      <c r="L289" s="89"/>
      <c r="N289" s="87"/>
      <c r="Q289" s="46"/>
    </row>
    <row r="290" spans="1:17" ht="20.25" customHeight="1" x14ac:dyDescent="0.2">
      <c r="A290" s="41">
        <v>52749</v>
      </c>
      <c r="B290" s="42">
        <f t="shared" si="30"/>
        <v>0</v>
      </c>
      <c r="C290" s="117"/>
      <c r="D290" s="43">
        <f t="shared" si="31"/>
        <v>0</v>
      </c>
      <c r="E290" s="44">
        <f t="shared" si="28"/>
        <v>0</v>
      </c>
      <c r="F290" s="43">
        <f t="shared" si="32"/>
        <v>0</v>
      </c>
      <c r="G290" s="45">
        <f>IF(AND(C290&lt;&gt;"",SUM(G$27:G289)&lt;E$19),$E$19/$E$23,0)</f>
        <v>0</v>
      </c>
      <c r="H290" s="43">
        <f t="shared" si="33"/>
        <v>0</v>
      </c>
      <c r="I290" s="43">
        <f t="shared" si="34"/>
        <v>0</v>
      </c>
      <c r="J290" s="78" t="str">
        <f t="shared" si="29"/>
        <v>2043–2044</v>
      </c>
      <c r="L290" s="89"/>
      <c r="N290" s="87"/>
      <c r="Q290" s="46"/>
    </row>
    <row r="291" spans="1:17" ht="20.25" customHeight="1" x14ac:dyDescent="0.2">
      <c r="A291" s="41">
        <v>52779</v>
      </c>
      <c r="B291" s="42">
        <f t="shared" si="30"/>
        <v>0</v>
      </c>
      <c r="C291" s="117"/>
      <c r="D291" s="43">
        <f t="shared" si="31"/>
        <v>0</v>
      </c>
      <c r="E291" s="44">
        <f t="shared" si="28"/>
        <v>0</v>
      </c>
      <c r="F291" s="43">
        <f t="shared" si="32"/>
        <v>0</v>
      </c>
      <c r="G291" s="45">
        <f>IF(AND(C291&lt;&gt;"",SUM(G$27:G290)&lt;E$19),$E$19/$E$23,0)</f>
        <v>0</v>
      </c>
      <c r="H291" s="43">
        <f t="shared" si="33"/>
        <v>0</v>
      </c>
      <c r="I291" s="43">
        <f t="shared" si="34"/>
        <v>0</v>
      </c>
      <c r="J291" s="78" t="str">
        <f t="shared" si="29"/>
        <v>2044–2045</v>
      </c>
      <c r="L291" s="89"/>
      <c r="N291" s="87"/>
      <c r="Q291" s="46"/>
    </row>
    <row r="292" spans="1:17" ht="20.25" customHeight="1" x14ac:dyDescent="0.2">
      <c r="A292" s="41">
        <v>52810</v>
      </c>
      <c r="B292" s="42">
        <f t="shared" si="30"/>
        <v>0</v>
      </c>
      <c r="C292" s="117"/>
      <c r="D292" s="43">
        <f t="shared" si="31"/>
        <v>0</v>
      </c>
      <c r="E292" s="44">
        <f t="shared" si="28"/>
        <v>0</v>
      </c>
      <c r="F292" s="43">
        <f t="shared" si="32"/>
        <v>0</v>
      </c>
      <c r="G292" s="45">
        <f>IF(AND(C292&lt;&gt;"",SUM(G$27:G291)&lt;E$19),$E$19/$E$23,0)</f>
        <v>0</v>
      </c>
      <c r="H292" s="43">
        <f t="shared" si="33"/>
        <v>0</v>
      </c>
      <c r="I292" s="43">
        <f t="shared" si="34"/>
        <v>0</v>
      </c>
      <c r="J292" s="78" t="str">
        <f t="shared" si="29"/>
        <v>2044–2045</v>
      </c>
      <c r="L292" s="89"/>
      <c r="N292" s="87"/>
      <c r="Q292" s="46"/>
    </row>
    <row r="293" spans="1:17" ht="20.25" customHeight="1" x14ac:dyDescent="0.2">
      <c r="A293" s="41">
        <v>52841</v>
      </c>
      <c r="B293" s="42">
        <f t="shared" si="30"/>
        <v>0</v>
      </c>
      <c r="C293" s="117"/>
      <c r="D293" s="43">
        <f t="shared" si="31"/>
        <v>0</v>
      </c>
      <c r="E293" s="44">
        <f t="shared" si="28"/>
        <v>0</v>
      </c>
      <c r="F293" s="43">
        <f t="shared" si="32"/>
        <v>0</v>
      </c>
      <c r="G293" s="45">
        <f>IF(AND(C293&lt;&gt;"",SUM(G$27:G292)&lt;E$19),$E$19/$E$23,0)</f>
        <v>0</v>
      </c>
      <c r="H293" s="43">
        <f t="shared" si="33"/>
        <v>0</v>
      </c>
      <c r="I293" s="43">
        <f t="shared" si="34"/>
        <v>0</v>
      </c>
      <c r="J293" s="78" t="str">
        <f t="shared" si="29"/>
        <v>2044–2045</v>
      </c>
      <c r="L293" s="89"/>
      <c r="N293" s="87"/>
      <c r="Q293" s="46"/>
    </row>
    <row r="294" spans="1:17" ht="20.25" customHeight="1" x14ac:dyDescent="0.2">
      <c r="A294" s="41">
        <v>52871</v>
      </c>
      <c r="B294" s="42">
        <f t="shared" si="30"/>
        <v>0</v>
      </c>
      <c r="C294" s="117"/>
      <c r="D294" s="43">
        <f t="shared" si="31"/>
        <v>0</v>
      </c>
      <c r="E294" s="44">
        <f t="shared" si="28"/>
        <v>0</v>
      </c>
      <c r="F294" s="43">
        <f t="shared" si="32"/>
        <v>0</v>
      </c>
      <c r="G294" s="45">
        <f>IF(AND(C294&lt;&gt;"",SUM(G$27:G293)&lt;E$19),$E$19/$E$23,0)</f>
        <v>0</v>
      </c>
      <c r="H294" s="43">
        <f t="shared" si="33"/>
        <v>0</v>
      </c>
      <c r="I294" s="43">
        <f t="shared" si="34"/>
        <v>0</v>
      </c>
      <c r="J294" s="78" t="str">
        <f t="shared" si="29"/>
        <v>2044–2045</v>
      </c>
      <c r="L294" s="89"/>
      <c r="N294" s="87"/>
      <c r="Q294" s="46"/>
    </row>
    <row r="295" spans="1:17" ht="20.25" customHeight="1" x14ac:dyDescent="0.2">
      <c r="A295" s="41">
        <v>52902</v>
      </c>
      <c r="B295" s="42">
        <f t="shared" si="30"/>
        <v>0</v>
      </c>
      <c r="C295" s="117"/>
      <c r="D295" s="43">
        <f t="shared" si="31"/>
        <v>0</v>
      </c>
      <c r="E295" s="44">
        <f t="shared" si="28"/>
        <v>0</v>
      </c>
      <c r="F295" s="43">
        <f t="shared" si="32"/>
        <v>0</v>
      </c>
      <c r="G295" s="45">
        <f>IF(AND(C295&lt;&gt;"",SUM(G$27:G294)&lt;E$19),$E$19/$E$23,0)</f>
        <v>0</v>
      </c>
      <c r="H295" s="43">
        <f t="shared" si="33"/>
        <v>0</v>
      </c>
      <c r="I295" s="43">
        <f t="shared" si="34"/>
        <v>0</v>
      </c>
      <c r="J295" s="78" t="str">
        <f t="shared" si="29"/>
        <v>2044–2045</v>
      </c>
      <c r="L295" s="89"/>
      <c r="N295" s="87"/>
      <c r="Q295" s="46"/>
    </row>
    <row r="296" spans="1:17" ht="20.25" customHeight="1" x14ac:dyDescent="0.2">
      <c r="A296" s="41">
        <v>52932</v>
      </c>
      <c r="B296" s="42">
        <f t="shared" si="30"/>
        <v>0</v>
      </c>
      <c r="C296" s="117"/>
      <c r="D296" s="43">
        <f t="shared" si="31"/>
        <v>0</v>
      </c>
      <c r="E296" s="44">
        <f t="shared" si="28"/>
        <v>0</v>
      </c>
      <c r="F296" s="43">
        <f t="shared" si="32"/>
        <v>0</v>
      </c>
      <c r="G296" s="45">
        <f>IF(AND(C296&lt;&gt;"",SUM(G$27:G295)&lt;E$19),$E$19/$E$23,0)</f>
        <v>0</v>
      </c>
      <c r="H296" s="43">
        <f t="shared" si="33"/>
        <v>0</v>
      </c>
      <c r="I296" s="43">
        <f t="shared" si="34"/>
        <v>0</v>
      </c>
      <c r="J296" s="78" t="str">
        <f t="shared" si="29"/>
        <v>2044–2045</v>
      </c>
      <c r="L296" s="89"/>
      <c r="N296" s="87"/>
      <c r="Q296" s="46"/>
    </row>
    <row r="297" spans="1:17" ht="20.25" customHeight="1" x14ac:dyDescent="0.2">
      <c r="A297" s="41">
        <v>52963</v>
      </c>
      <c r="B297" s="42">
        <f t="shared" si="30"/>
        <v>0</v>
      </c>
      <c r="C297" s="117"/>
      <c r="D297" s="43">
        <f t="shared" si="31"/>
        <v>0</v>
      </c>
      <c r="E297" s="44">
        <f t="shared" si="28"/>
        <v>0</v>
      </c>
      <c r="F297" s="43">
        <f t="shared" si="32"/>
        <v>0</v>
      </c>
      <c r="G297" s="45">
        <f>IF(AND(C297&lt;&gt;"",SUM(G$27:G296)&lt;E$19),$E$19/$E$23,0)</f>
        <v>0</v>
      </c>
      <c r="H297" s="43">
        <f t="shared" si="33"/>
        <v>0</v>
      </c>
      <c r="I297" s="43">
        <f t="shared" si="34"/>
        <v>0</v>
      </c>
      <c r="J297" s="78" t="str">
        <f t="shared" si="29"/>
        <v>2044–2045</v>
      </c>
      <c r="L297" s="89"/>
      <c r="N297" s="87"/>
      <c r="Q297" s="46"/>
    </row>
    <row r="298" spans="1:17" ht="20.25" customHeight="1" x14ac:dyDescent="0.2">
      <c r="A298" s="41">
        <v>52994</v>
      </c>
      <c r="B298" s="42">
        <f t="shared" si="30"/>
        <v>0</v>
      </c>
      <c r="C298" s="117"/>
      <c r="D298" s="43">
        <f t="shared" si="31"/>
        <v>0</v>
      </c>
      <c r="E298" s="44">
        <f t="shared" si="28"/>
        <v>0</v>
      </c>
      <c r="F298" s="43">
        <f t="shared" si="32"/>
        <v>0</v>
      </c>
      <c r="G298" s="45">
        <f>IF(AND(C298&lt;&gt;"",SUM(G$27:G297)&lt;E$19),$E$19/$E$23,0)</f>
        <v>0</v>
      </c>
      <c r="H298" s="43">
        <f t="shared" si="33"/>
        <v>0</v>
      </c>
      <c r="I298" s="43">
        <f t="shared" si="34"/>
        <v>0</v>
      </c>
      <c r="J298" s="78" t="str">
        <f t="shared" si="29"/>
        <v>2044–2045</v>
      </c>
      <c r="L298" s="89"/>
      <c r="N298" s="87"/>
      <c r="Q298" s="46"/>
    </row>
    <row r="299" spans="1:17" ht="20.25" customHeight="1" x14ac:dyDescent="0.2">
      <c r="A299" s="41">
        <v>53022</v>
      </c>
      <c r="B299" s="42">
        <f t="shared" si="30"/>
        <v>0</v>
      </c>
      <c r="C299" s="117"/>
      <c r="D299" s="43">
        <f t="shared" si="31"/>
        <v>0</v>
      </c>
      <c r="E299" s="44">
        <f t="shared" si="28"/>
        <v>0</v>
      </c>
      <c r="F299" s="43">
        <f t="shared" si="32"/>
        <v>0</v>
      </c>
      <c r="G299" s="45">
        <f>IF(AND(C299&lt;&gt;"",SUM(G$27:G298)&lt;E$19),$E$19/$E$23,0)</f>
        <v>0</v>
      </c>
      <c r="H299" s="43">
        <f t="shared" si="33"/>
        <v>0</v>
      </c>
      <c r="I299" s="43">
        <f t="shared" si="34"/>
        <v>0</v>
      </c>
      <c r="J299" s="78" t="str">
        <f t="shared" si="29"/>
        <v>2044–2045</v>
      </c>
      <c r="L299" s="89"/>
      <c r="N299" s="87"/>
      <c r="Q299" s="46"/>
    </row>
    <row r="300" spans="1:17" ht="20.25" customHeight="1" x14ac:dyDescent="0.2">
      <c r="A300" s="41">
        <v>53053</v>
      </c>
      <c r="B300" s="42">
        <f t="shared" si="30"/>
        <v>0</v>
      </c>
      <c r="C300" s="117"/>
      <c r="D300" s="43">
        <f t="shared" si="31"/>
        <v>0</v>
      </c>
      <c r="E300" s="44">
        <f t="shared" si="28"/>
        <v>0</v>
      </c>
      <c r="F300" s="43">
        <f t="shared" si="32"/>
        <v>0</v>
      </c>
      <c r="G300" s="45">
        <f>IF(AND(C300&lt;&gt;"",SUM(G$27:G299)&lt;E$19),$E$19/$E$23,0)</f>
        <v>0</v>
      </c>
      <c r="H300" s="43">
        <f t="shared" si="33"/>
        <v>0</v>
      </c>
      <c r="I300" s="43">
        <f t="shared" si="34"/>
        <v>0</v>
      </c>
      <c r="J300" s="78" t="str">
        <f t="shared" si="29"/>
        <v>2044–2045</v>
      </c>
      <c r="L300" s="89"/>
      <c r="N300" s="87"/>
      <c r="Q300" s="46"/>
    </row>
    <row r="301" spans="1:17" ht="20.25" customHeight="1" x14ac:dyDescent="0.2">
      <c r="A301" s="41">
        <v>53083</v>
      </c>
      <c r="B301" s="42">
        <f t="shared" si="30"/>
        <v>0</v>
      </c>
      <c r="C301" s="117"/>
      <c r="D301" s="43">
        <f t="shared" si="31"/>
        <v>0</v>
      </c>
      <c r="E301" s="44">
        <f t="shared" si="28"/>
        <v>0</v>
      </c>
      <c r="F301" s="43">
        <f t="shared" si="32"/>
        <v>0</v>
      </c>
      <c r="G301" s="45">
        <f>IF(AND(C301&lt;&gt;"",SUM(G$27:G300)&lt;E$19),$E$19/$E$23,0)</f>
        <v>0</v>
      </c>
      <c r="H301" s="43">
        <f t="shared" si="33"/>
        <v>0</v>
      </c>
      <c r="I301" s="43">
        <f t="shared" si="34"/>
        <v>0</v>
      </c>
      <c r="J301" s="78" t="str">
        <f t="shared" si="29"/>
        <v>2044–2045</v>
      </c>
      <c r="L301" s="89"/>
      <c r="N301" s="87"/>
      <c r="Q301" s="46"/>
    </row>
    <row r="302" spans="1:17" ht="20.25" customHeight="1" x14ac:dyDescent="0.2">
      <c r="A302" s="41">
        <v>53114</v>
      </c>
      <c r="B302" s="42">
        <f t="shared" si="30"/>
        <v>0</v>
      </c>
      <c r="C302" s="117"/>
      <c r="D302" s="43">
        <f t="shared" si="31"/>
        <v>0</v>
      </c>
      <c r="E302" s="44">
        <f t="shared" si="28"/>
        <v>0</v>
      </c>
      <c r="F302" s="43">
        <f t="shared" si="32"/>
        <v>0</v>
      </c>
      <c r="G302" s="45">
        <f>IF(AND(C302&lt;&gt;"",SUM(G$27:G301)&lt;E$19),$E$19/$E$23,0)</f>
        <v>0</v>
      </c>
      <c r="H302" s="43">
        <f t="shared" si="33"/>
        <v>0</v>
      </c>
      <c r="I302" s="43">
        <f t="shared" si="34"/>
        <v>0</v>
      </c>
      <c r="J302" s="78" t="str">
        <f t="shared" si="29"/>
        <v>2044–2045</v>
      </c>
      <c r="L302" s="89"/>
      <c r="N302" s="87"/>
      <c r="Q302" s="46"/>
    </row>
    <row r="303" spans="1:17" ht="20.25" customHeight="1" x14ac:dyDescent="0.2">
      <c r="A303" s="41">
        <v>53144</v>
      </c>
      <c r="B303" s="42">
        <f t="shared" si="30"/>
        <v>0</v>
      </c>
      <c r="C303" s="117"/>
      <c r="D303" s="43">
        <f t="shared" si="31"/>
        <v>0</v>
      </c>
      <c r="E303" s="44">
        <f t="shared" si="28"/>
        <v>0</v>
      </c>
      <c r="F303" s="43">
        <f t="shared" si="32"/>
        <v>0</v>
      </c>
      <c r="G303" s="45">
        <f>IF(AND(C303&lt;&gt;"",SUM(G$27:G302)&lt;E$19),$E$19/$E$23,0)</f>
        <v>0</v>
      </c>
      <c r="H303" s="43">
        <f t="shared" si="33"/>
        <v>0</v>
      </c>
      <c r="I303" s="43">
        <f t="shared" si="34"/>
        <v>0</v>
      </c>
      <c r="J303" s="78" t="str">
        <f t="shared" si="29"/>
        <v>2045–2046</v>
      </c>
      <c r="L303" s="89"/>
      <c r="N303" s="87"/>
      <c r="Q303" s="46"/>
    </row>
    <row r="304" spans="1:17" ht="20.25" customHeight="1" x14ac:dyDescent="0.2">
      <c r="A304" s="41">
        <v>53175</v>
      </c>
      <c r="B304" s="42">
        <f t="shared" si="30"/>
        <v>0</v>
      </c>
      <c r="C304" s="117"/>
      <c r="D304" s="43">
        <f t="shared" si="31"/>
        <v>0</v>
      </c>
      <c r="E304" s="44">
        <f t="shared" si="28"/>
        <v>0</v>
      </c>
      <c r="F304" s="43">
        <f t="shared" si="32"/>
        <v>0</v>
      </c>
      <c r="G304" s="45">
        <f>IF(AND(C304&lt;&gt;"",SUM(G$27:G303)&lt;E$19),$E$19/$E$23,0)</f>
        <v>0</v>
      </c>
      <c r="H304" s="43">
        <f t="shared" si="33"/>
        <v>0</v>
      </c>
      <c r="I304" s="43">
        <f t="shared" si="34"/>
        <v>0</v>
      </c>
      <c r="J304" s="78" t="str">
        <f t="shared" si="29"/>
        <v>2045–2046</v>
      </c>
      <c r="L304" s="89"/>
      <c r="N304" s="87"/>
      <c r="Q304" s="46"/>
    </row>
    <row r="305" spans="1:17" ht="20.25" customHeight="1" x14ac:dyDescent="0.2">
      <c r="A305" s="41">
        <v>53206</v>
      </c>
      <c r="B305" s="42">
        <f t="shared" si="30"/>
        <v>0</v>
      </c>
      <c r="C305" s="117"/>
      <c r="D305" s="43">
        <f t="shared" si="31"/>
        <v>0</v>
      </c>
      <c r="E305" s="44">
        <f t="shared" si="28"/>
        <v>0</v>
      </c>
      <c r="F305" s="43">
        <f t="shared" si="32"/>
        <v>0</v>
      </c>
      <c r="G305" s="45">
        <f>IF(AND(C305&lt;&gt;"",SUM(G$27:G304)&lt;E$19),$E$19/$E$23,0)</f>
        <v>0</v>
      </c>
      <c r="H305" s="43">
        <f t="shared" si="33"/>
        <v>0</v>
      </c>
      <c r="I305" s="43">
        <f t="shared" si="34"/>
        <v>0</v>
      </c>
      <c r="J305" s="78" t="str">
        <f t="shared" si="29"/>
        <v>2045–2046</v>
      </c>
      <c r="L305" s="89"/>
      <c r="N305" s="87"/>
      <c r="Q305" s="46"/>
    </row>
    <row r="306" spans="1:17" ht="20.25" customHeight="1" x14ac:dyDescent="0.2">
      <c r="A306" s="41">
        <v>53236</v>
      </c>
      <c r="B306" s="42">
        <f t="shared" si="30"/>
        <v>0</v>
      </c>
      <c r="C306" s="117"/>
      <c r="D306" s="43">
        <f t="shared" si="31"/>
        <v>0</v>
      </c>
      <c r="E306" s="44">
        <f t="shared" si="28"/>
        <v>0</v>
      </c>
      <c r="F306" s="43">
        <f t="shared" si="32"/>
        <v>0</v>
      </c>
      <c r="G306" s="45">
        <f>IF(AND(C306&lt;&gt;"",SUM(G$27:G305)&lt;E$19),$E$19/$E$23,0)</f>
        <v>0</v>
      </c>
      <c r="H306" s="43">
        <f t="shared" si="33"/>
        <v>0</v>
      </c>
      <c r="I306" s="43">
        <f t="shared" si="34"/>
        <v>0</v>
      </c>
      <c r="J306" s="78" t="str">
        <f t="shared" si="29"/>
        <v>2045–2046</v>
      </c>
      <c r="L306" s="89"/>
      <c r="N306" s="87"/>
      <c r="Q306" s="46"/>
    </row>
    <row r="307" spans="1:17" ht="20.25" customHeight="1" x14ac:dyDescent="0.2">
      <c r="A307" s="41">
        <v>53267</v>
      </c>
      <c r="B307" s="42">
        <f t="shared" si="30"/>
        <v>0</v>
      </c>
      <c r="C307" s="117"/>
      <c r="D307" s="43">
        <f t="shared" si="31"/>
        <v>0</v>
      </c>
      <c r="E307" s="44">
        <f t="shared" si="28"/>
        <v>0</v>
      </c>
      <c r="F307" s="43">
        <f t="shared" si="32"/>
        <v>0</v>
      </c>
      <c r="G307" s="45">
        <f>IF(AND(C307&lt;&gt;"",SUM(G$27:G306)&lt;E$19),$E$19/$E$23,0)</f>
        <v>0</v>
      </c>
      <c r="H307" s="43">
        <f t="shared" si="33"/>
        <v>0</v>
      </c>
      <c r="I307" s="43">
        <f t="shared" si="34"/>
        <v>0</v>
      </c>
      <c r="J307" s="78" t="str">
        <f t="shared" si="29"/>
        <v>2045–2046</v>
      </c>
      <c r="L307" s="89"/>
      <c r="N307" s="87"/>
      <c r="Q307" s="46"/>
    </row>
    <row r="308" spans="1:17" ht="20.25" customHeight="1" x14ac:dyDescent="0.2">
      <c r="A308" s="41">
        <v>53297</v>
      </c>
      <c r="B308" s="42">
        <f t="shared" si="30"/>
        <v>0</v>
      </c>
      <c r="C308" s="117"/>
      <c r="D308" s="43">
        <f t="shared" si="31"/>
        <v>0</v>
      </c>
      <c r="E308" s="44">
        <f t="shared" si="28"/>
        <v>0</v>
      </c>
      <c r="F308" s="43">
        <f t="shared" si="32"/>
        <v>0</v>
      </c>
      <c r="G308" s="45">
        <f>IF(AND(C308&lt;&gt;"",SUM(G$27:G307)&lt;E$19),$E$19/$E$23,0)</f>
        <v>0</v>
      </c>
      <c r="H308" s="43">
        <f t="shared" si="33"/>
        <v>0</v>
      </c>
      <c r="I308" s="43">
        <f t="shared" si="34"/>
        <v>0</v>
      </c>
      <c r="J308" s="78" t="str">
        <f t="shared" si="29"/>
        <v>2045–2046</v>
      </c>
      <c r="L308" s="89"/>
      <c r="N308" s="87"/>
      <c r="Q308" s="46"/>
    </row>
    <row r="309" spans="1:17" ht="20.25" customHeight="1" x14ac:dyDescent="0.2">
      <c r="A309" s="41">
        <v>53328</v>
      </c>
      <c r="B309" s="42">
        <f t="shared" si="30"/>
        <v>0</v>
      </c>
      <c r="C309" s="117"/>
      <c r="D309" s="43">
        <f t="shared" si="31"/>
        <v>0</v>
      </c>
      <c r="E309" s="44">
        <f t="shared" si="28"/>
        <v>0</v>
      </c>
      <c r="F309" s="43">
        <f t="shared" si="32"/>
        <v>0</v>
      </c>
      <c r="G309" s="45">
        <f>IF(AND(C309&lt;&gt;"",SUM(G$27:G308)&lt;E$19),$E$19/$E$23,0)</f>
        <v>0</v>
      </c>
      <c r="H309" s="43">
        <f t="shared" si="33"/>
        <v>0</v>
      </c>
      <c r="I309" s="43">
        <f t="shared" si="34"/>
        <v>0</v>
      </c>
      <c r="J309" s="78" t="str">
        <f t="shared" si="29"/>
        <v>2045–2046</v>
      </c>
      <c r="L309" s="89"/>
      <c r="N309" s="87"/>
      <c r="Q309" s="46"/>
    </row>
    <row r="310" spans="1:17" ht="20.25" customHeight="1" x14ac:dyDescent="0.2">
      <c r="A310" s="41">
        <v>53359</v>
      </c>
      <c r="B310" s="42">
        <f t="shared" si="30"/>
        <v>0</v>
      </c>
      <c r="C310" s="117"/>
      <c r="D310" s="43">
        <f t="shared" si="31"/>
        <v>0</v>
      </c>
      <c r="E310" s="44">
        <f t="shared" si="28"/>
        <v>0</v>
      </c>
      <c r="F310" s="43">
        <f t="shared" si="32"/>
        <v>0</v>
      </c>
      <c r="G310" s="45">
        <f>IF(AND(C310&lt;&gt;"",SUM(G$27:G309)&lt;E$19),$E$19/$E$23,0)</f>
        <v>0</v>
      </c>
      <c r="H310" s="43">
        <f t="shared" si="33"/>
        <v>0</v>
      </c>
      <c r="I310" s="43">
        <f t="shared" si="34"/>
        <v>0</v>
      </c>
      <c r="J310" s="78" t="str">
        <f t="shared" si="29"/>
        <v>2045–2046</v>
      </c>
      <c r="L310" s="89"/>
      <c r="N310" s="87"/>
      <c r="Q310" s="46"/>
    </row>
    <row r="311" spans="1:17" ht="20.25" customHeight="1" x14ac:dyDescent="0.2">
      <c r="A311" s="41">
        <v>53387</v>
      </c>
      <c r="B311" s="42">
        <f t="shared" si="30"/>
        <v>0</v>
      </c>
      <c r="C311" s="117"/>
      <c r="D311" s="43">
        <f t="shared" si="31"/>
        <v>0</v>
      </c>
      <c r="E311" s="44">
        <f t="shared" si="28"/>
        <v>0</v>
      </c>
      <c r="F311" s="43">
        <f t="shared" si="32"/>
        <v>0</v>
      </c>
      <c r="G311" s="45">
        <f>IF(AND(C311&lt;&gt;"",SUM(G$27:G310)&lt;E$19),$E$19/$E$23,0)</f>
        <v>0</v>
      </c>
      <c r="H311" s="43">
        <f t="shared" si="33"/>
        <v>0</v>
      </c>
      <c r="I311" s="43">
        <f t="shared" si="34"/>
        <v>0</v>
      </c>
      <c r="J311" s="78" t="str">
        <f t="shared" si="29"/>
        <v>2045–2046</v>
      </c>
      <c r="L311" s="89"/>
      <c r="N311" s="87"/>
      <c r="Q311" s="46"/>
    </row>
    <row r="312" spans="1:17" ht="20.25" customHeight="1" x14ac:dyDescent="0.2">
      <c r="A312" s="41">
        <v>53418</v>
      </c>
      <c r="B312" s="42">
        <f t="shared" si="30"/>
        <v>0</v>
      </c>
      <c r="C312" s="117"/>
      <c r="D312" s="43">
        <f t="shared" si="31"/>
        <v>0</v>
      </c>
      <c r="E312" s="44">
        <f t="shared" si="28"/>
        <v>0</v>
      </c>
      <c r="F312" s="43">
        <f t="shared" si="32"/>
        <v>0</v>
      </c>
      <c r="G312" s="45">
        <f>IF(AND(C312&lt;&gt;"",SUM(G$27:G311)&lt;E$19),$E$19/$E$23,0)</f>
        <v>0</v>
      </c>
      <c r="H312" s="43">
        <f t="shared" si="33"/>
        <v>0</v>
      </c>
      <c r="I312" s="43">
        <f t="shared" si="34"/>
        <v>0</v>
      </c>
      <c r="J312" s="78" t="str">
        <f t="shared" si="29"/>
        <v>2045–2046</v>
      </c>
      <c r="L312" s="89"/>
      <c r="N312" s="87"/>
      <c r="Q312" s="46"/>
    </row>
    <row r="313" spans="1:17" ht="20.25" customHeight="1" x14ac:dyDescent="0.2">
      <c r="A313" s="41">
        <v>53448</v>
      </c>
      <c r="B313" s="42">
        <f t="shared" si="30"/>
        <v>0</v>
      </c>
      <c r="C313" s="117"/>
      <c r="D313" s="43">
        <f t="shared" si="31"/>
        <v>0</v>
      </c>
      <c r="E313" s="44">
        <f t="shared" si="28"/>
        <v>0</v>
      </c>
      <c r="F313" s="43">
        <f t="shared" si="32"/>
        <v>0</v>
      </c>
      <c r="G313" s="45">
        <f>IF(AND(C313&lt;&gt;"",SUM(G$27:G312)&lt;E$19),$E$19/$E$23,0)</f>
        <v>0</v>
      </c>
      <c r="H313" s="43">
        <f t="shared" si="33"/>
        <v>0</v>
      </c>
      <c r="I313" s="43">
        <f t="shared" si="34"/>
        <v>0</v>
      </c>
      <c r="J313" s="78" t="str">
        <f t="shared" si="29"/>
        <v>2045–2046</v>
      </c>
      <c r="L313" s="89"/>
      <c r="N313" s="87"/>
      <c r="Q313" s="46"/>
    </row>
    <row r="314" spans="1:17" ht="20.25" customHeight="1" x14ac:dyDescent="0.2">
      <c r="A314" s="41">
        <v>53479</v>
      </c>
      <c r="B314" s="42">
        <f t="shared" si="30"/>
        <v>0</v>
      </c>
      <c r="C314" s="117"/>
      <c r="D314" s="43">
        <f t="shared" si="31"/>
        <v>0</v>
      </c>
      <c r="E314" s="44">
        <f t="shared" si="28"/>
        <v>0</v>
      </c>
      <c r="F314" s="43">
        <f t="shared" si="32"/>
        <v>0</v>
      </c>
      <c r="G314" s="45">
        <f>IF(AND(C314&lt;&gt;"",SUM(G$27:G313)&lt;E$19),$E$19/$E$23,0)</f>
        <v>0</v>
      </c>
      <c r="H314" s="43">
        <f t="shared" si="33"/>
        <v>0</v>
      </c>
      <c r="I314" s="43">
        <f t="shared" si="34"/>
        <v>0</v>
      </c>
      <c r="J314" s="78" t="str">
        <f t="shared" si="29"/>
        <v>2045–2046</v>
      </c>
      <c r="L314" s="89"/>
      <c r="N314" s="87"/>
      <c r="Q314" s="46"/>
    </row>
    <row r="315" spans="1:17" ht="20.25" customHeight="1" x14ac:dyDescent="0.2">
      <c r="A315" s="41">
        <v>53509</v>
      </c>
      <c r="B315" s="42">
        <f t="shared" si="30"/>
        <v>0</v>
      </c>
      <c r="C315" s="117"/>
      <c r="D315" s="43">
        <f t="shared" si="31"/>
        <v>0</v>
      </c>
      <c r="E315" s="44">
        <f t="shared" si="28"/>
        <v>0</v>
      </c>
      <c r="F315" s="43">
        <f t="shared" si="32"/>
        <v>0</v>
      </c>
      <c r="G315" s="45">
        <f>IF(AND(C315&lt;&gt;"",SUM(G$27:G314)&lt;E$19),$E$19/$E$23,0)</f>
        <v>0</v>
      </c>
      <c r="H315" s="43">
        <f t="shared" si="33"/>
        <v>0</v>
      </c>
      <c r="I315" s="43">
        <f t="shared" si="34"/>
        <v>0</v>
      </c>
      <c r="J315" s="78" t="str">
        <f t="shared" si="29"/>
        <v>2046–2047</v>
      </c>
      <c r="L315" s="89"/>
      <c r="N315" s="87"/>
      <c r="Q315" s="46"/>
    </row>
    <row r="316" spans="1:17" ht="20.25" customHeight="1" x14ac:dyDescent="0.2">
      <c r="A316" s="41">
        <v>53540</v>
      </c>
      <c r="B316" s="42">
        <f t="shared" si="30"/>
        <v>0</v>
      </c>
      <c r="C316" s="117"/>
      <c r="D316" s="43">
        <f t="shared" si="31"/>
        <v>0</v>
      </c>
      <c r="E316" s="44">
        <f t="shared" si="28"/>
        <v>0</v>
      </c>
      <c r="F316" s="43">
        <f t="shared" si="32"/>
        <v>0</v>
      </c>
      <c r="G316" s="45">
        <f>IF(AND(C316&lt;&gt;"",SUM(G$27:G315)&lt;E$19),$E$19/$E$23,0)</f>
        <v>0</v>
      </c>
      <c r="H316" s="43">
        <f t="shared" si="33"/>
        <v>0</v>
      </c>
      <c r="I316" s="43">
        <f t="shared" si="34"/>
        <v>0</v>
      </c>
      <c r="J316" s="78" t="str">
        <f t="shared" si="29"/>
        <v>2046–2047</v>
      </c>
      <c r="L316" s="89"/>
      <c r="N316" s="87"/>
      <c r="Q316" s="46"/>
    </row>
    <row r="317" spans="1:17" ht="20.25" customHeight="1" x14ac:dyDescent="0.2">
      <c r="A317" s="41">
        <v>53571</v>
      </c>
      <c r="B317" s="42">
        <f t="shared" si="30"/>
        <v>0</v>
      </c>
      <c r="C317" s="117"/>
      <c r="D317" s="43">
        <f t="shared" si="31"/>
        <v>0</v>
      </c>
      <c r="E317" s="44">
        <f t="shared" si="28"/>
        <v>0</v>
      </c>
      <c r="F317" s="43">
        <f t="shared" si="32"/>
        <v>0</v>
      </c>
      <c r="G317" s="45">
        <f>IF(AND(C317&lt;&gt;"",SUM(G$27:G316)&lt;E$19),$E$19/$E$23,0)</f>
        <v>0</v>
      </c>
      <c r="H317" s="43">
        <f t="shared" si="33"/>
        <v>0</v>
      </c>
      <c r="I317" s="43">
        <f t="shared" si="34"/>
        <v>0</v>
      </c>
      <c r="J317" s="78" t="str">
        <f t="shared" si="29"/>
        <v>2046–2047</v>
      </c>
      <c r="L317" s="89"/>
      <c r="N317" s="87"/>
      <c r="Q317" s="46"/>
    </row>
    <row r="318" spans="1:17" ht="20.25" customHeight="1" x14ac:dyDescent="0.2">
      <c r="A318" s="41">
        <v>53601</v>
      </c>
      <c r="B318" s="42">
        <f t="shared" si="30"/>
        <v>0</v>
      </c>
      <c r="C318" s="117"/>
      <c r="D318" s="43">
        <f t="shared" si="31"/>
        <v>0</v>
      </c>
      <c r="E318" s="44">
        <f t="shared" si="28"/>
        <v>0</v>
      </c>
      <c r="F318" s="43">
        <f t="shared" si="32"/>
        <v>0</v>
      </c>
      <c r="G318" s="45">
        <f>IF(AND(C318&lt;&gt;"",SUM(G$27:G317)&lt;E$19),$E$19/$E$23,0)</f>
        <v>0</v>
      </c>
      <c r="H318" s="43">
        <f t="shared" si="33"/>
        <v>0</v>
      </c>
      <c r="I318" s="43">
        <f t="shared" si="34"/>
        <v>0</v>
      </c>
      <c r="J318" s="78" t="str">
        <f t="shared" si="29"/>
        <v>2046–2047</v>
      </c>
      <c r="L318" s="89"/>
      <c r="N318" s="87"/>
      <c r="Q318" s="46"/>
    </row>
    <row r="319" spans="1:17" ht="20.25" customHeight="1" x14ac:dyDescent="0.2">
      <c r="A319" s="41">
        <v>53632</v>
      </c>
      <c r="B319" s="42">
        <f t="shared" si="30"/>
        <v>0</v>
      </c>
      <c r="C319" s="117"/>
      <c r="D319" s="43">
        <f t="shared" si="31"/>
        <v>0</v>
      </c>
      <c r="E319" s="44">
        <f t="shared" si="28"/>
        <v>0</v>
      </c>
      <c r="F319" s="43">
        <f t="shared" si="32"/>
        <v>0</v>
      </c>
      <c r="G319" s="45">
        <f>IF(AND(C319&lt;&gt;"",SUM(G$27:G318)&lt;E$19),$E$19/$E$23,0)</f>
        <v>0</v>
      </c>
      <c r="H319" s="43">
        <f t="shared" si="33"/>
        <v>0</v>
      </c>
      <c r="I319" s="43">
        <f t="shared" si="34"/>
        <v>0</v>
      </c>
      <c r="J319" s="78" t="str">
        <f t="shared" si="29"/>
        <v>2046–2047</v>
      </c>
      <c r="L319" s="89"/>
      <c r="N319" s="87"/>
      <c r="Q319" s="46"/>
    </row>
    <row r="320" spans="1:17" ht="20.25" customHeight="1" x14ac:dyDescent="0.2">
      <c r="A320" s="41">
        <v>53662</v>
      </c>
      <c r="B320" s="42">
        <f t="shared" si="30"/>
        <v>0</v>
      </c>
      <c r="C320" s="117"/>
      <c r="D320" s="43">
        <f t="shared" si="31"/>
        <v>0</v>
      </c>
      <c r="E320" s="44">
        <f t="shared" si="28"/>
        <v>0</v>
      </c>
      <c r="F320" s="43">
        <f t="shared" si="32"/>
        <v>0</v>
      </c>
      <c r="G320" s="45">
        <f>IF(AND(C320&lt;&gt;"",SUM(G$27:G319)&lt;E$19),$E$19/$E$23,0)</f>
        <v>0</v>
      </c>
      <c r="H320" s="43">
        <f t="shared" si="33"/>
        <v>0</v>
      </c>
      <c r="I320" s="43">
        <f t="shared" si="34"/>
        <v>0</v>
      </c>
      <c r="J320" s="78" t="str">
        <f t="shared" si="29"/>
        <v>2046–2047</v>
      </c>
      <c r="L320" s="89"/>
      <c r="N320" s="87"/>
      <c r="Q320" s="46"/>
    </row>
    <row r="321" spans="1:17" ht="20.25" customHeight="1" x14ac:dyDescent="0.2">
      <c r="A321" s="41">
        <v>53693</v>
      </c>
      <c r="B321" s="42">
        <f t="shared" si="30"/>
        <v>0</v>
      </c>
      <c r="C321" s="117"/>
      <c r="D321" s="43">
        <f t="shared" si="31"/>
        <v>0</v>
      </c>
      <c r="E321" s="44">
        <f t="shared" si="28"/>
        <v>0</v>
      </c>
      <c r="F321" s="43">
        <f t="shared" si="32"/>
        <v>0</v>
      </c>
      <c r="G321" s="45">
        <f>IF(AND(C321&lt;&gt;"",SUM(G$27:G320)&lt;E$19),$E$19/$E$23,0)</f>
        <v>0</v>
      </c>
      <c r="H321" s="43">
        <f t="shared" si="33"/>
        <v>0</v>
      </c>
      <c r="I321" s="43">
        <f t="shared" si="34"/>
        <v>0</v>
      </c>
      <c r="J321" s="78" t="str">
        <f t="shared" si="29"/>
        <v>2046–2047</v>
      </c>
      <c r="L321" s="89"/>
      <c r="N321" s="87"/>
      <c r="Q321" s="46"/>
    </row>
    <row r="322" spans="1:17" ht="20.25" customHeight="1" x14ac:dyDescent="0.2">
      <c r="A322" s="41">
        <v>53724</v>
      </c>
      <c r="B322" s="42">
        <f t="shared" si="30"/>
        <v>0</v>
      </c>
      <c r="C322" s="117"/>
      <c r="D322" s="43">
        <f t="shared" si="31"/>
        <v>0</v>
      </c>
      <c r="E322" s="44">
        <f t="shared" si="28"/>
        <v>0</v>
      </c>
      <c r="F322" s="43">
        <f t="shared" si="32"/>
        <v>0</v>
      </c>
      <c r="G322" s="45">
        <f>IF(AND(C322&lt;&gt;"",SUM(G$27:G321)&lt;E$19),$E$19/$E$23,0)</f>
        <v>0</v>
      </c>
      <c r="H322" s="43">
        <f t="shared" si="33"/>
        <v>0</v>
      </c>
      <c r="I322" s="43">
        <f t="shared" si="34"/>
        <v>0</v>
      </c>
      <c r="J322" s="78" t="str">
        <f t="shared" si="29"/>
        <v>2046–2047</v>
      </c>
      <c r="L322" s="89"/>
      <c r="N322" s="87"/>
      <c r="Q322" s="46"/>
    </row>
    <row r="323" spans="1:17" ht="20.25" customHeight="1" x14ac:dyDescent="0.2">
      <c r="A323" s="41">
        <v>53752</v>
      </c>
      <c r="B323" s="42">
        <f t="shared" si="30"/>
        <v>0</v>
      </c>
      <c r="C323" s="117"/>
      <c r="D323" s="43">
        <f t="shared" si="31"/>
        <v>0</v>
      </c>
      <c r="E323" s="44">
        <f t="shared" si="28"/>
        <v>0</v>
      </c>
      <c r="F323" s="43">
        <f t="shared" si="32"/>
        <v>0</v>
      </c>
      <c r="G323" s="45">
        <f>IF(AND(C323&lt;&gt;"",SUM(G$27:G322)&lt;E$19),$E$19/$E$23,0)</f>
        <v>0</v>
      </c>
      <c r="H323" s="43">
        <f t="shared" si="33"/>
        <v>0</v>
      </c>
      <c r="I323" s="43">
        <f t="shared" si="34"/>
        <v>0</v>
      </c>
      <c r="J323" s="78" t="str">
        <f t="shared" si="29"/>
        <v>2046–2047</v>
      </c>
      <c r="L323" s="89"/>
      <c r="N323" s="87"/>
      <c r="Q323" s="46"/>
    </row>
    <row r="324" spans="1:17" ht="20.25" customHeight="1" x14ac:dyDescent="0.2">
      <c r="A324" s="41">
        <v>53783</v>
      </c>
      <c r="B324" s="42">
        <f t="shared" si="30"/>
        <v>0</v>
      </c>
      <c r="C324" s="117"/>
      <c r="D324" s="43">
        <f t="shared" si="31"/>
        <v>0</v>
      </c>
      <c r="E324" s="44">
        <f t="shared" si="28"/>
        <v>0</v>
      </c>
      <c r="F324" s="43">
        <f t="shared" si="32"/>
        <v>0</v>
      </c>
      <c r="G324" s="45">
        <f>IF(AND(C324&lt;&gt;"",SUM(G$27:G323)&lt;E$19),$E$19/$E$23,0)</f>
        <v>0</v>
      </c>
      <c r="H324" s="43">
        <f t="shared" si="33"/>
        <v>0</v>
      </c>
      <c r="I324" s="43">
        <f t="shared" si="34"/>
        <v>0</v>
      </c>
      <c r="J324" s="78" t="str">
        <f t="shared" si="29"/>
        <v>2046–2047</v>
      </c>
      <c r="L324" s="89"/>
      <c r="N324" s="87"/>
      <c r="Q324" s="46"/>
    </row>
    <row r="325" spans="1:17" ht="20.25" customHeight="1" x14ac:dyDescent="0.2">
      <c r="A325" s="41">
        <v>53813</v>
      </c>
      <c r="B325" s="42">
        <f t="shared" si="30"/>
        <v>0</v>
      </c>
      <c r="C325" s="117"/>
      <c r="D325" s="43">
        <f t="shared" si="31"/>
        <v>0</v>
      </c>
      <c r="E325" s="44">
        <f t="shared" si="28"/>
        <v>0</v>
      </c>
      <c r="F325" s="43">
        <f t="shared" si="32"/>
        <v>0</v>
      </c>
      <c r="G325" s="45">
        <f>IF(AND(C325&lt;&gt;"",SUM(G$27:G324)&lt;E$19),$E$19/$E$23,0)</f>
        <v>0</v>
      </c>
      <c r="H325" s="43">
        <f t="shared" si="33"/>
        <v>0</v>
      </c>
      <c r="I325" s="43">
        <f t="shared" si="34"/>
        <v>0</v>
      </c>
      <c r="J325" s="78" t="str">
        <f t="shared" si="29"/>
        <v>2046–2047</v>
      </c>
      <c r="L325" s="89"/>
      <c r="N325" s="87"/>
      <c r="Q325" s="46"/>
    </row>
    <row r="326" spans="1:17" ht="20.25" customHeight="1" x14ac:dyDescent="0.2">
      <c r="A326" s="41">
        <v>53844</v>
      </c>
      <c r="B326" s="42">
        <f t="shared" si="30"/>
        <v>0</v>
      </c>
      <c r="C326" s="117"/>
      <c r="D326" s="43">
        <f t="shared" si="31"/>
        <v>0</v>
      </c>
      <c r="E326" s="44">
        <f t="shared" si="28"/>
        <v>0</v>
      </c>
      <c r="F326" s="43">
        <f t="shared" si="32"/>
        <v>0</v>
      </c>
      <c r="G326" s="45">
        <f>IF(AND(C326&lt;&gt;"",SUM(G$27:G325)&lt;E$19),$E$19/$E$23,0)</f>
        <v>0</v>
      </c>
      <c r="H326" s="43">
        <f t="shared" si="33"/>
        <v>0</v>
      </c>
      <c r="I326" s="43">
        <f t="shared" si="34"/>
        <v>0</v>
      </c>
      <c r="J326" s="78" t="str">
        <f t="shared" si="29"/>
        <v>2046–2047</v>
      </c>
      <c r="L326" s="89"/>
      <c r="N326" s="87"/>
      <c r="Q326" s="46"/>
    </row>
    <row r="327" spans="1:17" ht="20.25" customHeight="1" x14ac:dyDescent="0.2">
      <c r="A327" s="41">
        <v>53874</v>
      </c>
      <c r="B327" s="42">
        <f t="shared" si="30"/>
        <v>0</v>
      </c>
      <c r="C327" s="117"/>
      <c r="D327" s="43">
        <f t="shared" si="31"/>
        <v>0</v>
      </c>
      <c r="E327" s="44">
        <f t="shared" si="28"/>
        <v>0</v>
      </c>
      <c r="F327" s="43">
        <f t="shared" si="32"/>
        <v>0</v>
      </c>
      <c r="G327" s="45">
        <f>IF(AND(C327&lt;&gt;"",SUM(G$27:G326)&lt;E$19),$E$19/$E$23,0)</f>
        <v>0</v>
      </c>
      <c r="H327" s="43">
        <f t="shared" si="33"/>
        <v>0</v>
      </c>
      <c r="I327" s="43">
        <f t="shared" si="34"/>
        <v>0</v>
      </c>
      <c r="J327" s="78" t="str">
        <f t="shared" si="29"/>
        <v>2047–2048</v>
      </c>
      <c r="L327" s="89"/>
      <c r="N327" s="87"/>
      <c r="Q327" s="46"/>
    </row>
    <row r="328" spans="1:17" ht="20.25" customHeight="1" x14ac:dyDescent="0.2">
      <c r="A328" s="41">
        <v>53905</v>
      </c>
      <c r="B328" s="42">
        <f t="shared" si="30"/>
        <v>0</v>
      </c>
      <c r="C328" s="117"/>
      <c r="D328" s="43">
        <f t="shared" si="31"/>
        <v>0</v>
      </c>
      <c r="E328" s="44">
        <f t="shared" si="28"/>
        <v>0</v>
      </c>
      <c r="F328" s="43">
        <f t="shared" si="32"/>
        <v>0</v>
      </c>
      <c r="G328" s="45">
        <f>IF(AND(C328&lt;&gt;"",SUM(G$27:G327)&lt;E$19),$E$19/$E$23,0)</f>
        <v>0</v>
      </c>
      <c r="H328" s="43">
        <f t="shared" si="33"/>
        <v>0</v>
      </c>
      <c r="I328" s="43">
        <f t="shared" si="34"/>
        <v>0</v>
      </c>
      <c r="J328" s="78" t="str">
        <f t="shared" si="29"/>
        <v>2047–2048</v>
      </c>
      <c r="L328" s="89"/>
      <c r="N328" s="87"/>
      <c r="Q328" s="46"/>
    </row>
    <row r="329" spans="1:17" ht="20.25" customHeight="1" x14ac:dyDescent="0.2">
      <c r="A329" s="41">
        <v>53936</v>
      </c>
      <c r="B329" s="42">
        <f t="shared" si="30"/>
        <v>0</v>
      </c>
      <c r="C329" s="117"/>
      <c r="D329" s="43">
        <f t="shared" si="31"/>
        <v>0</v>
      </c>
      <c r="E329" s="44">
        <f t="shared" si="28"/>
        <v>0</v>
      </c>
      <c r="F329" s="43">
        <f t="shared" si="32"/>
        <v>0</v>
      </c>
      <c r="G329" s="45">
        <f>IF(AND(C329&lt;&gt;"",SUM(G$27:G328)&lt;E$19),$E$19/$E$23,0)</f>
        <v>0</v>
      </c>
      <c r="H329" s="43">
        <f t="shared" si="33"/>
        <v>0</v>
      </c>
      <c r="I329" s="43">
        <f t="shared" si="34"/>
        <v>0</v>
      </c>
      <c r="J329" s="78" t="str">
        <f t="shared" si="29"/>
        <v>2047–2048</v>
      </c>
      <c r="L329" s="89"/>
      <c r="N329" s="87"/>
      <c r="Q329" s="46"/>
    </row>
    <row r="330" spans="1:17" ht="20.25" customHeight="1" x14ac:dyDescent="0.2">
      <c r="A330" s="41">
        <v>53966</v>
      </c>
      <c r="B330" s="42">
        <f t="shared" si="30"/>
        <v>0</v>
      </c>
      <c r="C330" s="117"/>
      <c r="D330" s="43">
        <f t="shared" si="31"/>
        <v>0</v>
      </c>
      <c r="E330" s="44">
        <f t="shared" si="28"/>
        <v>0</v>
      </c>
      <c r="F330" s="43">
        <f t="shared" si="32"/>
        <v>0</v>
      </c>
      <c r="G330" s="45">
        <f>IF(AND(C330&lt;&gt;"",SUM(G$27:G329)&lt;E$19),$E$19/$E$23,0)</f>
        <v>0</v>
      </c>
      <c r="H330" s="43">
        <f t="shared" si="33"/>
        <v>0</v>
      </c>
      <c r="I330" s="43">
        <f t="shared" si="34"/>
        <v>0</v>
      </c>
      <c r="J330" s="78" t="str">
        <f t="shared" si="29"/>
        <v>2047–2048</v>
      </c>
      <c r="L330" s="89"/>
      <c r="N330" s="87"/>
      <c r="Q330" s="46"/>
    </row>
    <row r="331" spans="1:17" ht="20.25" customHeight="1" x14ac:dyDescent="0.2">
      <c r="A331" s="41">
        <v>53997</v>
      </c>
      <c r="B331" s="42">
        <f t="shared" si="30"/>
        <v>0</v>
      </c>
      <c r="C331" s="117"/>
      <c r="D331" s="43">
        <f t="shared" si="31"/>
        <v>0</v>
      </c>
      <c r="E331" s="44">
        <f t="shared" si="28"/>
        <v>0</v>
      </c>
      <c r="F331" s="43">
        <f t="shared" si="32"/>
        <v>0</v>
      </c>
      <c r="G331" s="45">
        <f>IF(AND(C331&lt;&gt;"",SUM(G$27:G330)&lt;E$19),$E$19/$E$23,0)</f>
        <v>0</v>
      </c>
      <c r="H331" s="43">
        <f t="shared" si="33"/>
        <v>0</v>
      </c>
      <c r="I331" s="43">
        <f t="shared" si="34"/>
        <v>0</v>
      </c>
      <c r="J331" s="78" t="str">
        <f t="shared" si="29"/>
        <v>2047–2048</v>
      </c>
      <c r="L331" s="89"/>
      <c r="N331" s="87"/>
      <c r="Q331" s="46"/>
    </row>
    <row r="332" spans="1:17" ht="20.25" customHeight="1" x14ac:dyDescent="0.2">
      <c r="A332" s="41">
        <v>54027</v>
      </c>
      <c r="B332" s="42">
        <f t="shared" si="30"/>
        <v>0</v>
      </c>
      <c r="C332" s="117"/>
      <c r="D332" s="43">
        <f t="shared" si="31"/>
        <v>0</v>
      </c>
      <c r="E332" s="44">
        <f t="shared" si="28"/>
        <v>0</v>
      </c>
      <c r="F332" s="43">
        <f t="shared" si="32"/>
        <v>0</v>
      </c>
      <c r="G332" s="45">
        <f>IF(AND(C332&lt;&gt;"",SUM(G$27:G331)&lt;E$19),$E$19/$E$23,0)</f>
        <v>0</v>
      </c>
      <c r="H332" s="43">
        <f t="shared" si="33"/>
        <v>0</v>
      </c>
      <c r="I332" s="43">
        <f t="shared" si="34"/>
        <v>0</v>
      </c>
      <c r="J332" s="78" t="str">
        <f t="shared" si="29"/>
        <v>2047–2048</v>
      </c>
      <c r="L332" s="89"/>
      <c r="N332" s="87"/>
      <c r="Q332" s="46"/>
    </row>
    <row r="333" spans="1:17" ht="20.25" customHeight="1" x14ac:dyDescent="0.2">
      <c r="A333" s="41">
        <v>54058</v>
      </c>
      <c r="B333" s="42">
        <f t="shared" si="30"/>
        <v>0</v>
      </c>
      <c r="C333" s="117"/>
      <c r="D333" s="43">
        <f t="shared" si="31"/>
        <v>0</v>
      </c>
      <c r="E333" s="44">
        <f t="shared" si="28"/>
        <v>0</v>
      </c>
      <c r="F333" s="43">
        <f t="shared" si="32"/>
        <v>0</v>
      </c>
      <c r="G333" s="45">
        <f>IF(AND(C333&lt;&gt;"",SUM(G$27:G332)&lt;E$19),$E$19/$E$23,0)</f>
        <v>0</v>
      </c>
      <c r="H333" s="43">
        <f t="shared" si="33"/>
        <v>0</v>
      </c>
      <c r="I333" s="43">
        <f t="shared" si="34"/>
        <v>0</v>
      </c>
      <c r="J333" s="78" t="str">
        <f t="shared" si="29"/>
        <v>2047–2048</v>
      </c>
      <c r="L333" s="89"/>
      <c r="N333" s="87"/>
      <c r="Q333" s="46"/>
    </row>
    <row r="334" spans="1:17" ht="20.25" customHeight="1" x14ac:dyDescent="0.2">
      <c r="A334" s="41">
        <v>54089</v>
      </c>
      <c r="B334" s="42">
        <f t="shared" si="30"/>
        <v>0</v>
      </c>
      <c r="C334" s="117"/>
      <c r="D334" s="43">
        <f t="shared" si="31"/>
        <v>0</v>
      </c>
      <c r="E334" s="44">
        <f t="shared" si="28"/>
        <v>0</v>
      </c>
      <c r="F334" s="43">
        <f t="shared" si="32"/>
        <v>0</v>
      </c>
      <c r="G334" s="45">
        <f>IF(AND(C334&lt;&gt;"",SUM(G$27:G333)&lt;E$19),$E$19/$E$23,0)</f>
        <v>0</v>
      </c>
      <c r="H334" s="43">
        <f t="shared" si="33"/>
        <v>0</v>
      </c>
      <c r="I334" s="43">
        <f t="shared" si="34"/>
        <v>0</v>
      </c>
      <c r="J334" s="78" t="str">
        <f t="shared" si="29"/>
        <v>2047–2048</v>
      </c>
      <c r="L334" s="89"/>
      <c r="N334" s="87"/>
      <c r="Q334" s="46"/>
    </row>
    <row r="335" spans="1:17" ht="20.25" customHeight="1" x14ac:dyDescent="0.2">
      <c r="A335" s="41">
        <v>54118</v>
      </c>
      <c r="B335" s="42">
        <f t="shared" si="30"/>
        <v>0</v>
      </c>
      <c r="C335" s="117"/>
      <c r="D335" s="43">
        <f t="shared" si="31"/>
        <v>0</v>
      </c>
      <c r="E335" s="44">
        <f t="shared" si="28"/>
        <v>0</v>
      </c>
      <c r="F335" s="43">
        <f t="shared" si="32"/>
        <v>0</v>
      </c>
      <c r="G335" s="45">
        <f>IF(AND(C335&lt;&gt;"",SUM(G$27:G334)&lt;E$19),$E$19/$E$23,0)</f>
        <v>0</v>
      </c>
      <c r="H335" s="43">
        <f t="shared" si="33"/>
        <v>0</v>
      </c>
      <c r="I335" s="43">
        <f t="shared" si="34"/>
        <v>0</v>
      </c>
      <c r="J335" s="78" t="str">
        <f t="shared" si="29"/>
        <v>2047–2048</v>
      </c>
      <c r="L335" s="89"/>
      <c r="N335" s="87"/>
      <c r="Q335" s="46"/>
    </row>
    <row r="336" spans="1:17" ht="20.25" customHeight="1" x14ac:dyDescent="0.2">
      <c r="A336" s="41">
        <v>54149</v>
      </c>
      <c r="B336" s="42">
        <f t="shared" si="30"/>
        <v>0</v>
      </c>
      <c r="C336" s="117"/>
      <c r="D336" s="43">
        <f t="shared" si="31"/>
        <v>0</v>
      </c>
      <c r="E336" s="44">
        <f t="shared" si="28"/>
        <v>0</v>
      </c>
      <c r="F336" s="43">
        <f t="shared" si="32"/>
        <v>0</v>
      </c>
      <c r="G336" s="45">
        <f>IF(AND(C336&lt;&gt;"",SUM(G$27:G335)&lt;E$19),$E$19/$E$23,0)</f>
        <v>0</v>
      </c>
      <c r="H336" s="43">
        <f t="shared" si="33"/>
        <v>0</v>
      </c>
      <c r="I336" s="43">
        <f t="shared" si="34"/>
        <v>0</v>
      </c>
      <c r="J336" s="78" t="str">
        <f t="shared" si="29"/>
        <v>2047–2048</v>
      </c>
      <c r="L336" s="89"/>
      <c r="N336" s="87"/>
      <c r="Q336" s="46"/>
    </row>
    <row r="337" spans="1:17" ht="20.25" customHeight="1" x14ac:dyDescent="0.2">
      <c r="A337" s="41">
        <v>54179</v>
      </c>
      <c r="B337" s="42">
        <f t="shared" si="30"/>
        <v>0</v>
      </c>
      <c r="C337" s="117"/>
      <c r="D337" s="43">
        <f t="shared" si="31"/>
        <v>0</v>
      </c>
      <c r="E337" s="44">
        <f t="shared" si="28"/>
        <v>0</v>
      </c>
      <c r="F337" s="43">
        <f t="shared" si="32"/>
        <v>0</v>
      </c>
      <c r="G337" s="45">
        <f>IF(AND(C337&lt;&gt;"",SUM(G$27:G336)&lt;E$19),$E$19/$E$23,0)</f>
        <v>0</v>
      </c>
      <c r="H337" s="43">
        <f t="shared" si="33"/>
        <v>0</v>
      </c>
      <c r="I337" s="43">
        <f t="shared" si="34"/>
        <v>0</v>
      </c>
      <c r="J337" s="78" t="str">
        <f t="shared" si="29"/>
        <v>2047–2048</v>
      </c>
      <c r="L337" s="89"/>
      <c r="N337" s="87"/>
      <c r="Q337" s="46"/>
    </row>
    <row r="338" spans="1:17" ht="20.25" customHeight="1" x14ac:dyDescent="0.2">
      <c r="A338" s="41">
        <v>54210</v>
      </c>
      <c r="B338" s="42">
        <f t="shared" si="30"/>
        <v>0</v>
      </c>
      <c r="C338" s="117"/>
      <c r="D338" s="43">
        <f t="shared" si="31"/>
        <v>0</v>
      </c>
      <c r="E338" s="44">
        <f t="shared" si="28"/>
        <v>0</v>
      </c>
      <c r="F338" s="43">
        <f t="shared" si="32"/>
        <v>0</v>
      </c>
      <c r="G338" s="45">
        <f>IF(AND(C338&lt;&gt;"",SUM(G$27:G337)&lt;E$19),$E$19/$E$23,0)</f>
        <v>0</v>
      </c>
      <c r="H338" s="43">
        <f t="shared" si="33"/>
        <v>0</v>
      </c>
      <c r="I338" s="43">
        <f t="shared" si="34"/>
        <v>0</v>
      </c>
      <c r="J338" s="78" t="str">
        <f t="shared" si="29"/>
        <v>2047–2048</v>
      </c>
      <c r="L338" s="89"/>
      <c r="N338" s="87"/>
      <c r="Q338" s="46"/>
    </row>
    <row r="339" spans="1:17" ht="20.25" customHeight="1" x14ac:dyDescent="0.2">
      <c r="A339" s="41">
        <v>54240</v>
      </c>
      <c r="B339" s="42">
        <f t="shared" si="30"/>
        <v>0</v>
      </c>
      <c r="C339" s="117"/>
      <c r="D339" s="43">
        <f t="shared" si="31"/>
        <v>0</v>
      </c>
      <c r="E339" s="44">
        <f t="shared" si="28"/>
        <v>0</v>
      </c>
      <c r="F339" s="43">
        <f t="shared" si="32"/>
        <v>0</v>
      </c>
      <c r="G339" s="45">
        <f>IF(AND(C339&lt;&gt;"",SUM(G$27:G338)&lt;E$19),$E$19/$E$23,0)</f>
        <v>0</v>
      </c>
      <c r="H339" s="43">
        <f t="shared" si="33"/>
        <v>0</v>
      </c>
      <c r="I339" s="43">
        <f t="shared" si="34"/>
        <v>0</v>
      </c>
      <c r="J339" s="78" t="str">
        <f t="shared" si="29"/>
        <v>2048–2049</v>
      </c>
      <c r="L339" s="89"/>
      <c r="N339" s="87"/>
      <c r="Q339" s="46"/>
    </row>
    <row r="340" spans="1:17" ht="20.25" customHeight="1" x14ac:dyDescent="0.2">
      <c r="A340" s="41">
        <v>54271</v>
      </c>
      <c r="B340" s="42">
        <f t="shared" si="30"/>
        <v>0</v>
      </c>
      <c r="C340" s="117"/>
      <c r="D340" s="43">
        <f t="shared" si="31"/>
        <v>0</v>
      </c>
      <c r="E340" s="44">
        <f t="shared" si="28"/>
        <v>0</v>
      </c>
      <c r="F340" s="43">
        <f t="shared" si="32"/>
        <v>0</v>
      </c>
      <c r="G340" s="45">
        <f>IF(AND(C340&lt;&gt;"",SUM(G$27:G339)&lt;E$19),$E$19/$E$23,0)</f>
        <v>0</v>
      </c>
      <c r="H340" s="43">
        <f t="shared" si="33"/>
        <v>0</v>
      </c>
      <c r="I340" s="43">
        <f t="shared" si="34"/>
        <v>0</v>
      </c>
      <c r="J340" s="78" t="str">
        <f t="shared" si="29"/>
        <v>2048–2049</v>
      </c>
      <c r="L340" s="89"/>
      <c r="N340" s="87"/>
      <c r="Q340" s="46"/>
    </row>
    <row r="341" spans="1:17" ht="20.25" customHeight="1" x14ac:dyDescent="0.2">
      <c r="A341" s="41">
        <v>54302</v>
      </c>
      <c r="B341" s="42">
        <f t="shared" si="30"/>
        <v>0</v>
      </c>
      <c r="C341" s="117"/>
      <c r="D341" s="43">
        <f t="shared" si="31"/>
        <v>0</v>
      </c>
      <c r="E341" s="44">
        <f t="shared" si="28"/>
        <v>0</v>
      </c>
      <c r="F341" s="43">
        <f t="shared" si="32"/>
        <v>0</v>
      </c>
      <c r="G341" s="45">
        <f>IF(AND(C341&lt;&gt;"",SUM(G$27:G340)&lt;E$19),$E$19/$E$23,0)</f>
        <v>0</v>
      </c>
      <c r="H341" s="43">
        <f t="shared" si="33"/>
        <v>0</v>
      </c>
      <c r="I341" s="43">
        <f t="shared" si="34"/>
        <v>0</v>
      </c>
      <c r="J341" s="78" t="str">
        <f t="shared" si="29"/>
        <v>2048–2049</v>
      </c>
      <c r="L341" s="89"/>
      <c r="N341" s="87"/>
      <c r="Q341" s="46"/>
    </row>
    <row r="342" spans="1:17" ht="20.25" customHeight="1" x14ac:dyDescent="0.2">
      <c r="A342" s="41">
        <v>54332</v>
      </c>
      <c r="B342" s="42">
        <f t="shared" si="30"/>
        <v>0</v>
      </c>
      <c r="C342" s="117"/>
      <c r="D342" s="43">
        <f t="shared" si="31"/>
        <v>0</v>
      </c>
      <c r="E342" s="44">
        <f t="shared" si="28"/>
        <v>0</v>
      </c>
      <c r="F342" s="43">
        <f t="shared" si="32"/>
        <v>0</v>
      </c>
      <c r="G342" s="45">
        <f>IF(AND(C342&lt;&gt;"",SUM(G$27:G341)&lt;E$19),$E$19/$E$23,0)</f>
        <v>0</v>
      </c>
      <c r="H342" s="43">
        <f t="shared" si="33"/>
        <v>0</v>
      </c>
      <c r="I342" s="43">
        <f t="shared" si="34"/>
        <v>0</v>
      </c>
      <c r="J342" s="78" t="str">
        <f t="shared" si="29"/>
        <v>2048–2049</v>
      </c>
      <c r="L342" s="89"/>
      <c r="N342" s="87"/>
      <c r="Q342" s="46"/>
    </row>
    <row r="343" spans="1:17" ht="20.25" customHeight="1" x14ac:dyDescent="0.2">
      <c r="A343" s="41">
        <v>54363</v>
      </c>
      <c r="B343" s="42">
        <f t="shared" si="30"/>
        <v>0</v>
      </c>
      <c r="C343" s="117"/>
      <c r="D343" s="43">
        <f t="shared" si="31"/>
        <v>0</v>
      </c>
      <c r="E343" s="44">
        <f t="shared" si="28"/>
        <v>0</v>
      </c>
      <c r="F343" s="43">
        <f t="shared" si="32"/>
        <v>0</v>
      </c>
      <c r="G343" s="45">
        <f>IF(AND(C343&lt;&gt;"",SUM(G$27:G342)&lt;E$19),$E$19/$E$23,0)</f>
        <v>0</v>
      </c>
      <c r="H343" s="43">
        <f t="shared" si="33"/>
        <v>0</v>
      </c>
      <c r="I343" s="43">
        <f t="shared" si="34"/>
        <v>0</v>
      </c>
      <c r="J343" s="78" t="str">
        <f t="shared" si="29"/>
        <v>2048–2049</v>
      </c>
      <c r="L343" s="89"/>
      <c r="N343" s="87"/>
      <c r="Q343" s="46"/>
    </row>
    <row r="344" spans="1:17" ht="20.25" customHeight="1" x14ac:dyDescent="0.2">
      <c r="A344" s="41">
        <v>54393</v>
      </c>
      <c r="B344" s="42">
        <f t="shared" si="30"/>
        <v>0</v>
      </c>
      <c r="C344" s="117"/>
      <c r="D344" s="43">
        <f t="shared" si="31"/>
        <v>0</v>
      </c>
      <c r="E344" s="44">
        <f t="shared" si="28"/>
        <v>0</v>
      </c>
      <c r="F344" s="43">
        <f t="shared" si="32"/>
        <v>0</v>
      </c>
      <c r="G344" s="45">
        <f>IF(AND(C344&lt;&gt;"",SUM(G$27:G343)&lt;E$19),$E$19/$E$23,0)</f>
        <v>0</v>
      </c>
      <c r="H344" s="43">
        <f t="shared" si="33"/>
        <v>0</v>
      </c>
      <c r="I344" s="43">
        <f t="shared" si="34"/>
        <v>0</v>
      </c>
      <c r="J344" s="78" t="str">
        <f t="shared" si="29"/>
        <v>2048–2049</v>
      </c>
      <c r="L344" s="89"/>
      <c r="N344" s="87"/>
      <c r="Q344" s="46"/>
    </row>
    <row r="345" spans="1:17" ht="20.25" customHeight="1" x14ac:dyDescent="0.2">
      <c r="A345" s="41">
        <v>54424</v>
      </c>
      <c r="B345" s="42">
        <f t="shared" si="30"/>
        <v>0</v>
      </c>
      <c r="C345" s="117"/>
      <c r="D345" s="43">
        <f t="shared" si="31"/>
        <v>0</v>
      </c>
      <c r="E345" s="44">
        <f t="shared" si="28"/>
        <v>0</v>
      </c>
      <c r="F345" s="43">
        <f t="shared" si="32"/>
        <v>0</v>
      </c>
      <c r="G345" s="45">
        <f>IF(AND(C345&lt;&gt;"",SUM(G$27:G344)&lt;E$19),$E$19/$E$23,0)</f>
        <v>0</v>
      </c>
      <c r="H345" s="43">
        <f t="shared" si="33"/>
        <v>0</v>
      </c>
      <c r="I345" s="43">
        <f t="shared" si="34"/>
        <v>0</v>
      </c>
      <c r="J345" s="78" t="str">
        <f t="shared" si="29"/>
        <v>2048–2049</v>
      </c>
      <c r="L345" s="89"/>
      <c r="N345" s="87"/>
      <c r="Q345" s="46"/>
    </row>
    <row r="346" spans="1:17" ht="20.25" customHeight="1" x14ac:dyDescent="0.2">
      <c r="A346" s="41">
        <v>54455</v>
      </c>
      <c r="B346" s="42">
        <f t="shared" si="30"/>
        <v>0</v>
      </c>
      <c r="C346" s="117"/>
      <c r="D346" s="43">
        <f t="shared" si="31"/>
        <v>0</v>
      </c>
      <c r="E346" s="44">
        <f t="shared" si="28"/>
        <v>0</v>
      </c>
      <c r="F346" s="43">
        <f t="shared" si="32"/>
        <v>0</v>
      </c>
      <c r="G346" s="45">
        <f>IF(AND(C346&lt;&gt;"",SUM(G$27:G345)&lt;E$19),$E$19/$E$23,0)</f>
        <v>0</v>
      </c>
      <c r="H346" s="43">
        <f t="shared" si="33"/>
        <v>0</v>
      </c>
      <c r="I346" s="43">
        <f t="shared" si="34"/>
        <v>0</v>
      </c>
      <c r="J346" s="78" t="str">
        <f t="shared" si="29"/>
        <v>2048–2049</v>
      </c>
      <c r="L346" s="89"/>
      <c r="N346" s="87"/>
      <c r="Q346" s="46"/>
    </row>
    <row r="347" spans="1:17" ht="20.25" customHeight="1" x14ac:dyDescent="0.2">
      <c r="A347" s="41">
        <v>54483</v>
      </c>
      <c r="B347" s="42">
        <f t="shared" si="30"/>
        <v>0</v>
      </c>
      <c r="C347" s="117"/>
      <c r="D347" s="43">
        <f t="shared" si="31"/>
        <v>0</v>
      </c>
      <c r="E347" s="44">
        <f t="shared" ref="E347:E410" si="35">C347-D347</f>
        <v>0</v>
      </c>
      <c r="F347" s="43">
        <f t="shared" si="32"/>
        <v>0</v>
      </c>
      <c r="G347" s="45">
        <f>IF(AND(C347&lt;&gt;"",SUM(G$27:G346)&lt;E$19),$E$19/$E$23,0)</f>
        <v>0</v>
      </c>
      <c r="H347" s="43">
        <f t="shared" si="33"/>
        <v>0</v>
      </c>
      <c r="I347" s="43">
        <f t="shared" si="34"/>
        <v>0</v>
      </c>
      <c r="J347" s="78" t="str">
        <f t="shared" ref="J347:J410" si="36">IF(OR(MONTH(A347)=1,MONTH(A347)=2,MONTH(A347)=3,MONTH(A347)=4,MONTH(A347)=5,MONTH(A347)=6),YEAR(A347)-1&amp;"–"&amp;YEAR(A347),YEAR(A347)&amp;"–"&amp;YEAR(A347)+1)</f>
        <v>2048–2049</v>
      </c>
      <c r="L347" s="89"/>
      <c r="N347" s="87"/>
      <c r="Q347" s="46"/>
    </row>
    <row r="348" spans="1:17" ht="20.25" customHeight="1" x14ac:dyDescent="0.2">
      <c r="A348" s="41">
        <v>54514</v>
      </c>
      <c r="B348" s="42">
        <f t="shared" ref="B348:B411" si="37">IF(C348&gt;0,C348*-1,C348)</f>
        <v>0</v>
      </c>
      <c r="C348" s="117"/>
      <c r="D348" s="43">
        <f t="shared" ref="D348:D411" si="38">IF(C348="",0,IF($E$15="Beginning",IF(C347&lt;&gt;"",$F347*$E$6/12,0),IF(C347&lt;&gt;"",$F347*$E$6/12,$E$16*$E$6/12)))</f>
        <v>0</v>
      </c>
      <c r="E348" s="44">
        <f t="shared" si="35"/>
        <v>0</v>
      </c>
      <c r="F348" s="43">
        <f t="shared" ref="F348:F411" si="39">IF(C348="",0,IF(C347="",$E$16-E348,IF(C348&lt;&gt;"",F347-E348)))</f>
        <v>0</v>
      </c>
      <c r="G348" s="45">
        <f>IF(AND(C348&lt;&gt;"",SUM(G$27:G347)&lt;E$19),$E$19/$E$23,0)</f>
        <v>0</v>
      </c>
      <c r="H348" s="43">
        <f t="shared" ref="H348:H411" si="40">IF(C348&lt;&gt;"",G348+H347,0)</f>
        <v>0</v>
      </c>
      <c r="I348" s="43">
        <f t="shared" si="34"/>
        <v>0</v>
      </c>
      <c r="J348" s="78" t="str">
        <f t="shared" si="36"/>
        <v>2048–2049</v>
      </c>
      <c r="L348" s="89"/>
      <c r="N348" s="87"/>
      <c r="Q348" s="46"/>
    </row>
    <row r="349" spans="1:17" ht="20.25" customHeight="1" x14ac:dyDescent="0.2">
      <c r="A349" s="41">
        <v>54544</v>
      </c>
      <c r="B349" s="42">
        <f t="shared" si="37"/>
        <v>0</v>
      </c>
      <c r="C349" s="117"/>
      <c r="D349" s="43">
        <f t="shared" si="38"/>
        <v>0</v>
      </c>
      <c r="E349" s="44">
        <f t="shared" si="35"/>
        <v>0</v>
      </c>
      <c r="F349" s="43">
        <f t="shared" si="39"/>
        <v>0</v>
      </c>
      <c r="G349" s="45">
        <f>IF(AND(C349&lt;&gt;"",SUM(G$27:G348)&lt;E$19),$E$19/$E$23,0)</f>
        <v>0</v>
      </c>
      <c r="H349" s="43">
        <f t="shared" si="40"/>
        <v>0</v>
      </c>
      <c r="I349" s="43">
        <f t="shared" ref="I349:I412" si="41">IF(C349&lt;&gt;"",$E$19-H349,0)</f>
        <v>0</v>
      </c>
      <c r="J349" s="78" t="str">
        <f t="shared" si="36"/>
        <v>2048–2049</v>
      </c>
      <c r="L349" s="89"/>
      <c r="N349" s="87"/>
      <c r="Q349" s="46"/>
    </row>
    <row r="350" spans="1:17" ht="20.25" customHeight="1" x14ac:dyDescent="0.2">
      <c r="A350" s="41">
        <v>54575</v>
      </c>
      <c r="B350" s="42">
        <f t="shared" si="37"/>
        <v>0</v>
      </c>
      <c r="C350" s="117"/>
      <c r="D350" s="43">
        <f t="shared" si="38"/>
        <v>0</v>
      </c>
      <c r="E350" s="44">
        <f t="shared" si="35"/>
        <v>0</v>
      </c>
      <c r="F350" s="43">
        <f t="shared" si="39"/>
        <v>0</v>
      </c>
      <c r="G350" s="45">
        <f>IF(AND(C350&lt;&gt;"",SUM(G$27:G349)&lt;E$19),$E$19/$E$23,0)</f>
        <v>0</v>
      </c>
      <c r="H350" s="43">
        <f t="shared" si="40"/>
        <v>0</v>
      </c>
      <c r="I350" s="43">
        <f t="shared" si="41"/>
        <v>0</v>
      </c>
      <c r="J350" s="78" t="str">
        <f t="shared" si="36"/>
        <v>2048–2049</v>
      </c>
      <c r="L350" s="89"/>
      <c r="N350" s="87"/>
      <c r="Q350" s="46"/>
    </row>
    <row r="351" spans="1:17" ht="20.25" customHeight="1" x14ac:dyDescent="0.2">
      <c r="A351" s="41">
        <v>54605</v>
      </c>
      <c r="B351" s="42">
        <f t="shared" si="37"/>
        <v>0</v>
      </c>
      <c r="C351" s="117"/>
      <c r="D351" s="43">
        <f t="shared" si="38"/>
        <v>0</v>
      </c>
      <c r="E351" s="44">
        <f t="shared" si="35"/>
        <v>0</v>
      </c>
      <c r="F351" s="43">
        <f t="shared" si="39"/>
        <v>0</v>
      </c>
      <c r="G351" s="45">
        <f>IF(AND(C351&lt;&gt;"",SUM(G$27:G350)&lt;E$19),$E$19/$E$23,0)</f>
        <v>0</v>
      </c>
      <c r="H351" s="43">
        <f t="shared" si="40"/>
        <v>0</v>
      </c>
      <c r="I351" s="43">
        <f t="shared" si="41"/>
        <v>0</v>
      </c>
      <c r="J351" s="78" t="str">
        <f t="shared" si="36"/>
        <v>2049–2050</v>
      </c>
      <c r="L351" s="89"/>
      <c r="N351" s="87"/>
      <c r="Q351" s="46"/>
    </row>
    <row r="352" spans="1:17" ht="20.25" customHeight="1" x14ac:dyDescent="0.2">
      <c r="A352" s="41">
        <v>54636</v>
      </c>
      <c r="B352" s="42">
        <f t="shared" si="37"/>
        <v>0</v>
      </c>
      <c r="C352" s="117"/>
      <c r="D352" s="43">
        <f t="shared" si="38"/>
        <v>0</v>
      </c>
      <c r="E352" s="44">
        <f t="shared" si="35"/>
        <v>0</v>
      </c>
      <c r="F352" s="43">
        <f t="shared" si="39"/>
        <v>0</v>
      </c>
      <c r="G352" s="45">
        <f>IF(AND(C352&lt;&gt;"",SUM(G$27:G351)&lt;E$19),$E$19/$E$23,0)</f>
        <v>0</v>
      </c>
      <c r="H352" s="43">
        <f t="shared" si="40"/>
        <v>0</v>
      </c>
      <c r="I352" s="43">
        <f t="shared" si="41"/>
        <v>0</v>
      </c>
      <c r="J352" s="78" t="str">
        <f t="shared" si="36"/>
        <v>2049–2050</v>
      </c>
      <c r="L352" s="89"/>
      <c r="N352" s="87"/>
      <c r="Q352" s="46"/>
    </row>
    <row r="353" spans="1:17" ht="20.25" customHeight="1" x14ac:dyDescent="0.2">
      <c r="A353" s="41">
        <v>54667</v>
      </c>
      <c r="B353" s="42">
        <f t="shared" si="37"/>
        <v>0</v>
      </c>
      <c r="C353" s="117"/>
      <c r="D353" s="43">
        <f t="shared" si="38"/>
        <v>0</v>
      </c>
      <c r="E353" s="44">
        <f t="shared" si="35"/>
        <v>0</v>
      </c>
      <c r="F353" s="43">
        <f t="shared" si="39"/>
        <v>0</v>
      </c>
      <c r="G353" s="45">
        <f>IF(AND(C353&lt;&gt;"",SUM(G$27:G352)&lt;E$19),$E$19/$E$23,0)</f>
        <v>0</v>
      </c>
      <c r="H353" s="43">
        <f t="shared" si="40"/>
        <v>0</v>
      </c>
      <c r="I353" s="43">
        <f t="shared" si="41"/>
        <v>0</v>
      </c>
      <c r="J353" s="78" t="str">
        <f t="shared" si="36"/>
        <v>2049–2050</v>
      </c>
      <c r="L353" s="89"/>
      <c r="N353" s="87"/>
      <c r="Q353" s="46"/>
    </row>
    <row r="354" spans="1:17" ht="20.25" customHeight="1" x14ac:dyDescent="0.2">
      <c r="A354" s="41">
        <v>54697</v>
      </c>
      <c r="B354" s="42">
        <f t="shared" si="37"/>
        <v>0</v>
      </c>
      <c r="C354" s="117"/>
      <c r="D354" s="43">
        <f t="shared" si="38"/>
        <v>0</v>
      </c>
      <c r="E354" s="44">
        <f t="shared" si="35"/>
        <v>0</v>
      </c>
      <c r="F354" s="43">
        <f t="shared" si="39"/>
        <v>0</v>
      </c>
      <c r="G354" s="45">
        <f>IF(AND(C354&lt;&gt;"",SUM(G$27:G353)&lt;E$19),$E$19/$E$23,0)</f>
        <v>0</v>
      </c>
      <c r="H354" s="43">
        <f t="shared" si="40"/>
        <v>0</v>
      </c>
      <c r="I354" s="43">
        <f t="shared" si="41"/>
        <v>0</v>
      </c>
      <c r="J354" s="78" t="str">
        <f t="shared" si="36"/>
        <v>2049–2050</v>
      </c>
      <c r="L354" s="89"/>
      <c r="N354" s="87"/>
      <c r="Q354" s="46"/>
    </row>
    <row r="355" spans="1:17" ht="20.25" customHeight="1" x14ac:dyDescent="0.2">
      <c r="A355" s="41">
        <v>54728</v>
      </c>
      <c r="B355" s="42">
        <f t="shared" si="37"/>
        <v>0</v>
      </c>
      <c r="C355" s="117"/>
      <c r="D355" s="43">
        <f t="shared" si="38"/>
        <v>0</v>
      </c>
      <c r="E355" s="44">
        <f t="shared" si="35"/>
        <v>0</v>
      </c>
      <c r="F355" s="43">
        <f t="shared" si="39"/>
        <v>0</v>
      </c>
      <c r="G355" s="45">
        <f>IF(AND(C355&lt;&gt;"",SUM(G$27:G354)&lt;E$19),$E$19/$E$23,0)</f>
        <v>0</v>
      </c>
      <c r="H355" s="43">
        <f t="shared" si="40"/>
        <v>0</v>
      </c>
      <c r="I355" s="43">
        <f t="shared" si="41"/>
        <v>0</v>
      </c>
      <c r="J355" s="78" t="str">
        <f t="shared" si="36"/>
        <v>2049–2050</v>
      </c>
      <c r="L355" s="89"/>
      <c r="N355" s="87"/>
      <c r="Q355" s="46"/>
    </row>
    <row r="356" spans="1:17" ht="20.25" customHeight="1" x14ac:dyDescent="0.2">
      <c r="A356" s="41">
        <v>54758</v>
      </c>
      <c r="B356" s="42">
        <f t="shared" si="37"/>
        <v>0</v>
      </c>
      <c r="C356" s="117"/>
      <c r="D356" s="43">
        <f t="shared" si="38"/>
        <v>0</v>
      </c>
      <c r="E356" s="44">
        <f t="shared" si="35"/>
        <v>0</v>
      </c>
      <c r="F356" s="43">
        <f t="shared" si="39"/>
        <v>0</v>
      </c>
      <c r="G356" s="45">
        <f>IF(AND(C356&lt;&gt;"",SUM(G$27:G355)&lt;E$19),$E$19/$E$23,0)</f>
        <v>0</v>
      </c>
      <c r="H356" s="43">
        <f t="shared" si="40"/>
        <v>0</v>
      </c>
      <c r="I356" s="43">
        <f t="shared" si="41"/>
        <v>0</v>
      </c>
      <c r="J356" s="78" t="str">
        <f t="shared" si="36"/>
        <v>2049–2050</v>
      </c>
      <c r="L356" s="89"/>
      <c r="N356" s="87"/>
      <c r="Q356" s="46"/>
    </row>
    <row r="357" spans="1:17" ht="20.25" customHeight="1" x14ac:dyDescent="0.2">
      <c r="A357" s="41">
        <v>54789</v>
      </c>
      <c r="B357" s="42">
        <f t="shared" si="37"/>
        <v>0</v>
      </c>
      <c r="C357" s="117"/>
      <c r="D357" s="43">
        <f t="shared" si="38"/>
        <v>0</v>
      </c>
      <c r="E357" s="44">
        <f t="shared" si="35"/>
        <v>0</v>
      </c>
      <c r="F357" s="43">
        <f t="shared" si="39"/>
        <v>0</v>
      </c>
      <c r="G357" s="45">
        <f>IF(AND(C357&lt;&gt;"",SUM(G$27:G356)&lt;E$19),$E$19/$E$23,0)</f>
        <v>0</v>
      </c>
      <c r="H357" s="43">
        <f t="shared" si="40"/>
        <v>0</v>
      </c>
      <c r="I357" s="43">
        <f t="shared" si="41"/>
        <v>0</v>
      </c>
      <c r="J357" s="78" t="str">
        <f t="shared" si="36"/>
        <v>2049–2050</v>
      </c>
      <c r="L357" s="89"/>
      <c r="N357" s="87"/>
      <c r="Q357" s="46"/>
    </row>
    <row r="358" spans="1:17" ht="20.25" customHeight="1" x14ac:dyDescent="0.2">
      <c r="A358" s="41">
        <v>54820</v>
      </c>
      <c r="B358" s="42">
        <f t="shared" si="37"/>
        <v>0</v>
      </c>
      <c r="C358" s="117"/>
      <c r="D358" s="43">
        <f t="shared" si="38"/>
        <v>0</v>
      </c>
      <c r="E358" s="44">
        <f t="shared" si="35"/>
        <v>0</v>
      </c>
      <c r="F358" s="43">
        <f t="shared" si="39"/>
        <v>0</v>
      </c>
      <c r="G358" s="45">
        <f>IF(AND(C358&lt;&gt;"",SUM(G$27:G357)&lt;E$19),$E$19/$E$23,0)</f>
        <v>0</v>
      </c>
      <c r="H358" s="43">
        <f t="shared" si="40"/>
        <v>0</v>
      </c>
      <c r="I358" s="43">
        <f t="shared" si="41"/>
        <v>0</v>
      </c>
      <c r="J358" s="78" t="str">
        <f t="shared" si="36"/>
        <v>2049–2050</v>
      </c>
      <c r="L358" s="89"/>
      <c r="N358" s="87"/>
      <c r="Q358" s="46"/>
    </row>
    <row r="359" spans="1:17" ht="20.25" customHeight="1" x14ac:dyDescent="0.2">
      <c r="A359" s="41">
        <v>54848</v>
      </c>
      <c r="B359" s="42">
        <f t="shared" si="37"/>
        <v>0</v>
      </c>
      <c r="C359" s="117"/>
      <c r="D359" s="43">
        <f t="shared" si="38"/>
        <v>0</v>
      </c>
      <c r="E359" s="44">
        <f t="shared" si="35"/>
        <v>0</v>
      </c>
      <c r="F359" s="43">
        <f t="shared" si="39"/>
        <v>0</v>
      </c>
      <c r="G359" s="45">
        <f>IF(AND(C359&lt;&gt;"",SUM(G$27:G358)&lt;E$19),$E$19/$E$23,0)</f>
        <v>0</v>
      </c>
      <c r="H359" s="43">
        <f t="shared" si="40"/>
        <v>0</v>
      </c>
      <c r="I359" s="43">
        <f t="shared" si="41"/>
        <v>0</v>
      </c>
      <c r="J359" s="78" t="str">
        <f t="shared" si="36"/>
        <v>2049–2050</v>
      </c>
      <c r="L359" s="89"/>
      <c r="N359" s="87"/>
      <c r="Q359" s="46"/>
    </row>
    <row r="360" spans="1:17" ht="20.25" customHeight="1" x14ac:dyDescent="0.2">
      <c r="A360" s="41">
        <v>54879</v>
      </c>
      <c r="B360" s="42">
        <f t="shared" si="37"/>
        <v>0</v>
      </c>
      <c r="C360" s="117"/>
      <c r="D360" s="43">
        <f t="shared" si="38"/>
        <v>0</v>
      </c>
      <c r="E360" s="44">
        <f t="shared" si="35"/>
        <v>0</v>
      </c>
      <c r="F360" s="43">
        <f t="shared" si="39"/>
        <v>0</v>
      </c>
      <c r="G360" s="45">
        <f>IF(AND(C360&lt;&gt;"",SUM(G$27:G359)&lt;E$19),$E$19/$E$23,0)</f>
        <v>0</v>
      </c>
      <c r="H360" s="43">
        <f t="shared" si="40"/>
        <v>0</v>
      </c>
      <c r="I360" s="43">
        <f t="shared" si="41"/>
        <v>0</v>
      </c>
      <c r="J360" s="78" t="str">
        <f t="shared" si="36"/>
        <v>2049–2050</v>
      </c>
      <c r="L360" s="89"/>
      <c r="N360" s="87"/>
      <c r="Q360" s="46"/>
    </row>
    <row r="361" spans="1:17" ht="20.25" customHeight="1" x14ac:dyDescent="0.2">
      <c r="A361" s="41">
        <v>54909</v>
      </c>
      <c r="B361" s="42">
        <f t="shared" si="37"/>
        <v>0</v>
      </c>
      <c r="C361" s="117"/>
      <c r="D361" s="43">
        <f t="shared" si="38"/>
        <v>0</v>
      </c>
      <c r="E361" s="44">
        <f t="shared" si="35"/>
        <v>0</v>
      </c>
      <c r="F361" s="43">
        <f t="shared" si="39"/>
        <v>0</v>
      </c>
      <c r="G361" s="45">
        <f>IF(AND(C361&lt;&gt;"",SUM(G$27:G360)&lt;E$19),$E$19/$E$23,0)</f>
        <v>0</v>
      </c>
      <c r="H361" s="43">
        <f t="shared" si="40"/>
        <v>0</v>
      </c>
      <c r="I361" s="43">
        <f t="shared" si="41"/>
        <v>0</v>
      </c>
      <c r="J361" s="78" t="str">
        <f t="shared" si="36"/>
        <v>2049–2050</v>
      </c>
      <c r="L361" s="89"/>
      <c r="N361" s="87"/>
      <c r="Q361" s="46"/>
    </row>
    <row r="362" spans="1:17" ht="20.25" customHeight="1" x14ac:dyDescent="0.2">
      <c r="A362" s="41">
        <v>54940</v>
      </c>
      <c r="B362" s="42">
        <f t="shared" si="37"/>
        <v>0</v>
      </c>
      <c r="C362" s="117"/>
      <c r="D362" s="43">
        <f t="shared" si="38"/>
        <v>0</v>
      </c>
      <c r="E362" s="44">
        <f t="shared" si="35"/>
        <v>0</v>
      </c>
      <c r="F362" s="43">
        <f t="shared" si="39"/>
        <v>0</v>
      </c>
      <c r="G362" s="45">
        <f>IF(AND(C362&lt;&gt;"",SUM(G$27:G361)&lt;E$19),$E$19/$E$23,0)</f>
        <v>0</v>
      </c>
      <c r="H362" s="43">
        <f t="shared" si="40"/>
        <v>0</v>
      </c>
      <c r="I362" s="43">
        <f t="shared" si="41"/>
        <v>0</v>
      </c>
      <c r="J362" s="78" t="str">
        <f t="shared" si="36"/>
        <v>2049–2050</v>
      </c>
      <c r="L362" s="89"/>
      <c r="N362" s="87"/>
      <c r="Q362" s="46"/>
    </row>
    <row r="363" spans="1:17" ht="20.25" customHeight="1" x14ac:dyDescent="0.2">
      <c r="A363" s="41">
        <v>54970</v>
      </c>
      <c r="B363" s="42">
        <f t="shared" si="37"/>
        <v>0</v>
      </c>
      <c r="C363" s="117"/>
      <c r="D363" s="43">
        <f t="shared" si="38"/>
        <v>0</v>
      </c>
      <c r="E363" s="44">
        <f t="shared" si="35"/>
        <v>0</v>
      </c>
      <c r="F363" s="43">
        <f t="shared" si="39"/>
        <v>0</v>
      </c>
      <c r="G363" s="45">
        <f>IF(AND(C363&lt;&gt;"",SUM(G$27:G362)&lt;E$19),$E$19/$E$23,0)</f>
        <v>0</v>
      </c>
      <c r="H363" s="43">
        <f t="shared" si="40"/>
        <v>0</v>
      </c>
      <c r="I363" s="43">
        <f t="shared" si="41"/>
        <v>0</v>
      </c>
      <c r="J363" s="78" t="str">
        <f t="shared" si="36"/>
        <v>2050–2051</v>
      </c>
      <c r="L363" s="89"/>
      <c r="N363" s="87"/>
      <c r="Q363" s="46"/>
    </row>
    <row r="364" spans="1:17" ht="20.25" customHeight="1" x14ac:dyDescent="0.2">
      <c r="A364" s="41">
        <v>55001</v>
      </c>
      <c r="B364" s="42">
        <f t="shared" si="37"/>
        <v>0</v>
      </c>
      <c r="C364" s="117"/>
      <c r="D364" s="43">
        <f t="shared" si="38"/>
        <v>0</v>
      </c>
      <c r="E364" s="44">
        <f t="shared" si="35"/>
        <v>0</v>
      </c>
      <c r="F364" s="43">
        <f t="shared" si="39"/>
        <v>0</v>
      </c>
      <c r="G364" s="45">
        <f>IF(AND(C364&lt;&gt;"",SUM(G$27:G363)&lt;E$19),$E$19/$E$23,0)</f>
        <v>0</v>
      </c>
      <c r="H364" s="43">
        <f t="shared" si="40"/>
        <v>0</v>
      </c>
      <c r="I364" s="43">
        <f t="shared" si="41"/>
        <v>0</v>
      </c>
      <c r="J364" s="78" t="str">
        <f t="shared" si="36"/>
        <v>2050–2051</v>
      </c>
      <c r="L364" s="89"/>
      <c r="N364" s="87"/>
      <c r="Q364" s="46"/>
    </row>
    <row r="365" spans="1:17" ht="20.25" customHeight="1" x14ac:dyDescent="0.2">
      <c r="A365" s="41">
        <v>55032</v>
      </c>
      <c r="B365" s="42">
        <f t="shared" si="37"/>
        <v>0</v>
      </c>
      <c r="C365" s="117"/>
      <c r="D365" s="43">
        <f t="shared" si="38"/>
        <v>0</v>
      </c>
      <c r="E365" s="44">
        <f t="shared" si="35"/>
        <v>0</v>
      </c>
      <c r="F365" s="43">
        <f t="shared" si="39"/>
        <v>0</v>
      </c>
      <c r="G365" s="45">
        <f>IF(AND(C365&lt;&gt;"",SUM(G$27:G364)&lt;E$19),$E$19/$E$23,0)</f>
        <v>0</v>
      </c>
      <c r="H365" s="43">
        <f t="shared" si="40"/>
        <v>0</v>
      </c>
      <c r="I365" s="43">
        <f t="shared" si="41"/>
        <v>0</v>
      </c>
      <c r="J365" s="78" t="str">
        <f t="shared" si="36"/>
        <v>2050–2051</v>
      </c>
      <c r="L365" s="89"/>
      <c r="N365" s="87"/>
      <c r="Q365" s="46"/>
    </row>
    <row r="366" spans="1:17" ht="20.25" customHeight="1" x14ac:dyDescent="0.2">
      <c r="A366" s="41">
        <v>55062</v>
      </c>
      <c r="B366" s="42">
        <f t="shared" si="37"/>
        <v>0</v>
      </c>
      <c r="C366" s="117"/>
      <c r="D366" s="43">
        <f t="shared" si="38"/>
        <v>0</v>
      </c>
      <c r="E366" s="44">
        <f t="shared" si="35"/>
        <v>0</v>
      </c>
      <c r="F366" s="43">
        <f t="shared" si="39"/>
        <v>0</v>
      </c>
      <c r="G366" s="45">
        <f>IF(AND(C366&lt;&gt;"",SUM(G$27:G365)&lt;E$19),$E$19/$E$23,0)</f>
        <v>0</v>
      </c>
      <c r="H366" s="43">
        <f t="shared" si="40"/>
        <v>0</v>
      </c>
      <c r="I366" s="43">
        <f t="shared" si="41"/>
        <v>0</v>
      </c>
      <c r="J366" s="78" t="str">
        <f t="shared" si="36"/>
        <v>2050–2051</v>
      </c>
      <c r="L366" s="89"/>
      <c r="N366" s="87"/>
      <c r="Q366" s="46"/>
    </row>
    <row r="367" spans="1:17" ht="20.25" customHeight="1" x14ac:dyDescent="0.2">
      <c r="A367" s="41">
        <v>55093</v>
      </c>
      <c r="B367" s="42">
        <f t="shared" si="37"/>
        <v>0</v>
      </c>
      <c r="C367" s="117"/>
      <c r="D367" s="43">
        <f t="shared" si="38"/>
        <v>0</v>
      </c>
      <c r="E367" s="44">
        <f t="shared" si="35"/>
        <v>0</v>
      </c>
      <c r="F367" s="43">
        <f t="shared" si="39"/>
        <v>0</v>
      </c>
      <c r="G367" s="45">
        <f>IF(AND(C367&lt;&gt;"",SUM(G$27:G366)&lt;E$19),$E$19/$E$23,0)</f>
        <v>0</v>
      </c>
      <c r="H367" s="43">
        <f t="shared" si="40"/>
        <v>0</v>
      </c>
      <c r="I367" s="43">
        <f t="shared" si="41"/>
        <v>0</v>
      </c>
      <c r="J367" s="78" t="str">
        <f t="shared" si="36"/>
        <v>2050–2051</v>
      </c>
      <c r="L367" s="89"/>
      <c r="N367" s="87"/>
      <c r="Q367" s="46"/>
    </row>
    <row r="368" spans="1:17" ht="20.25" customHeight="1" x14ac:dyDescent="0.2">
      <c r="A368" s="41">
        <v>55123</v>
      </c>
      <c r="B368" s="42">
        <f t="shared" si="37"/>
        <v>0</v>
      </c>
      <c r="C368" s="117"/>
      <c r="D368" s="43">
        <f t="shared" si="38"/>
        <v>0</v>
      </c>
      <c r="E368" s="44">
        <f t="shared" si="35"/>
        <v>0</v>
      </c>
      <c r="F368" s="43">
        <f t="shared" si="39"/>
        <v>0</v>
      </c>
      <c r="G368" s="45">
        <f>IF(AND(C368&lt;&gt;"",SUM(G$27:G367)&lt;E$19),$E$19/$E$23,0)</f>
        <v>0</v>
      </c>
      <c r="H368" s="43">
        <f t="shared" si="40"/>
        <v>0</v>
      </c>
      <c r="I368" s="43">
        <f t="shared" si="41"/>
        <v>0</v>
      </c>
      <c r="J368" s="78" t="str">
        <f t="shared" si="36"/>
        <v>2050–2051</v>
      </c>
      <c r="L368" s="89"/>
      <c r="N368" s="87"/>
      <c r="Q368" s="46"/>
    </row>
    <row r="369" spans="1:17" ht="20.25" customHeight="1" x14ac:dyDescent="0.2">
      <c r="A369" s="41">
        <v>55154</v>
      </c>
      <c r="B369" s="42">
        <f t="shared" si="37"/>
        <v>0</v>
      </c>
      <c r="C369" s="117"/>
      <c r="D369" s="43">
        <f t="shared" si="38"/>
        <v>0</v>
      </c>
      <c r="E369" s="44">
        <f t="shared" si="35"/>
        <v>0</v>
      </c>
      <c r="F369" s="43">
        <f t="shared" si="39"/>
        <v>0</v>
      </c>
      <c r="G369" s="45">
        <f>IF(AND(C369&lt;&gt;"",SUM(G$27:G368)&lt;E$19),$E$19/$E$23,0)</f>
        <v>0</v>
      </c>
      <c r="H369" s="43">
        <f t="shared" si="40"/>
        <v>0</v>
      </c>
      <c r="I369" s="43">
        <f t="shared" si="41"/>
        <v>0</v>
      </c>
      <c r="J369" s="78" t="str">
        <f t="shared" si="36"/>
        <v>2050–2051</v>
      </c>
      <c r="L369" s="89"/>
      <c r="N369" s="87"/>
      <c r="Q369" s="46"/>
    </row>
    <row r="370" spans="1:17" ht="20.25" customHeight="1" x14ac:dyDescent="0.2">
      <c r="A370" s="41">
        <v>55185</v>
      </c>
      <c r="B370" s="42">
        <f t="shared" si="37"/>
        <v>0</v>
      </c>
      <c r="C370" s="117"/>
      <c r="D370" s="43">
        <f t="shared" si="38"/>
        <v>0</v>
      </c>
      <c r="E370" s="44">
        <f t="shared" si="35"/>
        <v>0</v>
      </c>
      <c r="F370" s="43">
        <f t="shared" si="39"/>
        <v>0</v>
      </c>
      <c r="G370" s="45">
        <f>IF(AND(C370&lt;&gt;"",SUM(G$27:G369)&lt;E$19),$E$19/$E$23,0)</f>
        <v>0</v>
      </c>
      <c r="H370" s="43">
        <f t="shared" si="40"/>
        <v>0</v>
      </c>
      <c r="I370" s="43">
        <f t="shared" si="41"/>
        <v>0</v>
      </c>
      <c r="J370" s="78" t="str">
        <f t="shared" si="36"/>
        <v>2050–2051</v>
      </c>
      <c r="L370" s="89"/>
      <c r="N370" s="87"/>
      <c r="Q370" s="46"/>
    </row>
    <row r="371" spans="1:17" ht="20.25" customHeight="1" x14ac:dyDescent="0.2">
      <c r="A371" s="41">
        <v>55213</v>
      </c>
      <c r="B371" s="42">
        <f t="shared" si="37"/>
        <v>0</v>
      </c>
      <c r="C371" s="117"/>
      <c r="D371" s="43">
        <f t="shared" si="38"/>
        <v>0</v>
      </c>
      <c r="E371" s="44">
        <f t="shared" si="35"/>
        <v>0</v>
      </c>
      <c r="F371" s="43">
        <f t="shared" si="39"/>
        <v>0</v>
      </c>
      <c r="G371" s="45">
        <f>IF(AND(C371&lt;&gt;"",SUM(G$27:G370)&lt;E$19),$E$19/$E$23,0)</f>
        <v>0</v>
      </c>
      <c r="H371" s="43">
        <f t="shared" si="40"/>
        <v>0</v>
      </c>
      <c r="I371" s="43">
        <f t="shared" si="41"/>
        <v>0</v>
      </c>
      <c r="J371" s="78" t="str">
        <f t="shared" si="36"/>
        <v>2050–2051</v>
      </c>
      <c r="L371" s="89"/>
      <c r="N371" s="87"/>
      <c r="Q371" s="46"/>
    </row>
    <row r="372" spans="1:17" ht="20.25" customHeight="1" x14ac:dyDescent="0.2">
      <c r="A372" s="41">
        <v>55244</v>
      </c>
      <c r="B372" s="42">
        <f t="shared" si="37"/>
        <v>0</v>
      </c>
      <c r="C372" s="117"/>
      <c r="D372" s="43">
        <f t="shared" si="38"/>
        <v>0</v>
      </c>
      <c r="E372" s="44">
        <f t="shared" si="35"/>
        <v>0</v>
      </c>
      <c r="F372" s="43">
        <f t="shared" si="39"/>
        <v>0</v>
      </c>
      <c r="G372" s="45">
        <f>IF(AND(C372&lt;&gt;"",SUM(G$27:G371)&lt;E$19),$E$19/$E$23,0)</f>
        <v>0</v>
      </c>
      <c r="H372" s="43">
        <f t="shared" si="40"/>
        <v>0</v>
      </c>
      <c r="I372" s="43">
        <f t="shared" si="41"/>
        <v>0</v>
      </c>
      <c r="J372" s="78" t="str">
        <f t="shared" si="36"/>
        <v>2050–2051</v>
      </c>
      <c r="L372" s="89"/>
      <c r="N372" s="87"/>
      <c r="Q372" s="46"/>
    </row>
    <row r="373" spans="1:17" ht="20.25" customHeight="1" x14ac:dyDescent="0.2">
      <c r="A373" s="41">
        <v>55274</v>
      </c>
      <c r="B373" s="42">
        <f t="shared" si="37"/>
        <v>0</v>
      </c>
      <c r="C373" s="117"/>
      <c r="D373" s="43">
        <f t="shared" si="38"/>
        <v>0</v>
      </c>
      <c r="E373" s="44">
        <f t="shared" si="35"/>
        <v>0</v>
      </c>
      <c r="F373" s="43">
        <f t="shared" si="39"/>
        <v>0</v>
      </c>
      <c r="G373" s="45">
        <f>IF(AND(C373&lt;&gt;"",SUM(G$27:G372)&lt;E$19),$E$19/$E$23,0)</f>
        <v>0</v>
      </c>
      <c r="H373" s="43">
        <f t="shared" si="40"/>
        <v>0</v>
      </c>
      <c r="I373" s="43">
        <f t="shared" si="41"/>
        <v>0</v>
      </c>
      <c r="J373" s="78" t="str">
        <f t="shared" si="36"/>
        <v>2050–2051</v>
      </c>
      <c r="L373" s="89"/>
      <c r="N373" s="87"/>
      <c r="Q373" s="46"/>
    </row>
    <row r="374" spans="1:17" ht="20.25" customHeight="1" x14ac:dyDescent="0.2">
      <c r="A374" s="41">
        <v>55305</v>
      </c>
      <c r="B374" s="42">
        <f t="shared" si="37"/>
        <v>0</v>
      </c>
      <c r="C374" s="117"/>
      <c r="D374" s="43">
        <f t="shared" si="38"/>
        <v>0</v>
      </c>
      <c r="E374" s="44">
        <f t="shared" si="35"/>
        <v>0</v>
      </c>
      <c r="F374" s="43">
        <f t="shared" si="39"/>
        <v>0</v>
      </c>
      <c r="G374" s="45">
        <f>IF(AND(C374&lt;&gt;"",SUM(G$27:G373)&lt;E$19),$E$19/$E$23,0)</f>
        <v>0</v>
      </c>
      <c r="H374" s="43">
        <f t="shared" si="40"/>
        <v>0</v>
      </c>
      <c r="I374" s="43">
        <f t="shared" si="41"/>
        <v>0</v>
      </c>
      <c r="J374" s="78" t="str">
        <f t="shared" si="36"/>
        <v>2050–2051</v>
      </c>
      <c r="L374" s="89"/>
      <c r="N374" s="87"/>
      <c r="Q374" s="46"/>
    </row>
    <row r="375" spans="1:17" ht="20.25" customHeight="1" x14ac:dyDescent="0.2">
      <c r="A375" s="41">
        <v>55335</v>
      </c>
      <c r="B375" s="42">
        <f t="shared" si="37"/>
        <v>0</v>
      </c>
      <c r="C375" s="117"/>
      <c r="D375" s="43">
        <f t="shared" si="38"/>
        <v>0</v>
      </c>
      <c r="E375" s="44">
        <f t="shared" si="35"/>
        <v>0</v>
      </c>
      <c r="F375" s="43">
        <f t="shared" si="39"/>
        <v>0</v>
      </c>
      <c r="G375" s="45">
        <f>IF(AND(C375&lt;&gt;"",SUM(G$27:G374)&lt;E$19),$E$19/$E$23,0)</f>
        <v>0</v>
      </c>
      <c r="H375" s="43">
        <f t="shared" si="40"/>
        <v>0</v>
      </c>
      <c r="I375" s="43">
        <f t="shared" si="41"/>
        <v>0</v>
      </c>
      <c r="J375" s="78" t="str">
        <f t="shared" si="36"/>
        <v>2051–2052</v>
      </c>
      <c r="L375" s="89"/>
      <c r="N375" s="87"/>
      <c r="Q375" s="46"/>
    </row>
    <row r="376" spans="1:17" ht="20.25" customHeight="1" x14ac:dyDescent="0.2">
      <c r="A376" s="41">
        <v>55366</v>
      </c>
      <c r="B376" s="42">
        <f t="shared" si="37"/>
        <v>0</v>
      </c>
      <c r="C376" s="117"/>
      <c r="D376" s="43">
        <f t="shared" si="38"/>
        <v>0</v>
      </c>
      <c r="E376" s="44">
        <f t="shared" si="35"/>
        <v>0</v>
      </c>
      <c r="F376" s="43">
        <f t="shared" si="39"/>
        <v>0</v>
      </c>
      <c r="G376" s="45">
        <f>IF(AND(C376&lt;&gt;"",SUM(G$27:G375)&lt;E$19),$E$19/$E$23,0)</f>
        <v>0</v>
      </c>
      <c r="H376" s="43">
        <f t="shared" si="40"/>
        <v>0</v>
      </c>
      <c r="I376" s="43">
        <f t="shared" si="41"/>
        <v>0</v>
      </c>
      <c r="J376" s="78" t="str">
        <f t="shared" si="36"/>
        <v>2051–2052</v>
      </c>
      <c r="L376" s="89"/>
      <c r="N376" s="87"/>
      <c r="Q376" s="46"/>
    </row>
    <row r="377" spans="1:17" ht="20.25" customHeight="1" x14ac:dyDescent="0.2">
      <c r="A377" s="41">
        <v>55397</v>
      </c>
      <c r="B377" s="42">
        <f t="shared" si="37"/>
        <v>0</v>
      </c>
      <c r="C377" s="117"/>
      <c r="D377" s="43">
        <f t="shared" si="38"/>
        <v>0</v>
      </c>
      <c r="E377" s="44">
        <f t="shared" si="35"/>
        <v>0</v>
      </c>
      <c r="F377" s="43">
        <f t="shared" si="39"/>
        <v>0</v>
      </c>
      <c r="G377" s="45">
        <f>IF(AND(C377&lt;&gt;"",SUM(G$27:G376)&lt;E$19),$E$19/$E$23,0)</f>
        <v>0</v>
      </c>
      <c r="H377" s="43">
        <f t="shared" si="40"/>
        <v>0</v>
      </c>
      <c r="I377" s="43">
        <f t="shared" si="41"/>
        <v>0</v>
      </c>
      <c r="J377" s="78" t="str">
        <f t="shared" si="36"/>
        <v>2051–2052</v>
      </c>
      <c r="L377" s="89"/>
      <c r="N377" s="87"/>
      <c r="Q377" s="46"/>
    </row>
    <row r="378" spans="1:17" ht="20.25" customHeight="1" x14ac:dyDescent="0.2">
      <c r="A378" s="41">
        <v>55427</v>
      </c>
      <c r="B378" s="42">
        <f t="shared" si="37"/>
        <v>0</v>
      </c>
      <c r="C378" s="117"/>
      <c r="D378" s="43">
        <f t="shared" si="38"/>
        <v>0</v>
      </c>
      <c r="E378" s="44">
        <f t="shared" si="35"/>
        <v>0</v>
      </c>
      <c r="F378" s="43">
        <f t="shared" si="39"/>
        <v>0</v>
      </c>
      <c r="G378" s="45">
        <f>IF(AND(C378&lt;&gt;"",SUM(G$27:G377)&lt;E$19),$E$19/$E$23,0)</f>
        <v>0</v>
      </c>
      <c r="H378" s="43">
        <f t="shared" si="40"/>
        <v>0</v>
      </c>
      <c r="I378" s="43">
        <f t="shared" si="41"/>
        <v>0</v>
      </c>
      <c r="J378" s="78" t="str">
        <f t="shared" si="36"/>
        <v>2051–2052</v>
      </c>
      <c r="L378" s="89"/>
      <c r="N378" s="87"/>
      <c r="Q378" s="46"/>
    </row>
    <row r="379" spans="1:17" ht="20.25" customHeight="1" x14ac:dyDescent="0.2">
      <c r="A379" s="41">
        <v>55458</v>
      </c>
      <c r="B379" s="42">
        <f t="shared" si="37"/>
        <v>0</v>
      </c>
      <c r="C379" s="117"/>
      <c r="D379" s="43">
        <f t="shared" si="38"/>
        <v>0</v>
      </c>
      <c r="E379" s="44">
        <f t="shared" si="35"/>
        <v>0</v>
      </c>
      <c r="F379" s="43">
        <f t="shared" si="39"/>
        <v>0</v>
      </c>
      <c r="G379" s="45">
        <f>IF(AND(C379&lt;&gt;"",SUM(G$27:G378)&lt;E$19),$E$19/$E$23,0)</f>
        <v>0</v>
      </c>
      <c r="H379" s="43">
        <f t="shared" si="40"/>
        <v>0</v>
      </c>
      <c r="I379" s="43">
        <f t="shared" si="41"/>
        <v>0</v>
      </c>
      <c r="J379" s="78" t="str">
        <f t="shared" si="36"/>
        <v>2051–2052</v>
      </c>
      <c r="L379" s="89"/>
      <c r="N379" s="87"/>
      <c r="Q379" s="46"/>
    </row>
    <row r="380" spans="1:17" ht="20.25" customHeight="1" x14ac:dyDescent="0.2">
      <c r="A380" s="41">
        <v>55488</v>
      </c>
      <c r="B380" s="42">
        <f t="shared" si="37"/>
        <v>0</v>
      </c>
      <c r="C380" s="117"/>
      <c r="D380" s="43">
        <f t="shared" si="38"/>
        <v>0</v>
      </c>
      <c r="E380" s="44">
        <f t="shared" si="35"/>
        <v>0</v>
      </c>
      <c r="F380" s="43">
        <f t="shared" si="39"/>
        <v>0</v>
      </c>
      <c r="G380" s="45">
        <f>IF(AND(C380&lt;&gt;"",SUM(G$27:G379)&lt;E$19),$E$19/$E$23,0)</f>
        <v>0</v>
      </c>
      <c r="H380" s="43">
        <f t="shared" si="40"/>
        <v>0</v>
      </c>
      <c r="I380" s="43">
        <f t="shared" si="41"/>
        <v>0</v>
      </c>
      <c r="J380" s="78" t="str">
        <f t="shared" si="36"/>
        <v>2051–2052</v>
      </c>
      <c r="L380" s="89"/>
      <c r="N380" s="87"/>
      <c r="Q380" s="46"/>
    </row>
    <row r="381" spans="1:17" ht="20.25" customHeight="1" x14ac:dyDescent="0.2">
      <c r="A381" s="41">
        <v>55519</v>
      </c>
      <c r="B381" s="42">
        <f t="shared" si="37"/>
        <v>0</v>
      </c>
      <c r="C381" s="117"/>
      <c r="D381" s="43">
        <f t="shared" si="38"/>
        <v>0</v>
      </c>
      <c r="E381" s="44">
        <f t="shared" si="35"/>
        <v>0</v>
      </c>
      <c r="F381" s="43">
        <f t="shared" si="39"/>
        <v>0</v>
      </c>
      <c r="G381" s="45">
        <f>IF(AND(C381&lt;&gt;"",SUM(G$27:G380)&lt;E$19),$E$19/$E$23,0)</f>
        <v>0</v>
      </c>
      <c r="H381" s="43">
        <f t="shared" si="40"/>
        <v>0</v>
      </c>
      <c r="I381" s="43">
        <f t="shared" si="41"/>
        <v>0</v>
      </c>
      <c r="J381" s="78" t="str">
        <f t="shared" si="36"/>
        <v>2051–2052</v>
      </c>
      <c r="L381" s="89"/>
      <c r="N381" s="87"/>
      <c r="Q381" s="46"/>
    </row>
    <row r="382" spans="1:17" ht="20.25" customHeight="1" x14ac:dyDescent="0.2">
      <c r="A382" s="41">
        <v>55550</v>
      </c>
      <c r="B382" s="42">
        <f t="shared" si="37"/>
        <v>0</v>
      </c>
      <c r="C382" s="117"/>
      <c r="D382" s="43">
        <f t="shared" si="38"/>
        <v>0</v>
      </c>
      <c r="E382" s="44">
        <f t="shared" si="35"/>
        <v>0</v>
      </c>
      <c r="F382" s="43">
        <f t="shared" si="39"/>
        <v>0</v>
      </c>
      <c r="G382" s="45">
        <f>IF(AND(C382&lt;&gt;"",SUM(G$27:G381)&lt;E$19),$E$19/$E$23,0)</f>
        <v>0</v>
      </c>
      <c r="H382" s="43">
        <f t="shared" si="40"/>
        <v>0</v>
      </c>
      <c r="I382" s="43">
        <f t="shared" si="41"/>
        <v>0</v>
      </c>
      <c r="J382" s="78" t="str">
        <f t="shared" si="36"/>
        <v>2051–2052</v>
      </c>
      <c r="L382" s="89"/>
      <c r="N382" s="87"/>
      <c r="Q382" s="46"/>
    </row>
    <row r="383" spans="1:17" ht="20.25" customHeight="1" x14ac:dyDescent="0.2">
      <c r="A383" s="41">
        <v>55579</v>
      </c>
      <c r="B383" s="42">
        <f t="shared" si="37"/>
        <v>0</v>
      </c>
      <c r="C383" s="117"/>
      <c r="D383" s="43">
        <f t="shared" si="38"/>
        <v>0</v>
      </c>
      <c r="E383" s="44">
        <f t="shared" si="35"/>
        <v>0</v>
      </c>
      <c r="F383" s="43">
        <f t="shared" si="39"/>
        <v>0</v>
      </c>
      <c r="G383" s="45">
        <f>IF(AND(C383&lt;&gt;"",SUM(G$27:G382)&lt;E$19),$E$19/$E$23,0)</f>
        <v>0</v>
      </c>
      <c r="H383" s="43">
        <f t="shared" si="40"/>
        <v>0</v>
      </c>
      <c r="I383" s="43">
        <f t="shared" si="41"/>
        <v>0</v>
      </c>
      <c r="J383" s="78" t="str">
        <f t="shared" si="36"/>
        <v>2051–2052</v>
      </c>
      <c r="L383" s="89"/>
      <c r="N383" s="87"/>
      <c r="Q383" s="46"/>
    </row>
    <row r="384" spans="1:17" ht="20.25" customHeight="1" x14ac:dyDescent="0.2">
      <c r="A384" s="41">
        <v>55610</v>
      </c>
      <c r="B384" s="42">
        <f t="shared" si="37"/>
        <v>0</v>
      </c>
      <c r="C384" s="117"/>
      <c r="D384" s="43">
        <f t="shared" si="38"/>
        <v>0</v>
      </c>
      <c r="E384" s="44">
        <f t="shared" si="35"/>
        <v>0</v>
      </c>
      <c r="F384" s="43">
        <f t="shared" si="39"/>
        <v>0</v>
      </c>
      <c r="G384" s="45">
        <f>IF(AND(C384&lt;&gt;"",SUM(G$27:G383)&lt;E$19),$E$19/$E$23,0)</f>
        <v>0</v>
      </c>
      <c r="H384" s="43">
        <f t="shared" si="40"/>
        <v>0</v>
      </c>
      <c r="I384" s="43">
        <f t="shared" si="41"/>
        <v>0</v>
      </c>
      <c r="J384" s="78" t="str">
        <f t="shared" si="36"/>
        <v>2051–2052</v>
      </c>
      <c r="L384" s="89"/>
      <c r="N384" s="87"/>
      <c r="Q384" s="46"/>
    </row>
    <row r="385" spans="1:17" ht="20.25" customHeight="1" x14ac:dyDescent="0.2">
      <c r="A385" s="41">
        <v>55640</v>
      </c>
      <c r="B385" s="42">
        <f t="shared" si="37"/>
        <v>0</v>
      </c>
      <c r="C385" s="117"/>
      <c r="D385" s="43">
        <f t="shared" si="38"/>
        <v>0</v>
      </c>
      <c r="E385" s="44">
        <f t="shared" si="35"/>
        <v>0</v>
      </c>
      <c r="F385" s="43">
        <f t="shared" si="39"/>
        <v>0</v>
      </c>
      <c r="G385" s="45">
        <f>IF(AND(C385&lt;&gt;"",SUM(G$27:G384)&lt;E$19),$E$19/$E$23,0)</f>
        <v>0</v>
      </c>
      <c r="H385" s="43">
        <f t="shared" si="40"/>
        <v>0</v>
      </c>
      <c r="I385" s="43">
        <f t="shared" si="41"/>
        <v>0</v>
      </c>
      <c r="J385" s="78" t="str">
        <f t="shared" si="36"/>
        <v>2051–2052</v>
      </c>
      <c r="L385" s="89"/>
      <c r="N385" s="87"/>
      <c r="Q385" s="46"/>
    </row>
    <row r="386" spans="1:17" ht="20.25" customHeight="1" x14ac:dyDescent="0.2">
      <c r="A386" s="41">
        <v>55671</v>
      </c>
      <c r="B386" s="42">
        <f t="shared" si="37"/>
        <v>0</v>
      </c>
      <c r="C386" s="117"/>
      <c r="D386" s="43">
        <f t="shared" si="38"/>
        <v>0</v>
      </c>
      <c r="E386" s="44">
        <f t="shared" si="35"/>
        <v>0</v>
      </c>
      <c r="F386" s="43">
        <f t="shared" si="39"/>
        <v>0</v>
      </c>
      <c r="G386" s="45">
        <f>IF(AND(C386&lt;&gt;"",SUM(G$27:G385)&lt;E$19),$E$19/$E$23,0)</f>
        <v>0</v>
      </c>
      <c r="H386" s="43">
        <f t="shared" si="40"/>
        <v>0</v>
      </c>
      <c r="I386" s="43">
        <f t="shared" si="41"/>
        <v>0</v>
      </c>
      <c r="J386" s="78" t="str">
        <f t="shared" si="36"/>
        <v>2051–2052</v>
      </c>
      <c r="L386" s="89"/>
      <c r="N386" s="87"/>
      <c r="Q386" s="46"/>
    </row>
    <row r="387" spans="1:17" ht="20.25" customHeight="1" x14ac:dyDescent="0.2">
      <c r="A387" s="41">
        <v>55701</v>
      </c>
      <c r="B387" s="42">
        <f t="shared" si="37"/>
        <v>0</v>
      </c>
      <c r="C387" s="117"/>
      <c r="D387" s="43">
        <f t="shared" si="38"/>
        <v>0</v>
      </c>
      <c r="E387" s="44">
        <f t="shared" si="35"/>
        <v>0</v>
      </c>
      <c r="F387" s="43">
        <f t="shared" si="39"/>
        <v>0</v>
      </c>
      <c r="G387" s="45">
        <f>IF(AND(C387&lt;&gt;"",SUM(G$27:G386)&lt;E$19),$E$19/$E$23,0)</f>
        <v>0</v>
      </c>
      <c r="H387" s="43">
        <f t="shared" si="40"/>
        <v>0</v>
      </c>
      <c r="I387" s="43">
        <f t="shared" si="41"/>
        <v>0</v>
      </c>
      <c r="J387" s="78" t="str">
        <f t="shared" si="36"/>
        <v>2052–2053</v>
      </c>
      <c r="L387" s="89"/>
      <c r="N387" s="87"/>
      <c r="Q387" s="46"/>
    </row>
    <row r="388" spans="1:17" ht="20.25" customHeight="1" x14ac:dyDescent="0.2">
      <c r="A388" s="41">
        <v>55732</v>
      </c>
      <c r="B388" s="42">
        <f t="shared" si="37"/>
        <v>0</v>
      </c>
      <c r="C388" s="117"/>
      <c r="D388" s="43">
        <f t="shared" si="38"/>
        <v>0</v>
      </c>
      <c r="E388" s="44">
        <f t="shared" si="35"/>
        <v>0</v>
      </c>
      <c r="F388" s="43">
        <f t="shared" si="39"/>
        <v>0</v>
      </c>
      <c r="G388" s="45">
        <f>IF(AND(C388&lt;&gt;"",SUM(G$27:G387)&lt;E$19),$E$19/$E$23,0)</f>
        <v>0</v>
      </c>
      <c r="H388" s="43">
        <f t="shared" si="40"/>
        <v>0</v>
      </c>
      <c r="I388" s="43">
        <f t="shared" si="41"/>
        <v>0</v>
      </c>
      <c r="J388" s="78" t="str">
        <f t="shared" si="36"/>
        <v>2052–2053</v>
      </c>
      <c r="L388" s="89"/>
      <c r="N388" s="87"/>
      <c r="Q388" s="46"/>
    </row>
    <row r="389" spans="1:17" ht="20.25" customHeight="1" x14ac:dyDescent="0.2">
      <c r="A389" s="41">
        <v>55763</v>
      </c>
      <c r="B389" s="42">
        <f t="shared" si="37"/>
        <v>0</v>
      </c>
      <c r="C389" s="117"/>
      <c r="D389" s="43">
        <f t="shared" si="38"/>
        <v>0</v>
      </c>
      <c r="E389" s="44">
        <f t="shared" si="35"/>
        <v>0</v>
      </c>
      <c r="F389" s="43">
        <f t="shared" si="39"/>
        <v>0</v>
      </c>
      <c r="G389" s="45">
        <f>IF(AND(C389&lt;&gt;"",SUM(G$27:G388)&lt;E$19),$E$19/$E$23,0)</f>
        <v>0</v>
      </c>
      <c r="H389" s="43">
        <f t="shared" si="40"/>
        <v>0</v>
      </c>
      <c r="I389" s="43">
        <f t="shared" si="41"/>
        <v>0</v>
      </c>
      <c r="J389" s="78" t="str">
        <f t="shared" si="36"/>
        <v>2052–2053</v>
      </c>
      <c r="L389" s="89"/>
      <c r="N389" s="87"/>
      <c r="Q389" s="46"/>
    </row>
    <row r="390" spans="1:17" ht="20.25" customHeight="1" x14ac:dyDescent="0.2">
      <c r="A390" s="41">
        <v>55793</v>
      </c>
      <c r="B390" s="42">
        <f t="shared" si="37"/>
        <v>0</v>
      </c>
      <c r="C390" s="117"/>
      <c r="D390" s="43">
        <f t="shared" si="38"/>
        <v>0</v>
      </c>
      <c r="E390" s="44">
        <f t="shared" si="35"/>
        <v>0</v>
      </c>
      <c r="F390" s="43">
        <f t="shared" si="39"/>
        <v>0</v>
      </c>
      <c r="G390" s="45">
        <f>IF(AND(C390&lt;&gt;"",SUM(G$27:G389)&lt;E$19),$E$19/$E$23,0)</f>
        <v>0</v>
      </c>
      <c r="H390" s="43">
        <f t="shared" si="40"/>
        <v>0</v>
      </c>
      <c r="I390" s="43">
        <f t="shared" si="41"/>
        <v>0</v>
      </c>
      <c r="J390" s="78" t="str">
        <f t="shared" si="36"/>
        <v>2052–2053</v>
      </c>
      <c r="L390" s="89"/>
      <c r="N390" s="87"/>
      <c r="Q390" s="46"/>
    </row>
    <row r="391" spans="1:17" ht="20.25" customHeight="1" x14ac:dyDescent="0.2">
      <c r="A391" s="41">
        <v>55824</v>
      </c>
      <c r="B391" s="42">
        <f t="shared" si="37"/>
        <v>0</v>
      </c>
      <c r="C391" s="117"/>
      <c r="D391" s="43">
        <f t="shared" si="38"/>
        <v>0</v>
      </c>
      <c r="E391" s="44">
        <f t="shared" si="35"/>
        <v>0</v>
      </c>
      <c r="F391" s="43">
        <f t="shared" si="39"/>
        <v>0</v>
      </c>
      <c r="G391" s="45">
        <f>IF(AND(C391&lt;&gt;"",SUM(G$27:G390)&lt;E$19),$E$19/$E$23,0)</f>
        <v>0</v>
      </c>
      <c r="H391" s="43">
        <f t="shared" si="40"/>
        <v>0</v>
      </c>
      <c r="I391" s="43">
        <f t="shared" si="41"/>
        <v>0</v>
      </c>
      <c r="J391" s="78" t="str">
        <f t="shared" si="36"/>
        <v>2052–2053</v>
      </c>
      <c r="L391" s="89"/>
      <c r="N391" s="87"/>
      <c r="Q391" s="46"/>
    </row>
    <row r="392" spans="1:17" ht="20.25" customHeight="1" x14ac:dyDescent="0.2">
      <c r="A392" s="41">
        <v>55854</v>
      </c>
      <c r="B392" s="42">
        <f t="shared" si="37"/>
        <v>0</v>
      </c>
      <c r="C392" s="117"/>
      <c r="D392" s="43">
        <f t="shared" si="38"/>
        <v>0</v>
      </c>
      <c r="E392" s="44">
        <f t="shared" si="35"/>
        <v>0</v>
      </c>
      <c r="F392" s="43">
        <f t="shared" si="39"/>
        <v>0</v>
      </c>
      <c r="G392" s="45">
        <f>IF(AND(C392&lt;&gt;"",SUM(G$27:G391)&lt;E$19),$E$19/$E$23,0)</f>
        <v>0</v>
      </c>
      <c r="H392" s="43">
        <f t="shared" si="40"/>
        <v>0</v>
      </c>
      <c r="I392" s="43">
        <f t="shared" si="41"/>
        <v>0</v>
      </c>
      <c r="J392" s="78" t="str">
        <f t="shared" si="36"/>
        <v>2052–2053</v>
      </c>
      <c r="L392" s="89"/>
      <c r="N392" s="87"/>
      <c r="Q392" s="46"/>
    </row>
    <row r="393" spans="1:17" ht="20.25" customHeight="1" x14ac:dyDescent="0.2">
      <c r="A393" s="41">
        <v>55885</v>
      </c>
      <c r="B393" s="42">
        <f t="shared" si="37"/>
        <v>0</v>
      </c>
      <c r="C393" s="117"/>
      <c r="D393" s="43">
        <f t="shared" si="38"/>
        <v>0</v>
      </c>
      <c r="E393" s="44">
        <f t="shared" si="35"/>
        <v>0</v>
      </c>
      <c r="F393" s="43">
        <f t="shared" si="39"/>
        <v>0</v>
      </c>
      <c r="G393" s="45">
        <f>IF(AND(C393&lt;&gt;"",SUM(G$27:G392)&lt;E$19),$E$19/$E$23,0)</f>
        <v>0</v>
      </c>
      <c r="H393" s="43">
        <f t="shared" si="40"/>
        <v>0</v>
      </c>
      <c r="I393" s="43">
        <f t="shared" si="41"/>
        <v>0</v>
      </c>
      <c r="J393" s="78" t="str">
        <f t="shared" si="36"/>
        <v>2052–2053</v>
      </c>
      <c r="L393" s="89"/>
      <c r="N393" s="87"/>
      <c r="Q393" s="46"/>
    </row>
    <row r="394" spans="1:17" ht="20.25" customHeight="1" x14ac:dyDescent="0.2">
      <c r="A394" s="41">
        <v>55916</v>
      </c>
      <c r="B394" s="42">
        <f t="shared" si="37"/>
        <v>0</v>
      </c>
      <c r="C394" s="117"/>
      <c r="D394" s="43">
        <f t="shared" si="38"/>
        <v>0</v>
      </c>
      <c r="E394" s="44">
        <f t="shared" si="35"/>
        <v>0</v>
      </c>
      <c r="F394" s="43">
        <f t="shared" si="39"/>
        <v>0</v>
      </c>
      <c r="G394" s="45">
        <f>IF(AND(C394&lt;&gt;"",SUM(G$27:G393)&lt;E$19),$E$19/$E$23,0)</f>
        <v>0</v>
      </c>
      <c r="H394" s="43">
        <f t="shared" si="40"/>
        <v>0</v>
      </c>
      <c r="I394" s="43">
        <f t="shared" si="41"/>
        <v>0</v>
      </c>
      <c r="J394" s="78" t="str">
        <f t="shared" si="36"/>
        <v>2052–2053</v>
      </c>
      <c r="L394" s="89"/>
      <c r="N394" s="87"/>
      <c r="Q394" s="46"/>
    </row>
    <row r="395" spans="1:17" ht="20.25" customHeight="1" x14ac:dyDescent="0.2">
      <c r="A395" s="41">
        <v>55944</v>
      </c>
      <c r="B395" s="42">
        <f t="shared" si="37"/>
        <v>0</v>
      </c>
      <c r="C395" s="117"/>
      <c r="D395" s="43">
        <f t="shared" si="38"/>
        <v>0</v>
      </c>
      <c r="E395" s="44">
        <f t="shared" si="35"/>
        <v>0</v>
      </c>
      <c r="F395" s="43">
        <f t="shared" si="39"/>
        <v>0</v>
      </c>
      <c r="G395" s="45">
        <f>IF(AND(C395&lt;&gt;"",SUM(G$27:G394)&lt;E$19),$E$19/$E$23,0)</f>
        <v>0</v>
      </c>
      <c r="H395" s="43">
        <f t="shared" si="40"/>
        <v>0</v>
      </c>
      <c r="I395" s="43">
        <f t="shared" si="41"/>
        <v>0</v>
      </c>
      <c r="J395" s="78" t="str">
        <f t="shared" si="36"/>
        <v>2052–2053</v>
      </c>
      <c r="L395" s="89"/>
      <c r="N395" s="87"/>
      <c r="Q395" s="46"/>
    </row>
    <row r="396" spans="1:17" ht="20.25" customHeight="1" x14ac:dyDescent="0.2">
      <c r="A396" s="41">
        <v>55975</v>
      </c>
      <c r="B396" s="42">
        <f t="shared" si="37"/>
        <v>0</v>
      </c>
      <c r="C396" s="117"/>
      <c r="D396" s="43">
        <f t="shared" si="38"/>
        <v>0</v>
      </c>
      <c r="E396" s="44">
        <f t="shared" si="35"/>
        <v>0</v>
      </c>
      <c r="F396" s="43">
        <f t="shared" si="39"/>
        <v>0</v>
      </c>
      <c r="G396" s="45">
        <f>IF(AND(C396&lt;&gt;"",SUM(G$27:G395)&lt;E$19),$E$19/$E$23,0)</f>
        <v>0</v>
      </c>
      <c r="H396" s="43">
        <f t="shared" si="40"/>
        <v>0</v>
      </c>
      <c r="I396" s="43">
        <f t="shared" si="41"/>
        <v>0</v>
      </c>
      <c r="J396" s="78" t="str">
        <f t="shared" si="36"/>
        <v>2052–2053</v>
      </c>
      <c r="L396" s="89"/>
      <c r="N396" s="87"/>
      <c r="Q396" s="46"/>
    </row>
    <row r="397" spans="1:17" ht="20.25" customHeight="1" x14ac:dyDescent="0.2">
      <c r="A397" s="41">
        <v>56005</v>
      </c>
      <c r="B397" s="42">
        <f t="shared" si="37"/>
        <v>0</v>
      </c>
      <c r="C397" s="117"/>
      <c r="D397" s="43">
        <f t="shared" si="38"/>
        <v>0</v>
      </c>
      <c r="E397" s="44">
        <f t="shared" si="35"/>
        <v>0</v>
      </c>
      <c r="F397" s="43">
        <f t="shared" si="39"/>
        <v>0</v>
      </c>
      <c r="G397" s="45">
        <f>IF(AND(C397&lt;&gt;"",SUM(G$27:G396)&lt;E$19),$E$19/$E$23,0)</f>
        <v>0</v>
      </c>
      <c r="H397" s="43">
        <f t="shared" si="40"/>
        <v>0</v>
      </c>
      <c r="I397" s="43">
        <f t="shared" si="41"/>
        <v>0</v>
      </c>
      <c r="J397" s="78" t="str">
        <f t="shared" si="36"/>
        <v>2052–2053</v>
      </c>
      <c r="L397" s="89"/>
      <c r="N397" s="87"/>
      <c r="Q397" s="46"/>
    </row>
    <row r="398" spans="1:17" ht="20.25" customHeight="1" x14ac:dyDescent="0.2">
      <c r="A398" s="41">
        <v>56036</v>
      </c>
      <c r="B398" s="42">
        <f t="shared" si="37"/>
        <v>0</v>
      </c>
      <c r="C398" s="117"/>
      <c r="D398" s="43">
        <f t="shared" si="38"/>
        <v>0</v>
      </c>
      <c r="E398" s="44">
        <f t="shared" si="35"/>
        <v>0</v>
      </c>
      <c r="F398" s="43">
        <f t="shared" si="39"/>
        <v>0</v>
      </c>
      <c r="G398" s="45">
        <f>IF(AND(C398&lt;&gt;"",SUM(G$27:G397)&lt;E$19),$E$19/$E$23,0)</f>
        <v>0</v>
      </c>
      <c r="H398" s="43">
        <f t="shared" si="40"/>
        <v>0</v>
      </c>
      <c r="I398" s="43">
        <f t="shared" si="41"/>
        <v>0</v>
      </c>
      <c r="J398" s="78" t="str">
        <f t="shared" si="36"/>
        <v>2052–2053</v>
      </c>
      <c r="L398" s="89"/>
      <c r="N398" s="87"/>
      <c r="Q398" s="46"/>
    </row>
    <row r="399" spans="1:17" ht="20.25" customHeight="1" x14ac:dyDescent="0.2">
      <c r="A399" s="41">
        <v>56066</v>
      </c>
      <c r="B399" s="42">
        <f t="shared" si="37"/>
        <v>0</v>
      </c>
      <c r="C399" s="117"/>
      <c r="D399" s="43">
        <f t="shared" si="38"/>
        <v>0</v>
      </c>
      <c r="E399" s="44">
        <f t="shared" si="35"/>
        <v>0</v>
      </c>
      <c r="F399" s="43">
        <f t="shared" si="39"/>
        <v>0</v>
      </c>
      <c r="G399" s="45">
        <f>IF(AND(C399&lt;&gt;"",SUM(G$27:G398)&lt;E$19),$E$19/$E$23,0)</f>
        <v>0</v>
      </c>
      <c r="H399" s="43">
        <f t="shared" si="40"/>
        <v>0</v>
      </c>
      <c r="I399" s="43">
        <f t="shared" si="41"/>
        <v>0</v>
      </c>
      <c r="J399" s="78" t="str">
        <f t="shared" si="36"/>
        <v>2053–2054</v>
      </c>
      <c r="L399" s="89"/>
      <c r="N399" s="87"/>
      <c r="Q399" s="46"/>
    </row>
    <row r="400" spans="1:17" ht="20.25" customHeight="1" x14ac:dyDescent="0.2">
      <c r="A400" s="41">
        <v>56097</v>
      </c>
      <c r="B400" s="42">
        <f t="shared" si="37"/>
        <v>0</v>
      </c>
      <c r="C400" s="117"/>
      <c r="D400" s="43">
        <f t="shared" si="38"/>
        <v>0</v>
      </c>
      <c r="E400" s="44">
        <f t="shared" si="35"/>
        <v>0</v>
      </c>
      <c r="F400" s="43">
        <f t="shared" si="39"/>
        <v>0</v>
      </c>
      <c r="G400" s="45">
        <f>IF(AND(C400&lt;&gt;"",SUM(G$27:G399)&lt;E$19),$E$19/$E$23,0)</f>
        <v>0</v>
      </c>
      <c r="H400" s="43">
        <f t="shared" si="40"/>
        <v>0</v>
      </c>
      <c r="I400" s="43">
        <f t="shared" si="41"/>
        <v>0</v>
      </c>
      <c r="J400" s="78" t="str">
        <f t="shared" si="36"/>
        <v>2053–2054</v>
      </c>
      <c r="L400" s="89"/>
      <c r="N400" s="87"/>
      <c r="Q400" s="46"/>
    </row>
    <row r="401" spans="1:17" ht="20.25" customHeight="1" x14ac:dyDescent="0.2">
      <c r="A401" s="41">
        <v>56128</v>
      </c>
      <c r="B401" s="42">
        <f t="shared" si="37"/>
        <v>0</v>
      </c>
      <c r="C401" s="117"/>
      <c r="D401" s="43">
        <f t="shared" si="38"/>
        <v>0</v>
      </c>
      <c r="E401" s="44">
        <f t="shared" si="35"/>
        <v>0</v>
      </c>
      <c r="F401" s="43">
        <f t="shared" si="39"/>
        <v>0</v>
      </c>
      <c r="G401" s="45">
        <f>IF(AND(C401&lt;&gt;"",SUM(G$27:G400)&lt;E$19),$E$19/$E$23,0)</f>
        <v>0</v>
      </c>
      <c r="H401" s="43">
        <f t="shared" si="40"/>
        <v>0</v>
      </c>
      <c r="I401" s="43">
        <f t="shared" si="41"/>
        <v>0</v>
      </c>
      <c r="J401" s="78" t="str">
        <f t="shared" si="36"/>
        <v>2053–2054</v>
      </c>
      <c r="L401" s="89"/>
      <c r="N401" s="87"/>
      <c r="Q401" s="46"/>
    </row>
    <row r="402" spans="1:17" ht="20.25" customHeight="1" x14ac:dyDescent="0.2">
      <c r="A402" s="41">
        <v>56158</v>
      </c>
      <c r="B402" s="42">
        <f t="shared" si="37"/>
        <v>0</v>
      </c>
      <c r="C402" s="117"/>
      <c r="D402" s="43">
        <f t="shared" si="38"/>
        <v>0</v>
      </c>
      <c r="E402" s="44">
        <f t="shared" si="35"/>
        <v>0</v>
      </c>
      <c r="F402" s="43">
        <f t="shared" si="39"/>
        <v>0</v>
      </c>
      <c r="G402" s="45">
        <f>IF(AND(C402&lt;&gt;"",SUM(G$27:G401)&lt;E$19),$E$19/$E$23,0)</f>
        <v>0</v>
      </c>
      <c r="H402" s="43">
        <f t="shared" si="40"/>
        <v>0</v>
      </c>
      <c r="I402" s="43">
        <f t="shared" si="41"/>
        <v>0</v>
      </c>
      <c r="J402" s="78" t="str">
        <f t="shared" si="36"/>
        <v>2053–2054</v>
      </c>
      <c r="L402" s="89"/>
      <c r="N402" s="87"/>
      <c r="Q402" s="46"/>
    </row>
    <row r="403" spans="1:17" ht="20.25" customHeight="1" x14ac:dyDescent="0.2">
      <c r="A403" s="41">
        <v>56189</v>
      </c>
      <c r="B403" s="42">
        <f t="shared" si="37"/>
        <v>0</v>
      </c>
      <c r="C403" s="117"/>
      <c r="D403" s="43">
        <f t="shared" si="38"/>
        <v>0</v>
      </c>
      <c r="E403" s="44">
        <f t="shared" si="35"/>
        <v>0</v>
      </c>
      <c r="F403" s="43">
        <f t="shared" si="39"/>
        <v>0</v>
      </c>
      <c r="G403" s="45">
        <f>IF(AND(C403&lt;&gt;"",SUM(G$27:G402)&lt;E$19),$E$19/$E$23,0)</f>
        <v>0</v>
      </c>
      <c r="H403" s="43">
        <f t="shared" si="40"/>
        <v>0</v>
      </c>
      <c r="I403" s="43">
        <f t="shared" si="41"/>
        <v>0</v>
      </c>
      <c r="J403" s="78" t="str">
        <f t="shared" si="36"/>
        <v>2053–2054</v>
      </c>
      <c r="L403" s="89"/>
      <c r="N403" s="87"/>
      <c r="Q403" s="46"/>
    </row>
    <row r="404" spans="1:17" ht="20.25" customHeight="1" x14ac:dyDescent="0.2">
      <c r="A404" s="41">
        <v>56219</v>
      </c>
      <c r="B404" s="42">
        <f t="shared" si="37"/>
        <v>0</v>
      </c>
      <c r="C404" s="117"/>
      <c r="D404" s="43">
        <f t="shared" si="38"/>
        <v>0</v>
      </c>
      <c r="E404" s="44">
        <f t="shared" si="35"/>
        <v>0</v>
      </c>
      <c r="F404" s="43">
        <f t="shared" si="39"/>
        <v>0</v>
      </c>
      <c r="G404" s="45">
        <f>IF(AND(C404&lt;&gt;"",SUM(G$27:G403)&lt;E$19),$E$19/$E$23,0)</f>
        <v>0</v>
      </c>
      <c r="H404" s="43">
        <f t="shared" si="40"/>
        <v>0</v>
      </c>
      <c r="I404" s="43">
        <f t="shared" si="41"/>
        <v>0</v>
      </c>
      <c r="J404" s="78" t="str">
        <f t="shared" si="36"/>
        <v>2053–2054</v>
      </c>
      <c r="L404" s="89"/>
      <c r="N404" s="87"/>
      <c r="Q404" s="46"/>
    </row>
    <row r="405" spans="1:17" ht="20.25" customHeight="1" x14ac:dyDescent="0.2">
      <c r="A405" s="41">
        <v>56250</v>
      </c>
      <c r="B405" s="42">
        <f t="shared" si="37"/>
        <v>0</v>
      </c>
      <c r="C405" s="117"/>
      <c r="D405" s="43">
        <f t="shared" si="38"/>
        <v>0</v>
      </c>
      <c r="E405" s="44">
        <f t="shared" si="35"/>
        <v>0</v>
      </c>
      <c r="F405" s="43">
        <f t="shared" si="39"/>
        <v>0</v>
      </c>
      <c r="G405" s="45">
        <f>IF(AND(C405&lt;&gt;"",SUM(G$27:G404)&lt;E$19),$E$19/$E$23,0)</f>
        <v>0</v>
      </c>
      <c r="H405" s="43">
        <f t="shared" si="40"/>
        <v>0</v>
      </c>
      <c r="I405" s="43">
        <f t="shared" si="41"/>
        <v>0</v>
      </c>
      <c r="J405" s="78" t="str">
        <f t="shared" si="36"/>
        <v>2053–2054</v>
      </c>
      <c r="L405" s="89"/>
      <c r="N405" s="87"/>
      <c r="Q405" s="46"/>
    </row>
    <row r="406" spans="1:17" ht="20.25" customHeight="1" x14ac:dyDescent="0.2">
      <c r="A406" s="41">
        <v>56281</v>
      </c>
      <c r="B406" s="42">
        <f t="shared" si="37"/>
        <v>0</v>
      </c>
      <c r="C406" s="117"/>
      <c r="D406" s="43">
        <f t="shared" si="38"/>
        <v>0</v>
      </c>
      <c r="E406" s="44">
        <f t="shared" si="35"/>
        <v>0</v>
      </c>
      <c r="F406" s="43">
        <f t="shared" si="39"/>
        <v>0</v>
      </c>
      <c r="G406" s="45">
        <f>IF(AND(C406&lt;&gt;"",SUM(G$27:G405)&lt;E$19),$E$19/$E$23,0)</f>
        <v>0</v>
      </c>
      <c r="H406" s="43">
        <f t="shared" si="40"/>
        <v>0</v>
      </c>
      <c r="I406" s="43">
        <f t="shared" si="41"/>
        <v>0</v>
      </c>
      <c r="J406" s="78" t="str">
        <f t="shared" si="36"/>
        <v>2053–2054</v>
      </c>
      <c r="L406" s="89"/>
      <c r="N406" s="87"/>
      <c r="Q406" s="46"/>
    </row>
    <row r="407" spans="1:17" ht="20.25" customHeight="1" x14ac:dyDescent="0.2">
      <c r="A407" s="41">
        <v>56309</v>
      </c>
      <c r="B407" s="42">
        <f t="shared" si="37"/>
        <v>0</v>
      </c>
      <c r="C407" s="117"/>
      <c r="D407" s="43">
        <f t="shared" si="38"/>
        <v>0</v>
      </c>
      <c r="E407" s="44">
        <f t="shared" si="35"/>
        <v>0</v>
      </c>
      <c r="F407" s="43">
        <f t="shared" si="39"/>
        <v>0</v>
      </c>
      <c r="G407" s="45">
        <f>IF(AND(C407&lt;&gt;"",SUM(G$27:G406)&lt;E$19),$E$19/$E$23,0)</f>
        <v>0</v>
      </c>
      <c r="H407" s="43">
        <f t="shared" si="40"/>
        <v>0</v>
      </c>
      <c r="I407" s="43">
        <f t="shared" si="41"/>
        <v>0</v>
      </c>
      <c r="J407" s="78" t="str">
        <f t="shared" si="36"/>
        <v>2053–2054</v>
      </c>
      <c r="L407" s="89"/>
      <c r="N407" s="87"/>
      <c r="Q407" s="46"/>
    </row>
    <row r="408" spans="1:17" ht="20.25" customHeight="1" x14ac:dyDescent="0.2">
      <c r="A408" s="41">
        <v>56340</v>
      </c>
      <c r="B408" s="42">
        <f t="shared" si="37"/>
        <v>0</v>
      </c>
      <c r="C408" s="117"/>
      <c r="D408" s="43">
        <f t="shared" si="38"/>
        <v>0</v>
      </c>
      <c r="E408" s="44">
        <f t="shared" si="35"/>
        <v>0</v>
      </c>
      <c r="F408" s="43">
        <f t="shared" si="39"/>
        <v>0</v>
      </c>
      <c r="G408" s="45">
        <f>IF(AND(C408&lt;&gt;"",SUM(G$27:G407)&lt;E$19),$E$19/$E$23,0)</f>
        <v>0</v>
      </c>
      <c r="H408" s="43">
        <f t="shared" si="40"/>
        <v>0</v>
      </c>
      <c r="I408" s="43">
        <f t="shared" si="41"/>
        <v>0</v>
      </c>
      <c r="J408" s="78" t="str">
        <f t="shared" si="36"/>
        <v>2053–2054</v>
      </c>
      <c r="L408" s="89"/>
      <c r="N408" s="87"/>
      <c r="Q408" s="46"/>
    </row>
    <row r="409" spans="1:17" ht="20.25" customHeight="1" x14ac:dyDescent="0.2">
      <c r="A409" s="41">
        <v>56370</v>
      </c>
      <c r="B409" s="42">
        <f t="shared" si="37"/>
        <v>0</v>
      </c>
      <c r="C409" s="117"/>
      <c r="D409" s="43">
        <f t="shared" si="38"/>
        <v>0</v>
      </c>
      <c r="E409" s="44">
        <f t="shared" si="35"/>
        <v>0</v>
      </c>
      <c r="F409" s="43">
        <f t="shared" si="39"/>
        <v>0</v>
      </c>
      <c r="G409" s="45">
        <f>IF(AND(C409&lt;&gt;"",SUM(G$27:G408)&lt;E$19),$E$19/$E$23,0)</f>
        <v>0</v>
      </c>
      <c r="H409" s="43">
        <f t="shared" si="40"/>
        <v>0</v>
      </c>
      <c r="I409" s="43">
        <f t="shared" si="41"/>
        <v>0</v>
      </c>
      <c r="J409" s="78" t="str">
        <f t="shared" si="36"/>
        <v>2053–2054</v>
      </c>
      <c r="L409" s="89"/>
      <c r="N409" s="87"/>
      <c r="Q409" s="46"/>
    </row>
    <row r="410" spans="1:17" ht="20.25" customHeight="1" x14ac:dyDescent="0.2">
      <c r="A410" s="41">
        <v>56401</v>
      </c>
      <c r="B410" s="42">
        <f t="shared" si="37"/>
        <v>0</v>
      </c>
      <c r="C410" s="117"/>
      <c r="D410" s="43">
        <f t="shared" si="38"/>
        <v>0</v>
      </c>
      <c r="E410" s="44">
        <f t="shared" si="35"/>
        <v>0</v>
      </c>
      <c r="F410" s="43">
        <f t="shared" si="39"/>
        <v>0</v>
      </c>
      <c r="G410" s="45">
        <f>IF(AND(C410&lt;&gt;"",SUM(G$27:G409)&lt;E$19),$E$19/$E$23,0)</f>
        <v>0</v>
      </c>
      <c r="H410" s="43">
        <f t="shared" si="40"/>
        <v>0</v>
      </c>
      <c r="I410" s="43">
        <f t="shared" si="41"/>
        <v>0</v>
      </c>
      <c r="J410" s="78" t="str">
        <f t="shared" si="36"/>
        <v>2053–2054</v>
      </c>
      <c r="L410" s="89"/>
      <c r="N410" s="87"/>
      <c r="Q410" s="46"/>
    </row>
    <row r="411" spans="1:17" ht="20.25" customHeight="1" x14ac:dyDescent="0.2">
      <c r="A411" s="41">
        <v>56431</v>
      </c>
      <c r="B411" s="42">
        <f t="shared" si="37"/>
        <v>0</v>
      </c>
      <c r="C411" s="117"/>
      <c r="D411" s="43">
        <f t="shared" si="38"/>
        <v>0</v>
      </c>
      <c r="E411" s="44">
        <f t="shared" ref="E411:E474" si="42">C411-D411</f>
        <v>0</v>
      </c>
      <c r="F411" s="43">
        <f t="shared" si="39"/>
        <v>0</v>
      </c>
      <c r="G411" s="45">
        <f>IF(AND(C411&lt;&gt;"",SUM(G$27:G410)&lt;E$19),$E$19/$E$23,0)</f>
        <v>0</v>
      </c>
      <c r="H411" s="43">
        <f t="shared" si="40"/>
        <v>0</v>
      </c>
      <c r="I411" s="43">
        <f t="shared" si="41"/>
        <v>0</v>
      </c>
      <c r="J411" s="78" t="str">
        <f t="shared" ref="J411:J474" si="43">IF(OR(MONTH(A411)=1,MONTH(A411)=2,MONTH(A411)=3,MONTH(A411)=4,MONTH(A411)=5,MONTH(A411)=6),YEAR(A411)-1&amp;"–"&amp;YEAR(A411),YEAR(A411)&amp;"–"&amp;YEAR(A411)+1)</f>
        <v>2054–2055</v>
      </c>
      <c r="L411" s="89"/>
      <c r="N411" s="87"/>
      <c r="Q411" s="46"/>
    </row>
    <row r="412" spans="1:17" ht="20.25" customHeight="1" x14ac:dyDescent="0.2">
      <c r="A412" s="41">
        <v>56462</v>
      </c>
      <c r="B412" s="42">
        <f t="shared" ref="B412:B475" si="44">IF(C412&gt;0,C412*-1,C412)</f>
        <v>0</v>
      </c>
      <c r="C412" s="117"/>
      <c r="D412" s="43">
        <f t="shared" ref="D412:D475" si="45">IF(C412="",0,IF($E$15="Beginning",IF(C411&lt;&gt;"",$F411*$E$6/12,0),IF(C411&lt;&gt;"",$F411*$E$6/12,$E$16*$E$6/12)))</f>
        <v>0</v>
      </c>
      <c r="E412" s="44">
        <f t="shared" si="42"/>
        <v>0</v>
      </c>
      <c r="F412" s="43">
        <f t="shared" ref="F412:F475" si="46">IF(C412="",0,IF(C411="",$E$16-E412,IF(C412&lt;&gt;"",F411-E412)))</f>
        <v>0</v>
      </c>
      <c r="G412" s="45">
        <f>IF(AND(C412&lt;&gt;"",SUM(G$27:G411)&lt;E$19),$E$19/$E$23,0)</f>
        <v>0</v>
      </c>
      <c r="H412" s="43">
        <f t="shared" ref="H412:H475" si="47">IF(C412&lt;&gt;"",G412+H411,0)</f>
        <v>0</v>
      </c>
      <c r="I412" s="43">
        <f t="shared" si="41"/>
        <v>0</v>
      </c>
      <c r="J412" s="78" t="str">
        <f t="shared" si="43"/>
        <v>2054–2055</v>
      </c>
      <c r="L412" s="89"/>
      <c r="N412" s="87"/>
      <c r="Q412" s="46"/>
    </row>
    <row r="413" spans="1:17" ht="20.25" customHeight="1" x14ac:dyDescent="0.2">
      <c r="A413" s="41">
        <v>56493</v>
      </c>
      <c r="B413" s="42">
        <f t="shared" si="44"/>
        <v>0</v>
      </c>
      <c r="C413" s="117"/>
      <c r="D413" s="43">
        <f t="shared" si="45"/>
        <v>0</v>
      </c>
      <c r="E413" s="44">
        <f t="shared" si="42"/>
        <v>0</v>
      </c>
      <c r="F413" s="43">
        <f t="shared" si="46"/>
        <v>0</v>
      </c>
      <c r="G413" s="45">
        <f>IF(AND(C413&lt;&gt;"",SUM(G$27:G412)&lt;E$19),$E$19/$E$23,0)</f>
        <v>0</v>
      </c>
      <c r="H413" s="43">
        <f t="shared" si="47"/>
        <v>0</v>
      </c>
      <c r="I413" s="43">
        <f t="shared" ref="I413:I476" si="48">IF(C413&lt;&gt;"",$E$19-H413,0)</f>
        <v>0</v>
      </c>
      <c r="J413" s="78" t="str">
        <f t="shared" si="43"/>
        <v>2054–2055</v>
      </c>
      <c r="L413" s="89"/>
      <c r="N413" s="87"/>
      <c r="Q413" s="46"/>
    </row>
    <row r="414" spans="1:17" ht="20.25" customHeight="1" x14ac:dyDescent="0.2">
      <c r="A414" s="41">
        <v>56523</v>
      </c>
      <c r="B414" s="42">
        <f t="shared" si="44"/>
        <v>0</v>
      </c>
      <c r="C414" s="117"/>
      <c r="D414" s="43">
        <f t="shared" si="45"/>
        <v>0</v>
      </c>
      <c r="E414" s="44">
        <f t="shared" si="42"/>
        <v>0</v>
      </c>
      <c r="F414" s="43">
        <f t="shared" si="46"/>
        <v>0</v>
      </c>
      <c r="G414" s="45">
        <f>IF(AND(C414&lt;&gt;"",SUM(G$27:G413)&lt;E$19),$E$19/$E$23,0)</f>
        <v>0</v>
      </c>
      <c r="H414" s="43">
        <f t="shared" si="47"/>
        <v>0</v>
      </c>
      <c r="I414" s="43">
        <f t="shared" si="48"/>
        <v>0</v>
      </c>
      <c r="J414" s="78" t="str">
        <f t="shared" si="43"/>
        <v>2054–2055</v>
      </c>
      <c r="L414" s="89"/>
      <c r="N414" s="87"/>
      <c r="Q414" s="46"/>
    </row>
    <row r="415" spans="1:17" ht="20.25" customHeight="1" x14ac:dyDescent="0.2">
      <c r="A415" s="41">
        <v>56554</v>
      </c>
      <c r="B415" s="42">
        <f t="shared" si="44"/>
        <v>0</v>
      </c>
      <c r="C415" s="117"/>
      <c r="D415" s="43">
        <f t="shared" si="45"/>
        <v>0</v>
      </c>
      <c r="E415" s="44">
        <f t="shared" si="42"/>
        <v>0</v>
      </c>
      <c r="F415" s="43">
        <f t="shared" si="46"/>
        <v>0</v>
      </c>
      <c r="G415" s="45">
        <f>IF(AND(C415&lt;&gt;"",SUM(G$27:G414)&lt;E$19),$E$19/$E$23,0)</f>
        <v>0</v>
      </c>
      <c r="H415" s="43">
        <f t="shared" si="47"/>
        <v>0</v>
      </c>
      <c r="I415" s="43">
        <f t="shared" si="48"/>
        <v>0</v>
      </c>
      <c r="J415" s="78" t="str">
        <f t="shared" si="43"/>
        <v>2054–2055</v>
      </c>
      <c r="L415" s="89"/>
      <c r="N415" s="87"/>
      <c r="Q415" s="46"/>
    </row>
    <row r="416" spans="1:17" ht="20.25" customHeight="1" x14ac:dyDescent="0.2">
      <c r="A416" s="41">
        <v>56584</v>
      </c>
      <c r="B416" s="42">
        <f t="shared" si="44"/>
        <v>0</v>
      </c>
      <c r="C416" s="117"/>
      <c r="D416" s="43">
        <f t="shared" si="45"/>
        <v>0</v>
      </c>
      <c r="E416" s="44">
        <f t="shared" si="42"/>
        <v>0</v>
      </c>
      <c r="F416" s="43">
        <f t="shared" si="46"/>
        <v>0</v>
      </c>
      <c r="G416" s="45">
        <f>IF(AND(C416&lt;&gt;"",SUM(G$27:G415)&lt;E$19),$E$19/$E$23,0)</f>
        <v>0</v>
      </c>
      <c r="H416" s="43">
        <f t="shared" si="47"/>
        <v>0</v>
      </c>
      <c r="I416" s="43">
        <f t="shared" si="48"/>
        <v>0</v>
      </c>
      <c r="J416" s="78" t="str">
        <f t="shared" si="43"/>
        <v>2054–2055</v>
      </c>
      <c r="L416" s="89"/>
      <c r="N416" s="87"/>
      <c r="Q416" s="46"/>
    </row>
    <row r="417" spans="1:17" ht="20.25" customHeight="1" x14ac:dyDescent="0.2">
      <c r="A417" s="41">
        <v>56615</v>
      </c>
      <c r="B417" s="42">
        <f t="shared" si="44"/>
        <v>0</v>
      </c>
      <c r="C417" s="117"/>
      <c r="D417" s="43">
        <f t="shared" si="45"/>
        <v>0</v>
      </c>
      <c r="E417" s="44">
        <f t="shared" si="42"/>
        <v>0</v>
      </c>
      <c r="F417" s="43">
        <f t="shared" si="46"/>
        <v>0</v>
      </c>
      <c r="G417" s="45">
        <f>IF(AND(C417&lt;&gt;"",SUM(G$27:G416)&lt;E$19),$E$19/$E$23,0)</f>
        <v>0</v>
      </c>
      <c r="H417" s="43">
        <f t="shared" si="47"/>
        <v>0</v>
      </c>
      <c r="I417" s="43">
        <f t="shared" si="48"/>
        <v>0</v>
      </c>
      <c r="J417" s="78" t="str">
        <f t="shared" si="43"/>
        <v>2054–2055</v>
      </c>
      <c r="L417" s="89"/>
      <c r="N417" s="87"/>
      <c r="Q417" s="46"/>
    </row>
    <row r="418" spans="1:17" ht="20.25" customHeight="1" x14ac:dyDescent="0.2">
      <c r="A418" s="41">
        <v>56646</v>
      </c>
      <c r="B418" s="42">
        <f t="shared" si="44"/>
        <v>0</v>
      </c>
      <c r="C418" s="117"/>
      <c r="D418" s="43">
        <f t="shared" si="45"/>
        <v>0</v>
      </c>
      <c r="E418" s="44">
        <f t="shared" si="42"/>
        <v>0</v>
      </c>
      <c r="F418" s="43">
        <f t="shared" si="46"/>
        <v>0</v>
      </c>
      <c r="G418" s="45">
        <f>IF(AND(C418&lt;&gt;"",SUM(G$27:G417)&lt;E$19),$E$19/$E$23,0)</f>
        <v>0</v>
      </c>
      <c r="H418" s="43">
        <f t="shared" si="47"/>
        <v>0</v>
      </c>
      <c r="I418" s="43">
        <f t="shared" si="48"/>
        <v>0</v>
      </c>
      <c r="J418" s="78" t="str">
        <f t="shared" si="43"/>
        <v>2054–2055</v>
      </c>
      <c r="L418" s="89"/>
      <c r="N418" s="87"/>
      <c r="Q418" s="46"/>
    </row>
    <row r="419" spans="1:17" ht="20.25" customHeight="1" x14ac:dyDescent="0.2">
      <c r="A419" s="41">
        <v>56674</v>
      </c>
      <c r="B419" s="42">
        <f t="shared" si="44"/>
        <v>0</v>
      </c>
      <c r="C419" s="117"/>
      <c r="D419" s="43">
        <f t="shared" si="45"/>
        <v>0</v>
      </c>
      <c r="E419" s="44">
        <f t="shared" si="42"/>
        <v>0</v>
      </c>
      <c r="F419" s="43">
        <f t="shared" si="46"/>
        <v>0</v>
      </c>
      <c r="G419" s="45">
        <f>IF(AND(C419&lt;&gt;"",SUM(G$27:G418)&lt;E$19),$E$19/$E$23,0)</f>
        <v>0</v>
      </c>
      <c r="H419" s="43">
        <f t="shared" si="47"/>
        <v>0</v>
      </c>
      <c r="I419" s="43">
        <f t="shared" si="48"/>
        <v>0</v>
      </c>
      <c r="J419" s="78" t="str">
        <f t="shared" si="43"/>
        <v>2054–2055</v>
      </c>
      <c r="L419" s="89"/>
      <c r="N419" s="87"/>
      <c r="Q419" s="46"/>
    </row>
    <row r="420" spans="1:17" ht="20.25" customHeight="1" x14ac:dyDescent="0.2">
      <c r="A420" s="41">
        <v>56705</v>
      </c>
      <c r="B420" s="42">
        <f t="shared" si="44"/>
        <v>0</v>
      </c>
      <c r="C420" s="117"/>
      <c r="D420" s="43">
        <f t="shared" si="45"/>
        <v>0</v>
      </c>
      <c r="E420" s="44">
        <f t="shared" si="42"/>
        <v>0</v>
      </c>
      <c r="F420" s="43">
        <f t="shared" si="46"/>
        <v>0</v>
      </c>
      <c r="G420" s="45">
        <f>IF(AND(C420&lt;&gt;"",SUM(G$27:G419)&lt;E$19),$E$19/$E$23,0)</f>
        <v>0</v>
      </c>
      <c r="H420" s="43">
        <f t="shared" si="47"/>
        <v>0</v>
      </c>
      <c r="I420" s="43">
        <f t="shared" si="48"/>
        <v>0</v>
      </c>
      <c r="J420" s="78" t="str">
        <f t="shared" si="43"/>
        <v>2054–2055</v>
      </c>
      <c r="L420" s="89"/>
      <c r="N420" s="87"/>
      <c r="Q420" s="46"/>
    </row>
    <row r="421" spans="1:17" ht="20.25" customHeight="1" x14ac:dyDescent="0.2">
      <c r="A421" s="41">
        <v>56735</v>
      </c>
      <c r="B421" s="42">
        <f t="shared" si="44"/>
        <v>0</v>
      </c>
      <c r="C421" s="117"/>
      <c r="D421" s="43">
        <f t="shared" si="45"/>
        <v>0</v>
      </c>
      <c r="E421" s="44">
        <f t="shared" si="42"/>
        <v>0</v>
      </c>
      <c r="F421" s="43">
        <f t="shared" si="46"/>
        <v>0</v>
      </c>
      <c r="G421" s="45">
        <f>IF(AND(C421&lt;&gt;"",SUM(G$27:G420)&lt;E$19),$E$19/$E$23,0)</f>
        <v>0</v>
      </c>
      <c r="H421" s="43">
        <f t="shared" si="47"/>
        <v>0</v>
      </c>
      <c r="I421" s="43">
        <f t="shared" si="48"/>
        <v>0</v>
      </c>
      <c r="J421" s="78" t="str">
        <f t="shared" si="43"/>
        <v>2054–2055</v>
      </c>
      <c r="L421" s="89"/>
      <c r="N421" s="87"/>
      <c r="Q421" s="46"/>
    </row>
    <row r="422" spans="1:17" ht="20.25" customHeight="1" x14ac:dyDescent="0.2">
      <c r="A422" s="41">
        <v>56766</v>
      </c>
      <c r="B422" s="42">
        <f t="shared" si="44"/>
        <v>0</v>
      </c>
      <c r="C422" s="117"/>
      <c r="D422" s="43">
        <f t="shared" si="45"/>
        <v>0</v>
      </c>
      <c r="E422" s="44">
        <f t="shared" si="42"/>
        <v>0</v>
      </c>
      <c r="F422" s="43">
        <f t="shared" si="46"/>
        <v>0</v>
      </c>
      <c r="G422" s="45">
        <f>IF(AND(C422&lt;&gt;"",SUM(G$27:G421)&lt;E$19),$E$19/$E$23,0)</f>
        <v>0</v>
      </c>
      <c r="H422" s="43">
        <f t="shared" si="47"/>
        <v>0</v>
      </c>
      <c r="I422" s="43">
        <f t="shared" si="48"/>
        <v>0</v>
      </c>
      <c r="J422" s="78" t="str">
        <f t="shared" si="43"/>
        <v>2054–2055</v>
      </c>
      <c r="L422" s="89"/>
      <c r="N422" s="87"/>
      <c r="Q422" s="46"/>
    </row>
    <row r="423" spans="1:17" ht="20.25" customHeight="1" x14ac:dyDescent="0.2">
      <c r="A423" s="41">
        <v>56796</v>
      </c>
      <c r="B423" s="42">
        <f t="shared" si="44"/>
        <v>0</v>
      </c>
      <c r="C423" s="117"/>
      <c r="D423" s="43">
        <f t="shared" si="45"/>
        <v>0</v>
      </c>
      <c r="E423" s="44">
        <f t="shared" si="42"/>
        <v>0</v>
      </c>
      <c r="F423" s="43">
        <f t="shared" si="46"/>
        <v>0</v>
      </c>
      <c r="G423" s="45">
        <f>IF(AND(C423&lt;&gt;"",SUM(G$27:G422)&lt;E$19),$E$19/$E$23,0)</f>
        <v>0</v>
      </c>
      <c r="H423" s="43">
        <f t="shared" si="47"/>
        <v>0</v>
      </c>
      <c r="I423" s="43">
        <f t="shared" si="48"/>
        <v>0</v>
      </c>
      <c r="J423" s="78" t="str">
        <f t="shared" si="43"/>
        <v>2055–2056</v>
      </c>
      <c r="L423" s="89"/>
      <c r="N423" s="87"/>
      <c r="Q423" s="46"/>
    </row>
    <row r="424" spans="1:17" ht="20.25" customHeight="1" x14ac:dyDescent="0.2">
      <c r="A424" s="41">
        <v>56827</v>
      </c>
      <c r="B424" s="42">
        <f t="shared" si="44"/>
        <v>0</v>
      </c>
      <c r="C424" s="117"/>
      <c r="D424" s="43">
        <f t="shared" si="45"/>
        <v>0</v>
      </c>
      <c r="E424" s="44">
        <f t="shared" si="42"/>
        <v>0</v>
      </c>
      <c r="F424" s="43">
        <f t="shared" si="46"/>
        <v>0</v>
      </c>
      <c r="G424" s="45">
        <f>IF(AND(C424&lt;&gt;"",SUM(G$27:G423)&lt;E$19),$E$19/$E$23,0)</f>
        <v>0</v>
      </c>
      <c r="H424" s="43">
        <f t="shared" si="47"/>
        <v>0</v>
      </c>
      <c r="I424" s="43">
        <f t="shared" si="48"/>
        <v>0</v>
      </c>
      <c r="J424" s="78" t="str">
        <f t="shared" si="43"/>
        <v>2055–2056</v>
      </c>
      <c r="L424" s="89"/>
      <c r="N424" s="87"/>
      <c r="Q424" s="46"/>
    </row>
    <row r="425" spans="1:17" ht="20.25" customHeight="1" x14ac:dyDescent="0.2">
      <c r="A425" s="41">
        <v>56858</v>
      </c>
      <c r="B425" s="42">
        <f t="shared" si="44"/>
        <v>0</v>
      </c>
      <c r="C425" s="117"/>
      <c r="D425" s="43">
        <f t="shared" si="45"/>
        <v>0</v>
      </c>
      <c r="E425" s="44">
        <f t="shared" si="42"/>
        <v>0</v>
      </c>
      <c r="F425" s="43">
        <f t="shared" si="46"/>
        <v>0</v>
      </c>
      <c r="G425" s="45">
        <f>IF(AND(C425&lt;&gt;"",SUM(G$27:G424)&lt;E$19),$E$19/$E$23,0)</f>
        <v>0</v>
      </c>
      <c r="H425" s="43">
        <f t="shared" si="47"/>
        <v>0</v>
      </c>
      <c r="I425" s="43">
        <f t="shared" si="48"/>
        <v>0</v>
      </c>
      <c r="J425" s="78" t="str">
        <f t="shared" si="43"/>
        <v>2055–2056</v>
      </c>
      <c r="L425" s="89"/>
      <c r="N425" s="87"/>
      <c r="Q425" s="46"/>
    </row>
    <row r="426" spans="1:17" ht="20.25" customHeight="1" x14ac:dyDescent="0.2">
      <c r="A426" s="41">
        <v>56888</v>
      </c>
      <c r="B426" s="42">
        <f t="shared" si="44"/>
        <v>0</v>
      </c>
      <c r="C426" s="117"/>
      <c r="D426" s="43">
        <f t="shared" si="45"/>
        <v>0</v>
      </c>
      <c r="E426" s="44">
        <f t="shared" si="42"/>
        <v>0</v>
      </c>
      <c r="F426" s="43">
        <f t="shared" si="46"/>
        <v>0</v>
      </c>
      <c r="G426" s="45">
        <f>IF(AND(C426&lt;&gt;"",SUM(G$27:G425)&lt;E$19),$E$19/$E$23,0)</f>
        <v>0</v>
      </c>
      <c r="H426" s="43">
        <f t="shared" si="47"/>
        <v>0</v>
      </c>
      <c r="I426" s="43">
        <f t="shared" si="48"/>
        <v>0</v>
      </c>
      <c r="J426" s="78" t="str">
        <f t="shared" si="43"/>
        <v>2055–2056</v>
      </c>
      <c r="L426" s="89"/>
      <c r="N426" s="87"/>
      <c r="Q426" s="46"/>
    </row>
    <row r="427" spans="1:17" ht="20.25" customHeight="1" x14ac:dyDescent="0.2">
      <c r="A427" s="41">
        <v>56919</v>
      </c>
      <c r="B427" s="42">
        <f t="shared" si="44"/>
        <v>0</v>
      </c>
      <c r="C427" s="117"/>
      <c r="D427" s="43">
        <f t="shared" si="45"/>
        <v>0</v>
      </c>
      <c r="E427" s="44">
        <f t="shared" si="42"/>
        <v>0</v>
      </c>
      <c r="F427" s="43">
        <f t="shared" si="46"/>
        <v>0</v>
      </c>
      <c r="G427" s="45">
        <f>IF(AND(C427&lt;&gt;"",SUM(G$27:G426)&lt;E$19),$E$19/$E$23,0)</f>
        <v>0</v>
      </c>
      <c r="H427" s="43">
        <f t="shared" si="47"/>
        <v>0</v>
      </c>
      <c r="I427" s="43">
        <f t="shared" si="48"/>
        <v>0</v>
      </c>
      <c r="J427" s="78" t="str">
        <f t="shared" si="43"/>
        <v>2055–2056</v>
      </c>
      <c r="L427" s="89"/>
      <c r="N427" s="87"/>
      <c r="Q427" s="46"/>
    </row>
    <row r="428" spans="1:17" ht="20.25" customHeight="1" x14ac:dyDescent="0.2">
      <c r="A428" s="41">
        <v>56949</v>
      </c>
      <c r="B428" s="42">
        <f t="shared" si="44"/>
        <v>0</v>
      </c>
      <c r="C428" s="117"/>
      <c r="D428" s="43">
        <f t="shared" si="45"/>
        <v>0</v>
      </c>
      <c r="E428" s="44">
        <f t="shared" si="42"/>
        <v>0</v>
      </c>
      <c r="F428" s="43">
        <f t="shared" si="46"/>
        <v>0</v>
      </c>
      <c r="G428" s="45">
        <f>IF(AND(C428&lt;&gt;"",SUM(G$27:G427)&lt;E$19),$E$19/$E$23,0)</f>
        <v>0</v>
      </c>
      <c r="H428" s="43">
        <f t="shared" si="47"/>
        <v>0</v>
      </c>
      <c r="I428" s="43">
        <f t="shared" si="48"/>
        <v>0</v>
      </c>
      <c r="J428" s="78" t="str">
        <f t="shared" si="43"/>
        <v>2055–2056</v>
      </c>
      <c r="L428" s="89"/>
      <c r="N428" s="87"/>
      <c r="Q428" s="46"/>
    </row>
    <row r="429" spans="1:17" ht="20.25" customHeight="1" x14ac:dyDescent="0.2">
      <c r="A429" s="41">
        <v>56980</v>
      </c>
      <c r="B429" s="42">
        <f t="shared" si="44"/>
        <v>0</v>
      </c>
      <c r="C429" s="117"/>
      <c r="D429" s="43">
        <f t="shared" si="45"/>
        <v>0</v>
      </c>
      <c r="E429" s="44">
        <f t="shared" si="42"/>
        <v>0</v>
      </c>
      <c r="F429" s="43">
        <f t="shared" si="46"/>
        <v>0</v>
      </c>
      <c r="G429" s="45">
        <f>IF(AND(C429&lt;&gt;"",SUM(G$27:G428)&lt;E$19),$E$19/$E$23,0)</f>
        <v>0</v>
      </c>
      <c r="H429" s="43">
        <f t="shared" si="47"/>
        <v>0</v>
      </c>
      <c r="I429" s="43">
        <f t="shared" si="48"/>
        <v>0</v>
      </c>
      <c r="J429" s="78" t="str">
        <f t="shared" si="43"/>
        <v>2055–2056</v>
      </c>
      <c r="L429" s="89"/>
      <c r="N429" s="87"/>
      <c r="Q429" s="46"/>
    </row>
    <row r="430" spans="1:17" ht="20.25" customHeight="1" x14ac:dyDescent="0.2">
      <c r="A430" s="41">
        <v>57011</v>
      </c>
      <c r="B430" s="42">
        <f t="shared" si="44"/>
        <v>0</v>
      </c>
      <c r="C430" s="117"/>
      <c r="D430" s="43">
        <f t="shared" si="45"/>
        <v>0</v>
      </c>
      <c r="E430" s="44">
        <f t="shared" si="42"/>
        <v>0</v>
      </c>
      <c r="F430" s="43">
        <f t="shared" si="46"/>
        <v>0</v>
      </c>
      <c r="G430" s="45">
        <f>IF(AND(C430&lt;&gt;"",SUM(G$27:G429)&lt;E$19),$E$19/$E$23,0)</f>
        <v>0</v>
      </c>
      <c r="H430" s="43">
        <f t="shared" si="47"/>
        <v>0</v>
      </c>
      <c r="I430" s="43">
        <f t="shared" si="48"/>
        <v>0</v>
      </c>
      <c r="J430" s="78" t="str">
        <f t="shared" si="43"/>
        <v>2055–2056</v>
      </c>
      <c r="L430" s="89"/>
      <c r="N430" s="87"/>
      <c r="Q430" s="46"/>
    </row>
    <row r="431" spans="1:17" ht="20.25" customHeight="1" x14ac:dyDescent="0.2">
      <c r="A431" s="41">
        <v>57040</v>
      </c>
      <c r="B431" s="42">
        <f t="shared" si="44"/>
        <v>0</v>
      </c>
      <c r="C431" s="117"/>
      <c r="D431" s="43">
        <f t="shared" si="45"/>
        <v>0</v>
      </c>
      <c r="E431" s="44">
        <f t="shared" si="42"/>
        <v>0</v>
      </c>
      <c r="F431" s="43">
        <f t="shared" si="46"/>
        <v>0</v>
      </c>
      <c r="G431" s="45">
        <f>IF(AND(C431&lt;&gt;"",SUM(G$27:G430)&lt;E$19),$E$19/$E$23,0)</f>
        <v>0</v>
      </c>
      <c r="H431" s="43">
        <f t="shared" si="47"/>
        <v>0</v>
      </c>
      <c r="I431" s="43">
        <f t="shared" si="48"/>
        <v>0</v>
      </c>
      <c r="J431" s="78" t="str">
        <f t="shared" si="43"/>
        <v>2055–2056</v>
      </c>
      <c r="L431" s="89"/>
      <c r="N431" s="87"/>
      <c r="Q431" s="46"/>
    </row>
    <row r="432" spans="1:17" ht="20.25" customHeight="1" x14ac:dyDescent="0.2">
      <c r="A432" s="41">
        <v>57071</v>
      </c>
      <c r="B432" s="42">
        <f t="shared" si="44"/>
        <v>0</v>
      </c>
      <c r="C432" s="117"/>
      <c r="D432" s="43">
        <f t="shared" si="45"/>
        <v>0</v>
      </c>
      <c r="E432" s="44">
        <f t="shared" si="42"/>
        <v>0</v>
      </c>
      <c r="F432" s="43">
        <f t="shared" si="46"/>
        <v>0</v>
      </c>
      <c r="G432" s="45">
        <f>IF(AND(C432&lt;&gt;"",SUM(G$27:G431)&lt;E$19),$E$19/$E$23,0)</f>
        <v>0</v>
      </c>
      <c r="H432" s="43">
        <f t="shared" si="47"/>
        <v>0</v>
      </c>
      <c r="I432" s="43">
        <f t="shared" si="48"/>
        <v>0</v>
      </c>
      <c r="J432" s="78" t="str">
        <f t="shared" si="43"/>
        <v>2055–2056</v>
      </c>
      <c r="L432" s="89"/>
      <c r="N432" s="87"/>
      <c r="Q432" s="46"/>
    </row>
    <row r="433" spans="1:17" ht="20.25" customHeight="1" x14ac:dyDescent="0.2">
      <c r="A433" s="41">
        <v>57101</v>
      </c>
      <c r="B433" s="42">
        <f t="shared" si="44"/>
        <v>0</v>
      </c>
      <c r="C433" s="117"/>
      <c r="D433" s="43">
        <f t="shared" si="45"/>
        <v>0</v>
      </c>
      <c r="E433" s="44">
        <f t="shared" si="42"/>
        <v>0</v>
      </c>
      <c r="F433" s="43">
        <f t="shared" si="46"/>
        <v>0</v>
      </c>
      <c r="G433" s="45">
        <f>IF(AND(C433&lt;&gt;"",SUM(G$27:G432)&lt;E$19),$E$19/$E$23,0)</f>
        <v>0</v>
      </c>
      <c r="H433" s="43">
        <f t="shared" si="47"/>
        <v>0</v>
      </c>
      <c r="I433" s="43">
        <f t="shared" si="48"/>
        <v>0</v>
      </c>
      <c r="J433" s="78" t="str">
        <f t="shared" si="43"/>
        <v>2055–2056</v>
      </c>
      <c r="L433" s="89"/>
      <c r="N433" s="87"/>
      <c r="Q433" s="46"/>
    </row>
    <row r="434" spans="1:17" ht="20.25" customHeight="1" x14ac:dyDescent="0.2">
      <c r="A434" s="41">
        <v>57132</v>
      </c>
      <c r="B434" s="42">
        <f t="shared" si="44"/>
        <v>0</v>
      </c>
      <c r="C434" s="117"/>
      <c r="D434" s="43">
        <f t="shared" si="45"/>
        <v>0</v>
      </c>
      <c r="E434" s="44">
        <f t="shared" si="42"/>
        <v>0</v>
      </c>
      <c r="F434" s="43">
        <f t="shared" si="46"/>
        <v>0</v>
      </c>
      <c r="G434" s="45">
        <f>IF(AND(C434&lt;&gt;"",SUM(G$27:G433)&lt;E$19),$E$19/$E$23,0)</f>
        <v>0</v>
      </c>
      <c r="H434" s="43">
        <f t="shared" si="47"/>
        <v>0</v>
      </c>
      <c r="I434" s="43">
        <f t="shared" si="48"/>
        <v>0</v>
      </c>
      <c r="J434" s="78" t="str">
        <f t="shared" si="43"/>
        <v>2055–2056</v>
      </c>
      <c r="L434" s="89"/>
      <c r="N434" s="87"/>
      <c r="Q434" s="46"/>
    </row>
    <row r="435" spans="1:17" ht="20.25" customHeight="1" x14ac:dyDescent="0.2">
      <c r="A435" s="41">
        <v>57162</v>
      </c>
      <c r="B435" s="42">
        <f t="shared" si="44"/>
        <v>0</v>
      </c>
      <c r="C435" s="117"/>
      <c r="D435" s="43">
        <f t="shared" si="45"/>
        <v>0</v>
      </c>
      <c r="E435" s="44">
        <f t="shared" si="42"/>
        <v>0</v>
      </c>
      <c r="F435" s="43">
        <f t="shared" si="46"/>
        <v>0</v>
      </c>
      <c r="G435" s="45">
        <f>IF(AND(C435&lt;&gt;"",SUM(G$27:G434)&lt;E$19),$E$19/$E$23,0)</f>
        <v>0</v>
      </c>
      <c r="H435" s="43">
        <f t="shared" si="47"/>
        <v>0</v>
      </c>
      <c r="I435" s="43">
        <f t="shared" si="48"/>
        <v>0</v>
      </c>
      <c r="J435" s="78" t="str">
        <f t="shared" si="43"/>
        <v>2056–2057</v>
      </c>
      <c r="L435" s="89"/>
      <c r="N435" s="87"/>
      <c r="Q435" s="46"/>
    </row>
    <row r="436" spans="1:17" ht="20.25" customHeight="1" x14ac:dyDescent="0.2">
      <c r="A436" s="41">
        <v>57193</v>
      </c>
      <c r="B436" s="42">
        <f t="shared" si="44"/>
        <v>0</v>
      </c>
      <c r="C436" s="117"/>
      <c r="D436" s="43">
        <f t="shared" si="45"/>
        <v>0</v>
      </c>
      <c r="E436" s="44">
        <f t="shared" si="42"/>
        <v>0</v>
      </c>
      <c r="F436" s="43">
        <f t="shared" si="46"/>
        <v>0</v>
      </c>
      <c r="G436" s="45">
        <f>IF(AND(C436&lt;&gt;"",SUM(G$27:G435)&lt;E$19),$E$19/$E$23,0)</f>
        <v>0</v>
      </c>
      <c r="H436" s="43">
        <f t="shared" si="47"/>
        <v>0</v>
      </c>
      <c r="I436" s="43">
        <f t="shared" si="48"/>
        <v>0</v>
      </c>
      <c r="J436" s="78" t="str">
        <f t="shared" si="43"/>
        <v>2056–2057</v>
      </c>
      <c r="L436" s="89"/>
      <c r="N436" s="87"/>
      <c r="Q436" s="46"/>
    </row>
    <row r="437" spans="1:17" ht="20.25" customHeight="1" x14ac:dyDescent="0.2">
      <c r="A437" s="41">
        <v>57224</v>
      </c>
      <c r="B437" s="42">
        <f t="shared" si="44"/>
        <v>0</v>
      </c>
      <c r="C437" s="117"/>
      <c r="D437" s="43">
        <f t="shared" si="45"/>
        <v>0</v>
      </c>
      <c r="E437" s="44">
        <f t="shared" si="42"/>
        <v>0</v>
      </c>
      <c r="F437" s="43">
        <f t="shared" si="46"/>
        <v>0</v>
      </c>
      <c r="G437" s="45">
        <f>IF(AND(C437&lt;&gt;"",SUM(G$27:G436)&lt;E$19),$E$19/$E$23,0)</f>
        <v>0</v>
      </c>
      <c r="H437" s="43">
        <f t="shared" si="47"/>
        <v>0</v>
      </c>
      <c r="I437" s="43">
        <f t="shared" si="48"/>
        <v>0</v>
      </c>
      <c r="J437" s="78" t="str">
        <f t="shared" si="43"/>
        <v>2056–2057</v>
      </c>
      <c r="L437" s="89"/>
      <c r="N437" s="87"/>
      <c r="Q437" s="46"/>
    </row>
    <row r="438" spans="1:17" ht="20.25" customHeight="1" x14ac:dyDescent="0.2">
      <c r="A438" s="41">
        <v>57254</v>
      </c>
      <c r="B438" s="42">
        <f t="shared" si="44"/>
        <v>0</v>
      </c>
      <c r="C438" s="117"/>
      <c r="D438" s="43">
        <f t="shared" si="45"/>
        <v>0</v>
      </c>
      <c r="E438" s="44">
        <f t="shared" si="42"/>
        <v>0</v>
      </c>
      <c r="F438" s="43">
        <f t="shared" si="46"/>
        <v>0</v>
      </c>
      <c r="G438" s="45">
        <f>IF(AND(C438&lt;&gt;"",SUM(G$27:G437)&lt;E$19),$E$19/$E$23,0)</f>
        <v>0</v>
      </c>
      <c r="H438" s="43">
        <f t="shared" si="47"/>
        <v>0</v>
      </c>
      <c r="I438" s="43">
        <f t="shared" si="48"/>
        <v>0</v>
      </c>
      <c r="J438" s="78" t="str">
        <f t="shared" si="43"/>
        <v>2056–2057</v>
      </c>
      <c r="L438" s="89"/>
      <c r="N438" s="87"/>
      <c r="Q438" s="46"/>
    </row>
    <row r="439" spans="1:17" ht="20.25" customHeight="1" x14ac:dyDescent="0.2">
      <c r="A439" s="41">
        <v>57285</v>
      </c>
      <c r="B439" s="42">
        <f t="shared" si="44"/>
        <v>0</v>
      </c>
      <c r="C439" s="117"/>
      <c r="D439" s="43">
        <f t="shared" si="45"/>
        <v>0</v>
      </c>
      <c r="E439" s="44">
        <f t="shared" si="42"/>
        <v>0</v>
      </c>
      <c r="F439" s="43">
        <f t="shared" si="46"/>
        <v>0</v>
      </c>
      <c r="G439" s="45">
        <f>IF(AND(C439&lt;&gt;"",SUM(G$27:G438)&lt;E$19),$E$19/$E$23,0)</f>
        <v>0</v>
      </c>
      <c r="H439" s="43">
        <f t="shared" si="47"/>
        <v>0</v>
      </c>
      <c r="I439" s="43">
        <f t="shared" si="48"/>
        <v>0</v>
      </c>
      <c r="J439" s="78" t="str">
        <f t="shared" si="43"/>
        <v>2056–2057</v>
      </c>
      <c r="L439" s="89"/>
      <c r="N439" s="87"/>
      <c r="Q439" s="46"/>
    </row>
    <row r="440" spans="1:17" ht="20.25" customHeight="1" x14ac:dyDescent="0.2">
      <c r="A440" s="41">
        <v>57315</v>
      </c>
      <c r="B440" s="42">
        <f t="shared" si="44"/>
        <v>0</v>
      </c>
      <c r="C440" s="117"/>
      <c r="D440" s="43">
        <f t="shared" si="45"/>
        <v>0</v>
      </c>
      <c r="E440" s="44">
        <f t="shared" si="42"/>
        <v>0</v>
      </c>
      <c r="F440" s="43">
        <f t="shared" si="46"/>
        <v>0</v>
      </c>
      <c r="G440" s="45">
        <f>IF(AND(C440&lt;&gt;"",SUM(G$27:G439)&lt;E$19),$E$19/$E$23,0)</f>
        <v>0</v>
      </c>
      <c r="H440" s="43">
        <f t="shared" si="47"/>
        <v>0</v>
      </c>
      <c r="I440" s="43">
        <f t="shared" si="48"/>
        <v>0</v>
      </c>
      <c r="J440" s="78" t="str">
        <f t="shared" si="43"/>
        <v>2056–2057</v>
      </c>
      <c r="L440" s="89"/>
      <c r="N440" s="87"/>
      <c r="Q440" s="46"/>
    </row>
    <row r="441" spans="1:17" ht="20.25" customHeight="1" x14ac:dyDescent="0.2">
      <c r="A441" s="41">
        <v>57346</v>
      </c>
      <c r="B441" s="42">
        <f t="shared" si="44"/>
        <v>0</v>
      </c>
      <c r="C441" s="117"/>
      <c r="D441" s="43">
        <f t="shared" si="45"/>
        <v>0</v>
      </c>
      <c r="E441" s="44">
        <f t="shared" si="42"/>
        <v>0</v>
      </c>
      <c r="F441" s="43">
        <f t="shared" si="46"/>
        <v>0</v>
      </c>
      <c r="G441" s="45">
        <f>IF(AND(C441&lt;&gt;"",SUM(G$27:G440)&lt;E$19),$E$19/$E$23,0)</f>
        <v>0</v>
      </c>
      <c r="H441" s="43">
        <f t="shared" si="47"/>
        <v>0</v>
      </c>
      <c r="I441" s="43">
        <f t="shared" si="48"/>
        <v>0</v>
      </c>
      <c r="J441" s="78" t="str">
        <f t="shared" si="43"/>
        <v>2056–2057</v>
      </c>
      <c r="L441" s="89"/>
      <c r="N441" s="87"/>
      <c r="Q441" s="46"/>
    </row>
    <row r="442" spans="1:17" ht="20.25" customHeight="1" x14ac:dyDescent="0.2">
      <c r="A442" s="41">
        <v>57377</v>
      </c>
      <c r="B442" s="42">
        <f t="shared" si="44"/>
        <v>0</v>
      </c>
      <c r="C442" s="117"/>
      <c r="D442" s="43">
        <f t="shared" si="45"/>
        <v>0</v>
      </c>
      <c r="E442" s="44">
        <f t="shared" si="42"/>
        <v>0</v>
      </c>
      <c r="F442" s="43">
        <f t="shared" si="46"/>
        <v>0</v>
      </c>
      <c r="G442" s="45">
        <f>IF(AND(C442&lt;&gt;"",SUM(G$27:G441)&lt;E$19),$E$19/$E$23,0)</f>
        <v>0</v>
      </c>
      <c r="H442" s="43">
        <f t="shared" si="47"/>
        <v>0</v>
      </c>
      <c r="I442" s="43">
        <f t="shared" si="48"/>
        <v>0</v>
      </c>
      <c r="J442" s="78" t="str">
        <f t="shared" si="43"/>
        <v>2056–2057</v>
      </c>
      <c r="L442" s="89"/>
      <c r="N442" s="87"/>
      <c r="Q442" s="46"/>
    </row>
    <row r="443" spans="1:17" ht="20.25" customHeight="1" x14ac:dyDescent="0.2">
      <c r="A443" s="41">
        <v>57405</v>
      </c>
      <c r="B443" s="42">
        <f t="shared" si="44"/>
        <v>0</v>
      </c>
      <c r="C443" s="117"/>
      <c r="D443" s="43">
        <f t="shared" si="45"/>
        <v>0</v>
      </c>
      <c r="E443" s="44">
        <f t="shared" si="42"/>
        <v>0</v>
      </c>
      <c r="F443" s="43">
        <f t="shared" si="46"/>
        <v>0</v>
      </c>
      <c r="G443" s="45">
        <f>IF(AND(C443&lt;&gt;"",SUM(G$27:G442)&lt;E$19),$E$19/$E$23,0)</f>
        <v>0</v>
      </c>
      <c r="H443" s="43">
        <f t="shared" si="47"/>
        <v>0</v>
      </c>
      <c r="I443" s="43">
        <f t="shared" si="48"/>
        <v>0</v>
      </c>
      <c r="J443" s="78" t="str">
        <f t="shared" si="43"/>
        <v>2056–2057</v>
      </c>
      <c r="L443" s="89"/>
      <c r="N443" s="87"/>
      <c r="Q443" s="46"/>
    </row>
    <row r="444" spans="1:17" ht="20.25" customHeight="1" x14ac:dyDescent="0.2">
      <c r="A444" s="41">
        <v>57436</v>
      </c>
      <c r="B444" s="42">
        <f t="shared" si="44"/>
        <v>0</v>
      </c>
      <c r="C444" s="117"/>
      <c r="D444" s="43">
        <f t="shared" si="45"/>
        <v>0</v>
      </c>
      <c r="E444" s="44">
        <f t="shared" si="42"/>
        <v>0</v>
      </c>
      <c r="F444" s="43">
        <f t="shared" si="46"/>
        <v>0</v>
      </c>
      <c r="G444" s="45">
        <f>IF(AND(C444&lt;&gt;"",SUM(G$27:G443)&lt;E$19),$E$19/$E$23,0)</f>
        <v>0</v>
      </c>
      <c r="H444" s="43">
        <f t="shared" si="47"/>
        <v>0</v>
      </c>
      <c r="I444" s="43">
        <f t="shared" si="48"/>
        <v>0</v>
      </c>
      <c r="J444" s="78" t="str">
        <f t="shared" si="43"/>
        <v>2056–2057</v>
      </c>
      <c r="L444" s="89"/>
      <c r="N444" s="87"/>
      <c r="Q444" s="46"/>
    </row>
    <row r="445" spans="1:17" ht="20.25" customHeight="1" x14ac:dyDescent="0.2">
      <c r="A445" s="41">
        <v>57466</v>
      </c>
      <c r="B445" s="42">
        <f t="shared" si="44"/>
        <v>0</v>
      </c>
      <c r="C445" s="117"/>
      <c r="D445" s="43">
        <f t="shared" si="45"/>
        <v>0</v>
      </c>
      <c r="E445" s="44">
        <f t="shared" si="42"/>
        <v>0</v>
      </c>
      <c r="F445" s="43">
        <f t="shared" si="46"/>
        <v>0</v>
      </c>
      <c r="G445" s="45">
        <f>IF(AND(C445&lt;&gt;"",SUM(G$27:G444)&lt;E$19),$E$19/$E$23,0)</f>
        <v>0</v>
      </c>
      <c r="H445" s="43">
        <f t="shared" si="47"/>
        <v>0</v>
      </c>
      <c r="I445" s="43">
        <f t="shared" si="48"/>
        <v>0</v>
      </c>
      <c r="J445" s="78" t="str">
        <f t="shared" si="43"/>
        <v>2056–2057</v>
      </c>
      <c r="L445" s="89"/>
      <c r="N445" s="87"/>
      <c r="Q445" s="46"/>
    </row>
    <row r="446" spans="1:17" ht="20.25" customHeight="1" x14ac:dyDescent="0.2">
      <c r="A446" s="41">
        <v>57497</v>
      </c>
      <c r="B446" s="42">
        <f t="shared" si="44"/>
        <v>0</v>
      </c>
      <c r="C446" s="117"/>
      <c r="D446" s="43">
        <f t="shared" si="45"/>
        <v>0</v>
      </c>
      <c r="E446" s="44">
        <f t="shared" si="42"/>
        <v>0</v>
      </c>
      <c r="F446" s="43">
        <f t="shared" si="46"/>
        <v>0</v>
      </c>
      <c r="G446" s="45">
        <f>IF(AND(C446&lt;&gt;"",SUM(G$27:G445)&lt;E$19),$E$19/$E$23,0)</f>
        <v>0</v>
      </c>
      <c r="H446" s="43">
        <f t="shared" si="47"/>
        <v>0</v>
      </c>
      <c r="I446" s="43">
        <f t="shared" si="48"/>
        <v>0</v>
      </c>
      <c r="J446" s="78" t="str">
        <f t="shared" si="43"/>
        <v>2056–2057</v>
      </c>
      <c r="L446" s="89"/>
      <c r="N446" s="87"/>
      <c r="Q446" s="46"/>
    </row>
    <row r="447" spans="1:17" ht="20.25" customHeight="1" x14ac:dyDescent="0.2">
      <c r="A447" s="41">
        <v>57527</v>
      </c>
      <c r="B447" s="42">
        <f t="shared" si="44"/>
        <v>0</v>
      </c>
      <c r="C447" s="117"/>
      <c r="D447" s="43">
        <f t="shared" si="45"/>
        <v>0</v>
      </c>
      <c r="E447" s="44">
        <f t="shared" si="42"/>
        <v>0</v>
      </c>
      <c r="F447" s="43">
        <f t="shared" si="46"/>
        <v>0</v>
      </c>
      <c r="G447" s="45">
        <f>IF(AND(C447&lt;&gt;"",SUM(G$27:G446)&lt;E$19),$E$19/$E$23,0)</f>
        <v>0</v>
      </c>
      <c r="H447" s="43">
        <f t="shared" si="47"/>
        <v>0</v>
      </c>
      <c r="I447" s="43">
        <f t="shared" si="48"/>
        <v>0</v>
      </c>
      <c r="J447" s="78" t="str">
        <f t="shared" si="43"/>
        <v>2057–2058</v>
      </c>
      <c r="L447" s="89"/>
      <c r="N447" s="87"/>
      <c r="Q447" s="46"/>
    </row>
    <row r="448" spans="1:17" ht="20.25" customHeight="1" x14ac:dyDescent="0.2">
      <c r="A448" s="41">
        <v>57558</v>
      </c>
      <c r="B448" s="42">
        <f t="shared" si="44"/>
        <v>0</v>
      </c>
      <c r="C448" s="117"/>
      <c r="D448" s="43">
        <f t="shared" si="45"/>
        <v>0</v>
      </c>
      <c r="E448" s="44">
        <f t="shared" si="42"/>
        <v>0</v>
      </c>
      <c r="F448" s="43">
        <f t="shared" si="46"/>
        <v>0</v>
      </c>
      <c r="G448" s="45">
        <f>IF(AND(C448&lt;&gt;"",SUM(G$27:G447)&lt;E$19),$E$19/$E$23,0)</f>
        <v>0</v>
      </c>
      <c r="H448" s="43">
        <f t="shared" si="47"/>
        <v>0</v>
      </c>
      <c r="I448" s="43">
        <f t="shared" si="48"/>
        <v>0</v>
      </c>
      <c r="J448" s="78" t="str">
        <f t="shared" si="43"/>
        <v>2057–2058</v>
      </c>
      <c r="L448" s="89"/>
      <c r="N448" s="87"/>
      <c r="Q448" s="46"/>
    </row>
    <row r="449" spans="1:17" ht="20.25" customHeight="1" x14ac:dyDescent="0.2">
      <c r="A449" s="41">
        <v>57589</v>
      </c>
      <c r="B449" s="42">
        <f t="shared" si="44"/>
        <v>0</v>
      </c>
      <c r="C449" s="117"/>
      <c r="D449" s="43">
        <f t="shared" si="45"/>
        <v>0</v>
      </c>
      <c r="E449" s="44">
        <f t="shared" si="42"/>
        <v>0</v>
      </c>
      <c r="F449" s="43">
        <f t="shared" si="46"/>
        <v>0</v>
      </c>
      <c r="G449" s="45">
        <f>IF(AND(C449&lt;&gt;"",SUM(G$27:G448)&lt;E$19),$E$19/$E$23,0)</f>
        <v>0</v>
      </c>
      <c r="H449" s="43">
        <f t="shared" si="47"/>
        <v>0</v>
      </c>
      <c r="I449" s="43">
        <f t="shared" si="48"/>
        <v>0</v>
      </c>
      <c r="J449" s="78" t="str">
        <f t="shared" si="43"/>
        <v>2057–2058</v>
      </c>
      <c r="L449" s="89"/>
      <c r="N449" s="87"/>
      <c r="Q449" s="46"/>
    </row>
    <row r="450" spans="1:17" ht="20.25" customHeight="1" x14ac:dyDescent="0.2">
      <c r="A450" s="41">
        <v>57619</v>
      </c>
      <c r="B450" s="42">
        <f t="shared" si="44"/>
        <v>0</v>
      </c>
      <c r="C450" s="117"/>
      <c r="D450" s="43">
        <f t="shared" si="45"/>
        <v>0</v>
      </c>
      <c r="E450" s="44">
        <f t="shared" si="42"/>
        <v>0</v>
      </c>
      <c r="F450" s="43">
        <f t="shared" si="46"/>
        <v>0</v>
      </c>
      <c r="G450" s="45">
        <f>IF(AND(C450&lt;&gt;"",SUM(G$27:G449)&lt;E$19),$E$19/$E$23,0)</f>
        <v>0</v>
      </c>
      <c r="H450" s="43">
        <f t="shared" si="47"/>
        <v>0</v>
      </c>
      <c r="I450" s="43">
        <f t="shared" si="48"/>
        <v>0</v>
      </c>
      <c r="J450" s="78" t="str">
        <f t="shared" si="43"/>
        <v>2057–2058</v>
      </c>
      <c r="L450" s="89"/>
      <c r="N450" s="87"/>
      <c r="Q450" s="46"/>
    </row>
    <row r="451" spans="1:17" ht="20.25" customHeight="1" x14ac:dyDescent="0.2">
      <c r="A451" s="41">
        <v>57650</v>
      </c>
      <c r="B451" s="42">
        <f t="shared" si="44"/>
        <v>0</v>
      </c>
      <c r="C451" s="117"/>
      <c r="D451" s="43">
        <f t="shared" si="45"/>
        <v>0</v>
      </c>
      <c r="E451" s="44">
        <f t="shared" si="42"/>
        <v>0</v>
      </c>
      <c r="F451" s="43">
        <f t="shared" si="46"/>
        <v>0</v>
      </c>
      <c r="G451" s="45">
        <f>IF(AND(C451&lt;&gt;"",SUM(G$27:G450)&lt;E$19),$E$19/$E$23,0)</f>
        <v>0</v>
      </c>
      <c r="H451" s="43">
        <f t="shared" si="47"/>
        <v>0</v>
      </c>
      <c r="I451" s="43">
        <f t="shared" si="48"/>
        <v>0</v>
      </c>
      <c r="J451" s="78" t="str">
        <f t="shared" si="43"/>
        <v>2057–2058</v>
      </c>
      <c r="L451" s="89"/>
      <c r="N451" s="87"/>
      <c r="Q451" s="46"/>
    </row>
    <row r="452" spans="1:17" ht="20.25" customHeight="1" x14ac:dyDescent="0.2">
      <c r="A452" s="41">
        <v>57680</v>
      </c>
      <c r="B452" s="42">
        <f t="shared" si="44"/>
        <v>0</v>
      </c>
      <c r="C452" s="117"/>
      <c r="D452" s="43">
        <f t="shared" si="45"/>
        <v>0</v>
      </c>
      <c r="E452" s="44">
        <f t="shared" si="42"/>
        <v>0</v>
      </c>
      <c r="F452" s="43">
        <f t="shared" si="46"/>
        <v>0</v>
      </c>
      <c r="G452" s="45">
        <f>IF(AND(C452&lt;&gt;"",SUM(G$27:G451)&lt;E$19),$E$19/$E$23,0)</f>
        <v>0</v>
      </c>
      <c r="H452" s="43">
        <f t="shared" si="47"/>
        <v>0</v>
      </c>
      <c r="I452" s="43">
        <f t="shared" si="48"/>
        <v>0</v>
      </c>
      <c r="J452" s="78" t="str">
        <f t="shared" si="43"/>
        <v>2057–2058</v>
      </c>
      <c r="L452" s="89"/>
      <c r="N452" s="87"/>
      <c r="Q452" s="46"/>
    </row>
    <row r="453" spans="1:17" ht="20.25" customHeight="1" x14ac:dyDescent="0.2">
      <c r="A453" s="41">
        <v>57711</v>
      </c>
      <c r="B453" s="42">
        <f t="shared" si="44"/>
        <v>0</v>
      </c>
      <c r="C453" s="117"/>
      <c r="D453" s="43">
        <f t="shared" si="45"/>
        <v>0</v>
      </c>
      <c r="E453" s="44">
        <f t="shared" si="42"/>
        <v>0</v>
      </c>
      <c r="F453" s="43">
        <f t="shared" si="46"/>
        <v>0</v>
      </c>
      <c r="G453" s="45">
        <f>IF(AND(C453&lt;&gt;"",SUM(G$27:G452)&lt;E$19),$E$19/$E$23,0)</f>
        <v>0</v>
      </c>
      <c r="H453" s="43">
        <f t="shared" si="47"/>
        <v>0</v>
      </c>
      <c r="I453" s="43">
        <f t="shared" si="48"/>
        <v>0</v>
      </c>
      <c r="J453" s="78" t="str">
        <f t="shared" si="43"/>
        <v>2057–2058</v>
      </c>
      <c r="L453" s="89"/>
      <c r="N453" s="87"/>
      <c r="Q453" s="46"/>
    </row>
    <row r="454" spans="1:17" ht="20.25" customHeight="1" x14ac:dyDescent="0.2">
      <c r="A454" s="41">
        <v>57742</v>
      </c>
      <c r="B454" s="42">
        <f t="shared" si="44"/>
        <v>0</v>
      </c>
      <c r="C454" s="117"/>
      <c r="D454" s="43">
        <f t="shared" si="45"/>
        <v>0</v>
      </c>
      <c r="E454" s="44">
        <f t="shared" si="42"/>
        <v>0</v>
      </c>
      <c r="F454" s="43">
        <f t="shared" si="46"/>
        <v>0</v>
      </c>
      <c r="G454" s="45">
        <f>IF(AND(C454&lt;&gt;"",SUM(G$27:G453)&lt;E$19),$E$19/$E$23,0)</f>
        <v>0</v>
      </c>
      <c r="H454" s="43">
        <f t="shared" si="47"/>
        <v>0</v>
      </c>
      <c r="I454" s="43">
        <f t="shared" si="48"/>
        <v>0</v>
      </c>
      <c r="J454" s="78" t="str">
        <f t="shared" si="43"/>
        <v>2057–2058</v>
      </c>
      <c r="L454" s="89"/>
      <c r="N454" s="87"/>
      <c r="Q454" s="46"/>
    </row>
    <row r="455" spans="1:17" ht="20.25" customHeight="1" x14ac:dyDescent="0.2">
      <c r="A455" s="41">
        <v>57770</v>
      </c>
      <c r="B455" s="42">
        <f t="shared" si="44"/>
        <v>0</v>
      </c>
      <c r="C455" s="117"/>
      <c r="D455" s="43">
        <f t="shared" si="45"/>
        <v>0</v>
      </c>
      <c r="E455" s="44">
        <f t="shared" si="42"/>
        <v>0</v>
      </c>
      <c r="F455" s="43">
        <f t="shared" si="46"/>
        <v>0</v>
      </c>
      <c r="G455" s="45">
        <f>IF(AND(C455&lt;&gt;"",SUM(G$27:G454)&lt;E$19),$E$19/$E$23,0)</f>
        <v>0</v>
      </c>
      <c r="H455" s="43">
        <f t="shared" si="47"/>
        <v>0</v>
      </c>
      <c r="I455" s="43">
        <f t="shared" si="48"/>
        <v>0</v>
      </c>
      <c r="J455" s="78" t="str">
        <f t="shared" si="43"/>
        <v>2057–2058</v>
      </c>
      <c r="L455" s="89"/>
      <c r="N455" s="87"/>
      <c r="Q455" s="46"/>
    </row>
    <row r="456" spans="1:17" ht="20.25" customHeight="1" x14ac:dyDescent="0.2">
      <c r="A456" s="41">
        <v>57801</v>
      </c>
      <c r="B456" s="42">
        <f t="shared" si="44"/>
        <v>0</v>
      </c>
      <c r="C456" s="117"/>
      <c r="D456" s="43">
        <f t="shared" si="45"/>
        <v>0</v>
      </c>
      <c r="E456" s="44">
        <f t="shared" si="42"/>
        <v>0</v>
      </c>
      <c r="F456" s="43">
        <f t="shared" si="46"/>
        <v>0</v>
      </c>
      <c r="G456" s="45">
        <f>IF(AND(C456&lt;&gt;"",SUM(G$27:G455)&lt;E$19),$E$19/$E$23,0)</f>
        <v>0</v>
      </c>
      <c r="H456" s="43">
        <f t="shared" si="47"/>
        <v>0</v>
      </c>
      <c r="I456" s="43">
        <f t="shared" si="48"/>
        <v>0</v>
      </c>
      <c r="J456" s="78" t="str">
        <f t="shared" si="43"/>
        <v>2057–2058</v>
      </c>
      <c r="L456" s="89"/>
      <c r="N456" s="87"/>
      <c r="Q456" s="46"/>
    </row>
    <row r="457" spans="1:17" ht="20.25" customHeight="1" x14ac:dyDescent="0.2">
      <c r="A457" s="41">
        <v>57831</v>
      </c>
      <c r="B457" s="42">
        <f t="shared" si="44"/>
        <v>0</v>
      </c>
      <c r="C457" s="117"/>
      <c r="D457" s="43">
        <f t="shared" si="45"/>
        <v>0</v>
      </c>
      <c r="E457" s="44">
        <f t="shared" si="42"/>
        <v>0</v>
      </c>
      <c r="F457" s="43">
        <f t="shared" si="46"/>
        <v>0</v>
      </c>
      <c r="G457" s="45">
        <f>IF(AND(C457&lt;&gt;"",SUM(G$27:G456)&lt;E$19),$E$19/$E$23,0)</f>
        <v>0</v>
      </c>
      <c r="H457" s="43">
        <f t="shared" si="47"/>
        <v>0</v>
      </c>
      <c r="I457" s="43">
        <f t="shared" si="48"/>
        <v>0</v>
      </c>
      <c r="J457" s="78" t="str">
        <f t="shared" si="43"/>
        <v>2057–2058</v>
      </c>
      <c r="L457" s="89"/>
      <c r="N457" s="87"/>
      <c r="Q457" s="46"/>
    </row>
    <row r="458" spans="1:17" ht="20.25" customHeight="1" x14ac:dyDescent="0.2">
      <c r="A458" s="41">
        <v>57862</v>
      </c>
      <c r="B458" s="42">
        <f t="shared" si="44"/>
        <v>0</v>
      </c>
      <c r="C458" s="117"/>
      <c r="D458" s="43">
        <f t="shared" si="45"/>
        <v>0</v>
      </c>
      <c r="E458" s="44">
        <f t="shared" si="42"/>
        <v>0</v>
      </c>
      <c r="F458" s="43">
        <f t="shared" si="46"/>
        <v>0</v>
      </c>
      <c r="G458" s="45">
        <f>IF(AND(C458&lt;&gt;"",SUM(G$27:G457)&lt;E$19),$E$19/$E$23,0)</f>
        <v>0</v>
      </c>
      <c r="H458" s="43">
        <f t="shared" si="47"/>
        <v>0</v>
      </c>
      <c r="I458" s="43">
        <f t="shared" si="48"/>
        <v>0</v>
      </c>
      <c r="J458" s="78" t="str">
        <f t="shared" si="43"/>
        <v>2057–2058</v>
      </c>
      <c r="L458" s="89"/>
      <c r="N458" s="87"/>
      <c r="Q458" s="46"/>
    </row>
    <row r="459" spans="1:17" ht="20.25" customHeight="1" x14ac:dyDescent="0.2">
      <c r="A459" s="41">
        <v>57892</v>
      </c>
      <c r="B459" s="42">
        <f t="shared" si="44"/>
        <v>0</v>
      </c>
      <c r="C459" s="117"/>
      <c r="D459" s="43">
        <f t="shared" si="45"/>
        <v>0</v>
      </c>
      <c r="E459" s="44">
        <f t="shared" si="42"/>
        <v>0</v>
      </c>
      <c r="F459" s="43">
        <f t="shared" si="46"/>
        <v>0</v>
      </c>
      <c r="G459" s="45">
        <f>IF(AND(C459&lt;&gt;"",SUM(G$27:G458)&lt;E$19),$E$19/$E$23,0)</f>
        <v>0</v>
      </c>
      <c r="H459" s="43">
        <f t="shared" si="47"/>
        <v>0</v>
      </c>
      <c r="I459" s="43">
        <f t="shared" si="48"/>
        <v>0</v>
      </c>
      <c r="J459" s="78" t="str">
        <f t="shared" si="43"/>
        <v>2058–2059</v>
      </c>
      <c r="L459" s="89"/>
      <c r="N459" s="87"/>
      <c r="Q459" s="46"/>
    </row>
    <row r="460" spans="1:17" ht="20.25" customHeight="1" x14ac:dyDescent="0.2">
      <c r="A460" s="41">
        <v>57923</v>
      </c>
      <c r="B460" s="42">
        <f t="shared" si="44"/>
        <v>0</v>
      </c>
      <c r="C460" s="117"/>
      <c r="D460" s="43">
        <f t="shared" si="45"/>
        <v>0</v>
      </c>
      <c r="E460" s="44">
        <f t="shared" si="42"/>
        <v>0</v>
      </c>
      <c r="F460" s="43">
        <f t="shared" si="46"/>
        <v>0</v>
      </c>
      <c r="G460" s="45">
        <f>IF(AND(C460&lt;&gt;"",SUM(G$27:G459)&lt;E$19),$E$19/$E$23,0)</f>
        <v>0</v>
      </c>
      <c r="H460" s="43">
        <f t="shared" si="47"/>
        <v>0</v>
      </c>
      <c r="I460" s="43">
        <f t="shared" si="48"/>
        <v>0</v>
      </c>
      <c r="J460" s="78" t="str">
        <f t="shared" si="43"/>
        <v>2058–2059</v>
      </c>
      <c r="L460" s="89"/>
      <c r="N460" s="87"/>
      <c r="Q460" s="46"/>
    </row>
    <row r="461" spans="1:17" ht="20.25" customHeight="1" x14ac:dyDescent="0.2">
      <c r="A461" s="41">
        <v>57954</v>
      </c>
      <c r="B461" s="42">
        <f t="shared" si="44"/>
        <v>0</v>
      </c>
      <c r="C461" s="117"/>
      <c r="D461" s="43">
        <f t="shared" si="45"/>
        <v>0</v>
      </c>
      <c r="E461" s="44">
        <f t="shared" si="42"/>
        <v>0</v>
      </c>
      <c r="F461" s="43">
        <f t="shared" si="46"/>
        <v>0</v>
      </c>
      <c r="G461" s="45">
        <f>IF(AND(C461&lt;&gt;"",SUM(G$27:G460)&lt;E$19),$E$19/$E$23,0)</f>
        <v>0</v>
      </c>
      <c r="H461" s="43">
        <f t="shared" si="47"/>
        <v>0</v>
      </c>
      <c r="I461" s="43">
        <f t="shared" si="48"/>
        <v>0</v>
      </c>
      <c r="J461" s="78" t="str">
        <f t="shared" si="43"/>
        <v>2058–2059</v>
      </c>
      <c r="L461" s="89"/>
      <c r="N461" s="87"/>
      <c r="Q461" s="46"/>
    </row>
    <row r="462" spans="1:17" ht="20.25" customHeight="1" x14ac:dyDescent="0.2">
      <c r="A462" s="41">
        <v>57984</v>
      </c>
      <c r="B462" s="42">
        <f t="shared" si="44"/>
        <v>0</v>
      </c>
      <c r="C462" s="117"/>
      <c r="D462" s="43">
        <f t="shared" si="45"/>
        <v>0</v>
      </c>
      <c r="E462" s="44">
        <f t="shared" si="42"/>
        <v>0</v>
      </c>
      <c r="F462" s="43">
        <f t="shared" si="46"/>
        <v>0</v>
      </c>
      <c r="G462" s="45">
        <f>IF(AND(C462&lt;&gt;"",SUM(G$27:G461)&lt;E$19),$E$19/$E$23,0)</f>
        <v>0</v>
      </c>
      <c r="H462" s="43">
        <f t="shared" si="47"/>
        <v>0</v>
      </c>
      <c r="I462" s="43">
        <f t="shared" si="48"/>
        <v>0</v>
      </c>
      <c r="J462" s="78" t="str">
        <f t="shared" si="43"/>
        <v>2058–2059</v>
      </c>
      <c r="L462" s="89"/>
      <c r="N462" s="87"/>
      <c r="Q462" s="46"/>
    </row>
    <row r="463" spans="1:17" ht="20.25" customHeight="1" x14ac:dyDescent="0.2">
      <c r="A463" s="41">
        <v>58015</v>
      </c>
      <c r="B463" s="42">
        <f t="shared" si="44"/>
        <v>0</v>
      </c>
      <c r="C463" s="117"/>
      <c r="D463" s="43">
        <f t="shared" si="45"/>
        <v>0</v>
      </c>
      <c r="E463" s="44">
        <f t="shared" si="42"/>
        <v>0</v>
      </c>
      <c r="F463" s="43">
        <f t="shared" si="46"/>
        <v>0</v>
      </c>
      <c r="G463" s="45">
        <f>IF(AND(C463&lt;&gt;"",SUM(G$27:G462)&lt;E$19),$E$19/$E$23,0)</f>
        <v>0</v>
      </c>
      <c r="H463" s="43">
        <f t="shared" si="47"/>
        <v>0</v>
      </c>
      <c r="I463" s="43">
        <f t="shared" si="48"/>
        <v>0</v>
      </c>
      <c r="J463" s="78" t="str">
        <f t="shared" si="43"/>
        <v>2058–2059</v>
      </c>
      <c r="L463" s="89"/>
      <c r="N463" s="87"/>
      <c r="Q463" s="46"/>
    </row>
    <row r="464" spans="1:17" ht="20.25" customHeight="1" x14ac:dyDescent="0.2">
      <c r="A464" s="41">
        <v>58045</v>
      </c>
      <c r="B464" s="42">
        <f t="shared" si="44"/>
        <v>0</v>
      </c>
      <c r="C464" s="117"/>
      <c r="D464" s="43">
        <f t="shared" si="45"/>
        <v>0</v>
      </c>
      <c r="E464" s="44">
        <f t="shared" si="42"/>
        <v>0</v>
      </c>
      <c r="F464" s="43">
        <f t="shared" si="46"/>
        <v>0</v>
      </c>
      <c r="G464" s="45">
        <f>IF(AND(C464&lt;&gt;"",SUM(G$27:G463)&lt;E$19),$E$19/$E$23,0)</f>
        <v>0</v>
      </c>
      <c r="H464" s="43">
        <f t="shared" si="47"/>
        <v>0</v>
      </c>
      <c r="I464" s="43">
        <f t="shared" si="48"/>
        <v>0</v>
      </c>
      <c r="J464" s="78" t="str">
        <f t="shared" si="43"/>
        <v>2058–2059</v>
      </c>
      <c r="L464" s="89"/>
      <c r="N464" s="87"/>
      <c r="Q464" s="46"/>
    </row>
    <row r="465" spans="1:17" ht="20.25" customHeight="1" x14ac:dyDescent="0.2">
      <c r="A465" s="41">
        <v>58076</v>
      </c>
      <c r="B465" s="42">
        <f t="shared" si="44"/>
        <v>0</v>
      </c>
      <c r="C465" s="117"/>
      <c r="D465" s="43">
        <f t="shared" si="45"/>
        <v>0</v>
      </c>
      <c r="E465" s="44">
        <f t="shared" si="42"/>
        <v>0</v>
      </c>
      <c r="F465" s="43">
        <f t="shared" si="46"/>
        <v>0</v>
      </c>
      <c r="G465" s="45">
        <f>IF(AND(C465&lt;&gt;"",SUM(G$27:G464)&lt;E$19),$E$19/$E$23,0)</f>
        <v>0</v>
      </c>
      <c r="H465" s="43">
        <f t="shared" si="47"/>
        <v>0</v>
      </c>
      <c r="I465" s="43">
        <f t="shared" si="48"/>
        <v>0</v>
      </c>
      <c r="J465" s="78" t="str">
        <f t="shared" si="43"/>
        <v>2058–2059</v>
      </c>
      <c r="L465" s="89"/>
      <c r="N465" s="87"/>
      <c r="Q465" s="46"/>
    </row>
    <row r="466" spans="1:17" ht="20.25" customHeight="1" x14ac:dyDescent="0.2">
      <c r="A466" s="41">
        <v>58107</v>
      </c>
      <c r="B466" s="42">
        <f t="shared" si="44"/>
        <v>0</v>
      </c>
      <c r="C466" s="117"/>
      <c r="D466" s="43">
        <f t="shared" si="45"/>
        <v>0</v>
      </c>
      <c r="E466" s="44">
        <f t="shared" si="42"/>
        <v>0</v>
      </c>
      <c r="F466" s="43">
        <f t="shared" si="46"/>
        <v>0</v>
      </c>
      <c r="G466" s="45">
        <f>IF(AND(C466&lt;&gt;"",SUM(G$27:G465)&lt;E$19),$E$19/$E$23,0)</f>
        <v>0</v>
      </c>
      <c r="H466" s="43">
        <f t="shared" si="47"/>
        <v>0</v>
      </c>
      <c r="I466" s="43">
        <f t="shared" si="48"/>
        <v>0</v>
      </c>
      <c r="J466" s="78" t="str">
        <f t="shared" si="43"/>
        <v>2058–2059</v>
      </c>
      <c r="L466" s="89"/>
      <c r="N466" s="87"/>
      <c r="Q466" s="46"/>
    </row>
    <row r="467" spans="1:17" ht="20.25" customHeight="1" x14ac:dyDescent="0.2">
      <c r="A467" s="41">
        <v>58135</v>
      </c>
      <c r="B467" s="42">
        <f t="shared" si="44"/>
        <v>0</v>
      </c>
      <c r="C467" s="117"/>
      <c r="D467" s="43">
        <f t="shared" si="45"/>
        <v>0</v>
      </c>
      <c r="E467" s="44">
        <f t="shared" si="42"/>
        <v>0</v>
      </c>
      <c r="F467" s="43">
        <f t="shared" si="46"/>
        <v>0</v>
      </c>
      <c r="G467" s="45">
        <f>IF(AND(C467&lt;&gt;"",SUM(G$27:G466)&lt;E$19),$E$19/$E$23,0)</f>
        <v>0</v>
      </c>
      <c r="H467" s="43">
        <f t="shared" si="47"/>
        <v>0</v>
      </c>
      <c r="I467" s="43">
        <f t="shared" si="48"/>
        <v>0</v>
      </c>
      <c r="J467" s="78" t="str">
        <f t="shared" si="43"/>
        <v>2058–2059</v>
      </c>
      <c r="L467" s="89"/>
      <c r="N467" s="87"/>
      <c r="Q467" s="46"/>
    </row>
    <row r="468" spans="1:17" ht="20.25" customHeight="1" x14ac:dyDescent="0.2">
      <c r="A468" s="41">
        <v>58166</v>
      </c>
      <c r="B468" s="42">
        <f t="shared" si="44"/>
        <v>0</v>
      </c>
      <c r="C468" s="117"/>
      <c r="D468" s="43">
        <f t="shared" si="45"/>
        <v>0</v>
      </c>
      <c r="E468" s="44">
        <f t="shared" si="42"/>
        <v>0</v>
      </c>
      <c r="F468" s="43">
        <f t="shared" si="46"/>
        <v>0</v>
      </c>
      <c r="G468" s="45">
        <f>IF(AND(C468&lt;&gt;"",SUM(G$27:G467)&lt;E$19),$E$19/$E$23,0)</f>
        <v>0</v>
      </c>
      <c r="H468" s="43">
        <f t="shared" si="47"/>
        <v>0</v>
      </c>
      <c r="I468" s="43">
        <f t="shared" si="48"/>
        <v>0</v>
      </c>
      <c r="J468" s="78" t="str">
        <f t="shared" si="43"/>
        <v>2058–2059</v>
      </c>
      <c r="L468" s="89"/>
      <c r="N468" s="87"/>
      <c r="Q468" s="46"/>
    </row>
    <row r="469" spans="1:17" ht="20.25" customHeight="1" x14ac:dyDescent="0.2">
      <c r="A469" s="41">
        <v>58196</v>
      </c>
      <c r="B469" s="42">
        <f t="shared" si="44"/>
        <v>0</v>
      </c>
      <c r="C469" s="117"/>
      <c r="D469" s="43">
        <f t="shared" si="45"/>
        <v>0</v>
      </c>
      <c r="E469" s="44">
        <f t="shared" si="42"/>
        <v>0</v>
      </c>
      <c r="F469" s="43">
        <f t="shared" si="46"/>
        <v>0</v>
      </c>
      <c r="G469" s="45">
        <f>IF(AND(C469&lt;&gt;"",SUM(G$27:G468)&lt;E$19),$E$19/$E$23,0)</f>
        <v>0</v>
      </c>
      <c r="H469" s="43">
        <f t="shared" si="47"/>
        <v>0</v>
      </c>
      <c r="I469" s="43">
        <f t="shared" si="48"/>
        <v>0</v>
      </c>
      <c r="J469" s="78" t="str">
        <f t="shared" si="43"/>
        <v>2058–2059</v>
      </c>
      <c r="L469" s="89"/>
      <c r="N469" s="87"/>
      <c r="Q469" s="46"/>
    </row>
    <row r="470" spans="1:17" ht="20.25" customHeight="1" x14ac:dyDescent="0.2">
      <c r="A470" s="41">
        <v>58227</v>
      </c>
      <c r="B470" s="42">
        <f t="shared" si="44"/>
        <v>0</v>
      </c>
      <c r="C470" s="117"/>
      <c r="D470" s="43">
        <f t="shared" si="45"/>
        <v>0</v>
      </c>
      <c r="E470" s="44">
        <f t="shared" si="42"/>
        <v>0</v>
      </c>
      <c r="F470" s="43">
        <f t="shared" si="46"/>
        <v>0</v>
      </c>
      <c r="G470" s="45">
        <f>IF(AND(C470&lt;&gt;"",SUM(G$27:G469)&lt;E$19),$E$19/$E$23,0)</f>
        <v>0</v>
      </c>
      <c r="H470" s="43">
        <f t="shared" si="47"/>
        <v>0</v>
      </c>
      <c r="I470" s="43">
        <f t="shared" si="48"/>
        <v>0</v>
      </c>
      <c r="J470" s="78" t="str">
        <f t="shared" si="43"/>
        <v>2058–2059</v>
      </c>
      <c r="L470" s="89"/>
      <c r="N470" s="87"/>
      <c r="Q470" s="46"/>
    </row>
    <row r="471" spans="1:17" ht="20.25" customHeight="1" x14ac:dyDescent="0.2">
      <c r="A471" s="41">
        <v>58257</v>
      </c>
      <c r="B471" s="42">
        <f t="shared" si="44"/>
        <v>0</v>
      </c>
      <c r="C471" s="117"/>
      <c r="D471" s="43">
        <f t="shared" si="45"/>
        <v>0</v>
      </c>
      <c r="E471" s="44">
        <f t="shared" si="42"/>
        <v>0</v>
      </c>
      <c r="F471" s="43">
        <f t="shared" si="46"/>
        <v>0</v>
      </c>
      <c r="G471" s="45">
        <f>IF(AND(C471&lt;&gt;"",SUM(G$27:G470)&lt;E$19),$E$19/$E$23,0)</f>
        <v>0</v>
      </c>
      <c r="H471" s="43">
        <f t="shared" si="47"/>
        <v>0</v>
      </c>
      <c r="I471" s="43">
        <f t="shared" si="48"/>
        <v>0</v>
      </c>
      <c r="J471" s="78" t="str">
        <f t="shared" si="43"/>
        <v>2059–2060</v>
      </c>
      <c r="L471" s="89"/>
      <c r="N471" s="87"/>
      <c r="Q471" s="46"/>
    </row>
    <row r="472" spans="1:17" ht="20.25" customHeight="1" x14ac:dyDescent="0.2">
      <c r="A472" s="41">
        <v>58288</v>
      </c>
      <c r="B472" s="42">
        <f t="shared" si="44"/>
        <v>0</v>
      </c>
      <c r="C472" s="117"/>
      <c r="D472" s="43">
        <f t="shared" si="45"/>
        <v>0</v>
      </c>
      <c r="E472" s="44">
        <f t="shared" si="42"/>
        <v>0</v>
      </c>
      <c r="F472" s="43">
        <f t="shared" si="46"/>
        <v>0</v>
      </c>
      <c r="G472" s="45">
        <f>IF(AND(C472&lt;&gt;"",SUM(G$27:G471)&lt;E$19),$E$19/$E$23,0)</f>
        <v>0</v>
      </c>
      <c r="H472" s="43">
        <f t="shared" si="47"/>
        <v>0</v>
      </c>
      <c r="I472" s="43">
        <f t="shared" si="48"/>
        <v>0</v>
      </c>
      <c r="J472" s="78" t="str">
        <f t="shared" si="43"/>
        <v>2059–2060</v>
      </c>
      <c r="L472" s="89"/>
      <c r="N472" s="87"/>
      <c r="Q472" s="46"/>
    </row>
    <row r="473" spans="1:17" ht="20.25" customHeight="1" x14ac:dyDescent="0.2">
      <c r="A473" s="41">
        <v>58319</v>
      </c>
      <c r="B473" s="42">
        <f t="shared" si="44"/>
        <v>0</v>
      </c>
      <c r="C473" s="117"/>
      <c r="D473" s="43">
        <f t="shared" si="45"/>
        <v>0</v>
      </c>
      <c r="E473" s="44">
        <f t="shared" si="42"/>
        <v>0</v>
      </c>
      <c r="F473" s="43">
        <f t="shared" si="46"/>
        <v>0</v>
      </c>
      <c r="G473" s="45">
        <f>IF(AND(C473&lt;&gt;"",SUM(G$27:G472)&lt;E$19),$E$19/$E$23,0)</f>
        <v>0</v>
      </c>
      <c r="H473" s="43">
        <f t="shared" si="47"/>
        <v>0</v>
      </c>
      <c r="I473" s="43">
        <f t="shared" si="48"/>
        <v>0</v>
      </c>
      <c r="J473" s="78" t="str">
        <f t="shared" si="43"/>
        <v>2059–2060</v>
      </c>
      <c r="L473" s="89"/>
      <c r="N473" s="87"/>
      <c r="Q473" s="46"/>
    </row>
    <row r="474" spans="1:17" ht="20.25" customHeight="1" x14ac:dyDescent="0.2">
      <c r="A474" s="41">
        <v>58349</v>
      </c>
      <c r="B474" s="42">
        <f t="shared" si="44"/>
        <v>0</v>
      </c>
      <c r="C474" s="117"/>
      <c r="D474" s="43">
        <f t="shared" si="45"/>
        <v>0</v>
      </c>
      <c r="E474" s="44">
        <f t="shared" si="42"/>
        <v>0</v>
      </c>
      <c r="F474" s="43">
        <f t="shared" si="46"/>
        <v>0</v>
      </c>
      <c r="G474" s="45">
        <f>IF(AND(C474&lt;&gt;"",SUM(G$27:G473)&lt;E$19),$E$19/$E$23,0)</f>
        <v>0</v>
      </c>
      <c r="H474" s="43">
        <f t="shared" si="47"/>
        <v>0</v>
      </c>
      <c r="I474" s="43">
        <f t="shared" si="48"/>
        <v>0</v>
      </c>
      <c r="J474" s="78" t="str">
        <f t="shared" si="43"/>
        <v>2059–2060</v>
      </c>
      <c r="L474" s="89"/>
      <c r="N474" s="87"/>
      <c r="Q474" s="46"/>
    </row>
    <row r="475" spans="1:17" ht="20.25" customHeight="1" x14ac:dyDescent="0.2">
      <c r="A475" s="41">
        <v>58380</v>
      </c>
      <c r="B475" s="42">
        <f t="shared" si="44"/>
        <v>0</v>
      </c>
      <c r="C475" s="117"/>
      <c r="D475" s="43">
        <f t="shared" si="45"/>
        <v>0</v>
      </c>
      <c r="E475" s="44">
        <f t="shared" ref="E475:E538" si="49">C475-D475</f>
        <v>0</v>
      </c>
      <c r="F475" s="43">
        <f t="shared" si="46"/>
        <v>0</v>
      </c>
      <c r="G475" s="45">
        <f>IF(AND(C475&lt;&gt;"",SUM(G$27:G474)&lt;E$19),$E$19/$E$23,0)</f>
        <v>0</v>
      </c>
      <c r="H475" s="43">
        <f t="shared" si="47"/>
        <v>0</v>
      </c>
      <c r="I475" s="43">
        <f t="shared" si="48"/>
        <v>0</v>
      </c>
      <c r="J475" s="78" t="str">
        <f t="shared" ref="J475:J538" si="50">IF(OR(MONTH(A475)=1,MONTH(A475)=2,MONTH(A475)=3,MONTH(A475)=4,MONTH(A475)=5,MONTH(A475)=6),YEAR(A475)-1&amp;"–"&amp;YEAR(A475),YEAR(A475)&amp;"–"&amp;YEAR(A475)+1)</f>
        <v>2059–2060</v>
      </c>
      <c r="L475" s="89"/>
      <c r="N475" s="87"/>
      <c r="Q475" s="46"/>
    </row>
    <row r="476" spans="1:17" ht="20.25" customHeight="1" x14ac:dyDescent="0.2">
      <c r="A476" s="41">
        <v>58410</v>
      </c>
      <c r="B476" s="42">
        <f t="shared" ref="B476:B539" si="51">IF(C476&gt;0,C476*-1,C476)</f>
        <v>0</v>
      </c>
      <c r="C476" s="117"/>
      <c r="D476" s="43">
        <f t="shared" ref="D476:D539" si="52">IF(C476="",0,IF($E$15="Beginning",IF(C475&lt;&gt;"",$F475*$E$6/12,0),IF(C475&lt;&gt;"",$F475*$E$6/12,$E$16*$E$6/12)))</f>
        <v>0</v>
      </c>
      <c r="E476" s="44">
        <f t="shared" si="49"/>
        <v>0</v>
      </c>
      <c r="F476" s="43">
        <f t="shared" ref="F476:F539" si="53">IF(C476="",0,IF(C475="",$E$16-E476,IF(C476&lt;&gt;"",F475-E476)))</f>
        <v>0</v>
      </c>
      <c r="G476" s="45">
        <f>IF(AND(C476&lt;&gt;"",SUM(G$27:G475)&lt;E$19),$E$19/$E$23,0)</f>
        <v>0</v>
      </c>
      <c r="H476" s="43">
        <f t="shared" ref="H476:H539" si="54">IF(C476&lt;&gt;"",G476+H475,0)</f>
        <v>0</v>
      </c>
      <c r="I476" s="43">
        <f t="shared" si="48"/>
        <v>0</v>
      </c>
      <c r="J476" s="78" t="str">
        <f t="shared" si="50"/>
        <v>2059–2060</v>
      </c>
      <c r="L476" s="89"/>
      <c r="N476" s="87"/>
      <c r="Q476" s="46"/>
    </row>
    <row r="477" spans="1:17" ht="20.25" customHeight="1" x14ac:dyDescent="0.2">
      <c r="A477" s="41">
        <v>58441</v>
      </c>
      <c r="B477" s="42">
        <f t="shared" si="51"/>
        <v>0</v>
      </c>
      <c r="C477" s="117"/>
      <c r="D477" s="43">
        <f t="shared" si="52"/>
        <v>0</v>
      </c>
      <c r="E477" s="44">
        <f t="shared" si="49"/>
        <v>0</v>
      </c>
      <c r="F477" s="43">
        <f t="shared" si="53"/>
        <v>0</v>
      </c>
      <c r="G477" s="45">
        <f>IF(AND(C477&lt;&gt;"",SUM(G$27:G476)&lt;E$19),$E$19/$E$23,0)</f>
        <v>0</v>
      </c>
      <c r="H477" s="43">
        <f t="shared" si="54"/>
        <v>0</v>
      </c>
      <c r="I477" s="43">
        <f t="shared" ref="I477:I540" si="55">IF(C477&lt;&gt;"",$E$19-H477,0)</f>
        <v>0</v>
      </c>
      <c r="J477" s="78" t="str">
        <f t="shared" si="50"/>
        <v>2059–2060</v>
      </c>
      <c r="L477" s="89"/>
      <c r="N477" s="87"/>
      <c r="Q477" s="46"/>
    </row>
    <row r="478" spans="1:17" ht="20.25" customHeight="1" x14ac:dyDescent="0.2">
      <c r="A478" s="41">
        <v>58472</v>
      </c>
      <c r="B478" s="42">
        <f t="shared" si="51"/>
        <v>0</v>
      </c>
      <c r="C478" s="117"/>
      <c r="D478" s="43">
        <f t="shared" si="52"/>
        <v>0</v>
      </c>
      <c r="E478" s="44">
        <f t="shared" si="49"/>
        <v>0</v>
      </c>
      <c r="F478" s="43">
        <f t="shared" si="53"/>
        <v>0</v>
      </c>
      <c r="G478" s="45">
        <f>IF(AND(C478&lt;&gt;"",SUM(G$27:G477)&lt;E$19),$E$19/$E$23,0)</f>
        <v>0</v>
      </c>
      <c r="H478" s="43">
        <f t="shared" si="54"/>
        <v>0</v>
      </c>
      <c r="I478" s="43">
        <f t="shared" si="55"/>
        <v>0</v>
      </c>
      <c r="J478" s="78" t="str">
        <f t="shared" si="50"/>
        <v>2059–2060</v>
      </c>
      <c r="L478" s="89"/>
      <c r="N478" s="87"/>
      <c r="Q478" s="46"/>
    </row>
    <row r="479" spans="1:17" ht="20.25" customHeight="1" x14ac:dyDescent="0.2">
      <c r="A479" s="41">
        <v>58501</v>
      </c>
      <c r="B479" s="42">
        <f t="shared" si="51"/>
        <v>0</v>
      </c>
      <c r="C479" s="117"/>
      <c r="D479" s="43">
        <f t="shared" si="52"/>
        <v>0</v>
      </c>
      <c r="E479" s="44">
        <f t="shared" si="49"/>
        <v>0</v>
      </c>
      <c r="F479" s="43">
        <f t="shared" si="53"/>
        <v>0</v>
      </c>
      <c r="G479" s="45">
        <f>IF(AND(C479&lt;&gt;"",SUM(G$27:G478)&lt;E$19),$E$19/$E$23,0)</f>
        <v>0</v>
      </c>
      <c r="H479" s="43">
        <f t="shared" si="54"/>
        <v>0</v>
      </c>
      <c r="I479" s="43">
        <f t="shared" si="55"/>
        <v>0</v>
      </c>
      <c r="J479" s="78" t="str">
        <f t="shared" si="50"/>
        <v>2059–2060</v>
      </c>
      <c r="L479" s="89"/>
      <c r="N479" s="87"/>
      <c r="Q479" s="46"/>
    </row>
    <row r="480" spans="1:17" ht="20.25" customHeight="1" x14ac:dyDescent="0.2">
      <c r="A480" s="41">
        <v>58532</v>
      </c>
      <c r="B480" s="42">
        <f t="shared" si="51"/>
        <v>0</v>
      </c>
      <c r="C480" s="117"/>
      <c r="D480" s="43">
        <f t="shared" si="52"/>
        <v>0</v>
      </c>
      <c r="E480" s="44">
        <f t="shared" si="49"/>
        <v>0</v>
      </c>
      <c r="F480" s="43">
        <f t="shared" si="53"/>
        <v>0</v>
      </c>
      <c r="G480" s="45">
        <f>IF(AND(C480&lt;&gt;"",SUM(G$27:G479)&lt;E$19),$E$19/$E$23,0)</f>
        <v>0</v>
      </c>
      <c r="H480" s="43">
        <f t="shared" si="54"/>
        <v>0</v>
      </c>
      <c r="I480" s="43">
        <f t="shared" si="55"/>
        <v>0</v>
      </c>
      <c r="J480" s="78" t="str">
        <f t="shared" si="50"/>
        <v>2059–2060</v>
      </c>
      <c r="L480" s="89"/>
      <c r="N480" s="87"/>
      <c r="Q480" s="46"/>
    </row>
    <row r="481" spans="1:17" ht="20.25" customHeight="1" x14ac:dyDescent="0.2">
      <c r="A481" s="41">
        <v>58562</v>
      </c>
      <c r="B481" s="42">
        <f t="shared" si="51"/>
        <v>0</v>
      </c>
      <c r="C481" s="117"/>
      <c r="D481" s="43">
        <f t="shared" si="52"/>
        <v>0</v>
      </c>
      <c r="E481" s="44">
        <f t="shared" si="49"/>
        <v>0</v>
      </c>
      <c r="F481" s="43">
        <f t="shared" si="53"/>
        <v>0</v>
      </c>
      <c r="G481" s="45">
        <f>IF(AND(C481&lt;&gt;"",SUM(G$27:G480)&lt;E$19),$E$19/$E$23,0)</f>
        <v>0</v>
      </c>
      <c r="H481" s="43">
        <f t="shared" si="54"/>
        <v>0</v>
      </c>
      <c r="I481" s="43">
        <f t="shared" si="55"/>
        <v>0</v>
      </c>
      <c r="J481" s="78" t="str">
        <f t="shared" si="50"/>
        <v>2059–2060</v>
      </c>
      <c r="L481" s="89"/>
      <c r="N481" s="87"/>
      <c r="Q481" s="46"/>
    </row>
    <row r="482" spans="1:17" ht="20.25" customHeight="1" x14ac:dyDescent="0.2">
      <c r="A482" s="41">
        <v>58593</v>
      </c>
      <c r="B482" s="42">
        <f t="shared" si="51"/>
        <v>0</v>
      </c>
      <c r="C482" s="117"/>
      <c r="D482" s="43">
        <f t="shared" si="52"/>
        <v>0</v>
      </c>
      <c r="E482" s="44">
        <f t="shared" si="49"/>
        <v>0</v>
      </c>
      <c r="F482" s="43">
        <f t="shared" si="53"/>
        <v>0</v>
      </c>
      <c r="G482" s="45">
        <f>IF(AND(C482&lt;&gt;"",SUM(G$27:G481)&lt;E$19),$E$19/$E$23,0)</f>
        <v>0</v>
      </c>
      <c r="H482" s="43">
        <f t="shared" si="54"/>
        <v>0</v>
      </c>
      <c r="I482" s="43">
        <f t="shared" si="55"/>
        <v>0</v>
      </c>
      <c r="J482" s="78" t="str">
        <f t="shared" si="50"/>
        <v>2059–2060</v>
      </c>
      <c r="L482" s="89"/>
      <c r="N482" s="87"/>
      <c r="Q482" s="46"/>
    </row>
    <row r="483" spans="1:17" ht="20.25" customHeight="1" x14ac:dyDescent="0.2">
      <c r="A483" s="41">
        <v>58623</v>
      </c>
      <c r="B483" s="42">
        <f t="shared" si="51"/>
        <v>0</v>
      </c>
      <c r="C483" s="117"/>
      <c r="D483" s="43">
        <f t="shared" si="52"/>
        <v>0</v>
      </c>
      <c r="E483" s="44">
        <f t="shared" si="49"/>
        <v>0</v>
      </c>
      <c r="F483" s="43">
        <f t="shared" si="53"/>
        <v>0</v>
      </c>
      <c r="G483" s="45">
        <f>IF(AND(C483&lt;&gt;"",SUM(G$27:G482)&lt;E$19),$E$19/$E$23,0)</f>
        <v>0</v>
      </c>
      <c r="H483" s="43">
        <f t="shared" si="54"/>
        <v>0</v>
      </c>
      <c r="I483" s="43">
        <f t="shared" si="55"/>
        <v>0</v>
      </c>
      <c r="J483" s="78" t="str">
        <f t="shared" si="50"/>
        <v>2060–2061</v>
      </c>
      <c r="L483" s="89"/>
      <c r="N483" s="87"/>
      <c r="Q483" s="46"/>
    </row>
    <row r="484" spans="1:17" ht="20.25" customHeight="1" x14ac:dyDescent="0.2">
      <c r="A484" s="41">
        <v>58654</v>
      </c>
      <c r="B484" s="42">
        <f t="shared" si="51"/>
        <v>0</v>
      </c>
      <c r="C484" s="117"/>
      <c r="D484" s="43">
        <f t="shared" si="52"/>
        <v>0</v>
      </c>
      <c r="E484" s="44">
        <f t="shared" si="49"/>
        <v>0</v>
      </c>
      <c r="F484" s="43">
        <f t="shared" si="53"/>
        <v>0</v>
      </c>
      <c r="G484" s="45">
        <f>IF(AND(C484&lt;&gt;"",SUM(G$27:G483)&lt;E$19),$E$19/$E$23,0)</f>
        <v>0</v>
      </c>
      <c r="H484" s="43">
        <f t="shared" si="54"/>
        <v>0</v>
      </c>
      <c r="I484" s="43">
        <f t="shared" si="55"/>
        <v>0</v>
      </c>
      <c r="J484" s="78" t="str">
        <f t="shared" si="50"/>
        <v>2060–2061</v>
      </c>
      <c r="L484" s="89"/>
      <c r="N484" s="87"/>
      <c r="Q484" s="46"/>
    </row>
    <row r="485" spans="1:17" ht="20.25" customHeight="1" x14ac:dyDescent="0.2">
      <c r="A485" s="41">
        <v>58685</v>
      </c>
      <c r="B485" s="42">
        <f t="shared" si="51"/>
        <v>0</v>
      </c>
      <c r="C485" s="117"/>
      <c r="D485" s="43">
        <f t="shared" si="52"/>
        <v>0</v>
      </c>
      <c r="E485" s="44">
        <f t="shared" si="49"/>
        <v>0</v>
      </c>
      <c r="F485" s="43">
        <f t="shared" si="53"/>
        <v>0</v>
      </c>
      <c r="G485" s="45">
        <f>IF(AND(C485&lt;&gt;"",SUM(G$27:G484)&lt;E$19),$E$19/$E$23,0)</f>
        <v>0</v>
      </c>
      <c r="H485" s="43">
        <f t="shared" si="54"/>
        <v>0</v>
      </c>
      <c r="I485" s="43">
        <f t="shared" si="55"/>
        <v>0</v>
      </c>
      <c r="J485" s="78" t="str">
        <f t="shared" si="50"/>
        <v>2060–2061</v>
      </c>
      <c r="L485" s="89"/>
      <c r="N485" s="87"/>
      <c r="Q485" s="46"/>
    </row>
    <row r="486" spans="1:17" ht="20.25" customHeight="1" x14ac:dyDescent="0.2">
      <c r="A486" s="41">
        <v>58715</v>
      </c>
      <c r="B486" s="42">
        <f t="shared" si="51"/>
        <v>0</v>
      </c>
      <c r="C486" s="117"/>
      <c r="D486" s="43">
        <f t="shared" si="52"/>
        <v>0</v>
      </c>
      <c r="E486" s="44">
        <f t="shared" si="49"/>
        <v>0</v>
      </c>
      <c r="F486" s="43">
        <f t="shared" si="53"/>
        <v>0</v>
      </c>
      <c r="G486" s="45">
        <f>IF(AND(C486&lt;&gt;"",SUM(G$27:G485)&lt;E$19),$E$19/$E$23,0)</f>
        <v>0</v>
      </c>
      <c r="H486" s="43">
        <f t="shared" si="54"/>
        <v>0</v>
      </c>
      <c r="I486" s="43">
        <f t="shared" si="55"/>
        <v>0</v>
      </c>
      <c r="J486" s="78" t="str">
        <f t="shared" si="50"/>
        <v>2060–2061</v>
      </c>
      <c r="L486" s="89"/>
      <c r="N486" s="87"/>
      <c r="Q486" s="46"/>
    </row>
    <row r="487" spans="1:17" ht="20.25" customHeight="1" x14ac:dyDescent="0.2">
      <c r="A487" s="41">
        <v>58746</v>
      </c>
      <c r="B487" s="42">
        <f t="shared" si="51"/>
        <v>0</v>
      </c>
      <c r="C487" s="117"/>
      <c r="D487" s="43">
        <f t="shared" si="52"/>
        <v>0</v>
      </c>
      <c r="E487" s="44">
        <f t="shared" si="49"/>
        <v>0</v>
      </c>
      <c r="F487" s="43">
        <f t="shared" si="53"/>
        <v>0</v>
      </c>
      <c r="G487" s="45">
        <f>IF(AND(C487&lt;&gt;"",SUM(G$27:G486)&lt;E$19),$E$19/$E$23,0)</f>
        <v>0</v>
      </c>
      <c r="H487" s="43">
        <f t="shared" si="54"/>
        <v>0</v>
      </c>
      <c r="I487" s="43">
        <f t="shared" si="55"/>
        <v>0</v>
      </c>
      <c r="J487" s="78" t="str">
        <f t="shared" si="50"/>
        <v>2060–2061</v>
      </c>
      <c r="L487" s="89"/>
      <c r="N487" s="87"/>
      <c r="Q487" s="46"/>
    </row>
    <row r="488" spans="1:17" ht="20.25" customHeight="1" x14ac:dyDescent="0.2">
      <c r="A488" s="41">
        <v>58776</v>
      </c>
      <c r="B488" s="42">
        <f t="shared" si="51"/>
        <v>0</v>
      </c>
      <c r="C488" s="117"/>
      <c r="D488" s="43">
        <f t="shared" si="52"/>
        <v>0</v>
      </c>
      <c r="E488" s="44">
        <f t="shared" si="49"/>
        <v>0</v>
      </c>
      <c r="F488" s="43">
        <f t="shared" si="53"/>
        <v>0</v>
      </c>
      <c r="G488" s="45">
        <f>IF(AND(C488&lt;&gt;"",SUM(G$27:G487)&lt;E$19),$E$19/$E$23,0)</f>
        <v>0</v>
      </c>
      <c r="H488" s="43">
        <f t="shared" si="54"/>
        <v>0</v>
      </c>
      <c r="I488" s="43">
        <f t="shared" si="55"/>
        <v>0</v>
      </c>
      <c r="J488" s="78" t="str">
        <f t="shared" si="50"/>
        <v>2060–2061</v>
      </c>
      <c r="L488" s="89"/>
      <c r="N488" s="87"/>
      <c r="Q488" s="46"/>
    </row>
    <row r="489" spans="1:17" ht="20.25" customHeight="1" x14ac:dyDescent="0.2">
      <c r="A489" s="41">
        <v>58807</v>
      </c>
      <c r="B489" s="42">
        <f t="shared" si="51"/>
        <v>0</v>
      </c>
      <c r="C489" s="117"/>
      <c r="D489" s="43">
        <f t="shared" si="52"/>
        <v>0</v>
      </c>
      <c r="E489" s="44">
        <f t="shared" si="49"/>
        <v>0</v>
      </c>
      <c r="F489" s="43">
        <f t="shared" si="53"/>
        <v>0</v>
      </c>
      <c r="G489" s="45">
        <f>IF(AND(C489&lt;&gt;"",SUM(G$27:G488)&lt;E$19),$E$19/$E$23,0)</f>
        <v>0</v>
      </c>
      <c r="H489" s="43">
        <f t="shared" si="54"/>
        <v>0</v>
      </c>
      <c r="I489" s="43">
        <f t="shared" si="55"/>
        <v>0</v>
      </c>
      <c r="J489" s="78" t="str">
        <f t="shared" si="50"/>
        <v>2060–2061</v>
      </c>
      <c r="L489" s="89"/>
      <c r="N489" s="87"/>
      <c r="Q489" s="46"/>
    </row>
    <row r="490" spans="1:17" ht="20.25" customHeight="1" x14ac:dyDescent="0.2">
      <c r="A490" s="41">
        <v>58838</v>
      </c>
      <c r="B490" s="42">
        <f t="shared" si="51"/>
        <v>0</v>
      </c>
      <c r="C490" s="117"/>
      <c r="D490" s="43">
        <f t="shared" si="52"/>
        <v>0</v>
      </c>
      <c r="E490" s="44">
        <f t="shared" si="49"/>
        <v>0</v>
      </c>
      <c r="F490" s="43">
        <f t="shared" si="53"/>
        <v>0</v>
      </c>
      <c r="G490" s="45">
        <f>IF(AND(C490&lt;&gt;"",SUM(G$27:G489)&lt;E$19),$E$19/$E$23,0)</f>
        <v>0</v>
      </c>
      <c r="H490" s="43">
        <f t="shared" si="54"/>
        <v>0</v>
      </c>
      <c r="I490" s="43">
        <f t="shared" si="55"/>
        <v>0</v>
      </c>
      <c r="J490" s="78" t="str">
        <f t="shared" si="50"/>
        <v>2060–2061</v>
      </c>
      <c r="L490" s="89"/>
      <c r="N490" s="87"/>
      <c r="Q490" s="46"/>
    </row>
    <row r="491" spans="1:17" ht="20.25" customHeight="1" x14ac:dyDescent="0.2">
      <c r="A491" s="41">
        <v>58866</v>
      </c>
      <c r="B491" s="42">
        <f t="shared" si="51"/>
        <v>0</v>
      </c>
      <c r="C491" s="117"/>
      <c r="D491" s="43">
        <f t="shared" si="52"/>
        <v>0</v>
      </c>
      <c r="E491" s="44">
        <f t="shared" si="49"/>
        <v>0</v>
      </c>
      <c r="F491" s="43">
        <f t="shared" si="53"/>
        <v>0</v>
      </c>
      <c r="G491" s="45">
        <f>IF(AND(C491&lt;&gt;"",SUM(G$27:G490)&lt;E$19),$E$19/$E$23,0)</f>
        <v>0</v>
      </c>
      <c r="H491" s="43">
        <f t="shared" si="54"/>
        <v>0</v>
      </c>
      <c r="I491" s="43">
        <f t="shared" si="55"/>
        <v>0</v>
      </c>
      <c r="J491" s="78" t="str">
        <f t="shared" si="50"/>
        <v>2060–2061</v>
      </c>
      <c r="L491" s="89"/>
      <c r="N491" s="87"/>
      <c r="Q491" s="46"/>
    </row>
    <row r="492" spans="1:17" ht="20.25" customHeight="1" x14ac:dyDescent="0.2">
      <c r="A492" s="41">
        <v>58897</v>
      </c>
      <c r="B492" s="42">
        <f t="shared" si="51"/>
        <v>0</v>
      </c>
      <c r="C492" s="117"/>
      <c r="D492" s="43">
        <f t="shared" si="52"/>
        <v>0</v>
      </c>
      <c r="E492" s="44">
        <f t="shared" si="49"/>
        <v>0</v>
      </c>
      <c r="F492" s="43">
        <f t="shared" si="53"/>
        <v>0</v>
      </c>
      <c r="G492" s="45">
        <f>IF(AND(C492&lt;&gt;"",SUM(G$27:G491)&lt;E$19),$E$19/$E$23,0)</f>
        <v>0</v>
      </c>
      <c r="H492" s="43">
        <f t="shared" si="54"/>
        <v>0</v>
      </c>
      <c r="I492" s="43">
        <f t="shared" si="55"/>
        <v>0</v>
      </c>
      <c r="J492" s="78" t="str">
        <f t="shared" si="50"/>
        <v>2060–2061</v>
      </c>
      <c r="L492" s="89"/>
      <c r="N492" s="87"/>
      <c r="Q492" s="46"/>
    </row>
    <row r="493" spans="1:17" ht="20.25" customHeight="1" x14ac:dyDescent="0.2">
      <c r="A493" s="41">
        <v>58927</v>
      </c>
      <c r="B493" s="42">
        <f t="shared" si="51"/>
        <v>0</v>
      </c>
      <c r="C493" s="117"/>
      <c r="D493" s="43">
        <f t="shared" si="52"/>
        <v>0</v>
      </c>
      <c r="E493" s="44">
        <f t="shared" si="49"/>
        <v>0</v>
      </c>
      <c r="F493" s="43">
        <f t="shared" si="53"/>
        <v>0</v>
      </c>
      <c r="G493" s="45">
        <f>IF(AND(C493&lt;&gt;"",SUM(G$27:G492)&lt;E$19),$E$19/$E$23,0)</f>
        <v>0</v>
      </c>
      <c r="H493" s="43">
        <f t="shared" si="54"/>
        <v>0</v>
      </c>
      <c r="I493" s="43">
        <f t="shared" si="55"/>
        <v>0</v>
      </c>
      <c r="J493" s="78" t="str">
        <f t="shared" si="50"/>
        <v>2060–2061</v>
      </c>
      <c r="L493" s="89"/>
      <c r="N493" s="87"/>
      <c r="Q493" s="46"/>
    </row>
    <row r="494" spans="1:17" ht="20.25" customHeight="1" x14ac:dyDescent="0.2">
      <c r="A494" s="41">
        <v>58958</v>
      </c>
      <c r="B494" s="42">
        <f t="shared" si="51"/>
        <v>0</v>
      </c>
      <c r="C494" s="117"/>
      <c r="D494" s="43">
        <f t="shared" si="52"/>
        <v>0</v>
      </c>
      <c r="E494" s="44">
        <f t="shared" si="49"/>
        <v>0</v>
      </c>
      <c r="F494" s="43">
        <f t="shared" si="53"/>
        <v>0</v>
      </c>
      <c r="G494" s="45">
        <f>IF(AND(C494&lt;&gt;"",SUM(G$27:G493)&lt;E$19),$E$19/$E$23,0)</f>
        <v>0</v>
      </c>
      <c r="H494" s="43">
        <f t="shared" si="54"/>
        <v>0</v>
      </c>
      <c r="I494" s="43">
        <f t="shared" si="55"/>
        <v>0</v>
      </c>
      <c r="J494" s="78" t="str">
        <f t="shared" si="50"/>
        <v>2060–2061</v>
      </c>
      <c r="L494" s="89"/>
      <c r="N494" s="87"/>
      <c r="Q494" s="46"/>
    </row>
    <row r="495" spans="1:17" ht="20.25" customHeight="1" x14ac:dyDescent="0.2">
      <c r="A495" s="41">
        <v>58988</v>
      </c>
      <c r="B495" s="42">
        <f t="shared" si="51"/>
        <v>0</v>
      </c>
      <c r="C495" s="117"/>
      <c r="D495" s="43">
        <f t="shared" si="52"/>
        <v>0</v>
      </c>
      <c r="E495" s="44">
        <f t="shared" si="49"/>
        <v>0</v>
      </c>
      <c r="F495" s="43">
        <f t="shared" si="53"/>
        <v>0</v>
      </c>
      <c r="G495" s="45">
        <f>IF(AND(C495&lt;&gt;"",SUM(G$27:G494)&lt;E$19),$E$19/$E$23,0)</f>
        <v>0</v>
      </c>
      <c r="H495" s="43">
        <f t="shared" si="54"/>
        <v>0</v>
      </c>
      <c r="I495" s="43">
        <f t="shared" si="55"/>
        <v>0</v>
      </c>
      <c r="J495" s="78" t="str">
        <f t="shared" si="50"/>
        <v>2061–2062</v>
      </c>
      <c r="L495" s="89"/>
      <c r="N495" s="87"/>
      <c r="Q495" s="46"/>
    </row>
    <row r="496" spans="1:17" ht="20.25" customHeight="1" x14ac:dyDescent="0.2">
      <c r="A496" s="41">
        <v>59019</v>
      </c>
      <c r="B496" s="42">
        <f t="shared" si="51"/>
        <v>0</v>
      </c>
      <c r="C496" s="117"/>
      <c r="D496" s="43">
        <f t="shared" si="52"/>
        <v>0</v>
      </c>
      <c r="E496" s="44">
        <f t="shared" si="49"/>
        <v>0</v>
      </c>
      <c r="F496" s="43">
        <f t="shared" si="53"/>
        <v>0</v>
      </c>
      <c r="G496" s="45">
        <f>IF(AND(C496&lt;&gt;"",SUM(G$27:G495)&lt;E$19),$E$19/$E$23,0)</f>
        <v>0</v>
      </c>
      <c r="H496" s="43">
        <f t="shared" si="54"/>
        <v>0</v>
      </c>
      <c r="I496" s="43">
        <f t="shared" si="55"/>
        <v>0</v>
      </c>
      <c r="J496" s="78" t="str">
        <f t="shared" si="50"/>
        <v>2061–2062</v>
      </c>
      <c r="L496" s="89"/>
      <c r="N496" s="87"/>
      <c r="Q496" s="46"/>
    </row>
    <row r="497" spans="1:17" ht="20.25" customHeight="1" x14ac:dyDescent="0.2">
      <c r="A497" s="41">
        <v>59050</v>
      </c>
      <c r="B497" s="42">
        <f t="shared" si="51"/>
        <v>0</v>
      </c>
      <c r="C497" s="117"/>
      <c r="D497" s="43">
        <f t="shared" si="52"/>
        <v>0</v>
      </c>
      <c r="E497" s="44">
        <f t="shared" si="49"/>
        <v>0</v>
      </c>
      <c r="F497" s="43">
        <f t="shared" si="53"/>
        <v>0</v>
      </c>
      <c r="G497" s="45">
        <f>IF(AND(C497&lt;&gt;"",SUM(G$27:G496)&lt;E$19),$E$19/$E$23,0)</f>
        <v>0</v>
      </c>
      <c r="H497" s="43">
        <f t="shared" si="54"/>
        <v>0</v>
      </c>
      <c r="I497" s="43">
        <f t="shared" si="55"/>
        <v>0</v>
      </c>
      <c r="J497" s="78" t="str">
        <f t="shared" si="50"/>
        <v>2061–2062</v>
      </c>
      <c r="L497" s="89"/>
      <c r="N497" s="87"/>
      <c r="Q497" s="46"/>
    </row>
    <row r="498" spans="1:17" ht="20.25" customHeight="1" x14ac:dyDescent="0.2">
      <c r="A498" s="41">
        <v>59080</v>
      </c>
      <c r="B498" s="42">
        <f t="shared" si="51"/>
        <v>0</v>
      </c>
      <c r="C498" s="117"/>
      <c r="D498" s="43">
        <f t="shared" si="52"/>
        <v>0</v>
      </c>
      <c r="E498" s="44">
        <f t="shared" si="49"/>
        <v>0</v>
      </c>
      <c r="F498" s="43">
        <f t="shared" si="53"/>
        <v>0</v>
      </c>
      <c r="G498" s="45">
        <f>IF(AND(C498&lt;&gt;"",SUM(G$27:G497)&lt;E$19),$E$19/$E$23,0)</f>
        <v>0</v>
      </c>
      <c r="H498" s="43">
        <f t="shared" si="54"/>
        <v>0</v>
      </c>
      <c r="I498" s="43">
        <f t="shared" si="55"/>
        <v>0</v>
      </c>
      <c r="J498" s="78" t="str">
        <f t="shared" si="50"/>
        <v>2061–2062</v>
      </c>
      <c r="L498" s="89"/>
      <c r="N498" s="87"/>
      <c r="Q498" s="46"/>
    </row>
    <row r="499" spans="1:17" ht="20.25" customHeight="1" x14ac:dyDescent="0.2">
      <c r="A499" s="41">
        <v>59111</v>
      </c>
      <c r="B499" s="42">
        <f t="shared" si="51"/>
        <v>0</v>
      </c>
      <c r="C499" s="117"/>
      <c r="D499" s="43">
        <f t="shared" si="52"/>
        <v>0</v>
      </c>
      <c r="E499" s="44">
        <f t="shared" si="49"/>
        <v>0</v>
      </c>
      <c r="F499" s="43">
        <f t="shared" si="53"/>
        <v>0</v>
      </c>
      <c r="G499" s="45">
        <f>IF(AND(C499&lt;&gt;"",SUM(G$27:G498)&lt;E$19),$E$19/$E$23,0)</f>
        <v>0</v>
      </c>
      <c r="H499" s="43">
        <f t="shared" si="54"/>
        <v>0</v>
      </c>
      <c r="I499" s="43">
        <f t="shared" si="55"/>
        <v>0</v>
      </c>
      <c r="J499" s="78" t="str">
        <f t="shared" si="50"/>
        <v>2061–2062</v>
      </c>
      <c r="L499" s="89"/>
      <c r="N499" s="87"/>
      <c r="Q499" s="46"/>
    </row>
    <row r="500" spans="1:17" ht="20.25" customHeight="1" x14ac:dyDescent="0.2">
      <c r="A500" s="41">
        <v>59141</v>
      </c>
      <c r="B500" s="42">
        <f t="shared" si="51"/>
        <v>0</v>
      </c>
      <c r="C500" s="117"/>
      <c r="D500" s="43">
        <f t="shared" si="52"/>
        <v>0</v>
      </c>
      <c r="E500" s="44">
        <f t="shared" si="49"/>
        <v>0</v>
      </c>
      <c r="F500" s="43">
        <f t="shared" si="53"/>
        <v>0</v>
      </c>
      <c r="G500" s="45">
        <f>IF(AND(C500&lt;&gt;"",SUM(G$27:G499)&lt;E$19),$E$19/$E$23,0)</f>
        <v>0</v>
      </c>
      <c r="H500" s="43">
        <f t="shared" si="54"/>
        <v>0</v>
      </c>
      <c r="I500" s="43">
        <f t="shared" si="55"/>
        <v>0</v>
      </c>
      <c r="J500" s="78" t="str">
        <f t="shared" si="50"/>
        <v>2061–2062</v>
      </c>
      <c r="L500" s="89"/>
      <c r="N500" s="87"/>
      <c r="Q500" s="46"/>
    </row>
    <row r="501" spans="1:17" ht="20.25" customHeight="1" x14ac:dyDescent="0.2">
      <c r="A501" s="41">
        <v>59172</v>
      </c>
      <c r="B501" s="42">
        <f t="shared" si="51"/>
        <v>0</v>
      </c>
      <c r="C501" s="117"/>
      <c r="D501" s="43">
        <f t="shared" si="52"/>
        <v>0</v>
      </c>
      <c r="E501" s="44">
        <f t="shared" si="49"/>
        <v>0</v>
      </c>
      <c r="F501" s="43">
        <f t="shared" si="53"/>
        <v>0</v>
      </c>
      <c r="G501" s="45">
        <f>IF(AND(C501&lt;&gt;"",SUM(G$27:G500)&lt;E$19),$E$19/$E$23,0)</f>
        <v>0</v>
      </c>
      <c r="H501" s="43">
        <f t="shared" si="54"/>
        <v>0</v>
      </c>
      <c r="I501" s="43">
        <f t="shared" si="55"/>
        <v>0</v>
      </c>
      <c r="J501" s="78" t="str">
        <f t="shared" si="50"/>
        <v>2061–2062</v>
      </c>
      <c r="L501" s="89"/>
      <c r="N501" s="87"/>
      <c r="Q501" s="46"/>
    </row>
    <row r="502" spans="1:17" ht="20.25" customHeight="1" x14ac:dyDescent="0.2">
      <c r="A502" s="41">
        <v>59203</v>
      </c>
      <c r="B502" s="42">
        <f t="shared" si="51"/>
        <v>0</v>
      </c>
      <c r="C502" s="117"/>
      <c r="D502" s="43">
        <f t="shared" si="52"/>
        <v>0</v>
      </c>
      <c r="E502" s="44">
        <f t="shared" si="49"/>
        <v>0</v>
      </c>
      <c r="F502" s="43">
        <f t="shared" si="53"/>
        <v>0</v>
      </c>
      <c r="G502" s="45">
        <f>IF(AND(C502&lt;&gt;"",SUM(G$27:G501)&lt;E$19),$E$19/$E$23,0)</f>
        <v>0</v>
      </c>
      <c r="H502" s="43">
        <f t="shared" si="54"/>
        <v>0</v>
      </c>
      <c r="I502" s="43">
        <f t="shared" si="55"/>
        <v>0</v>
      </c>
      <c r="J502" s="78" t="str">
        <f t="shared" si="50"/>
        <v>2061–2062</v>
      </c>
      <c r="L502" s="89"/>
      <c r="N502" s="87"/>
      <c r="Q502" s="46"/>
    </row>
    <row r="503" spans="1:17" ht="20.25" customHeight="1" x14ac:dyDescent="0.2">
      <c r="A503" s="41">
        <v>59231</v>
      </c>
      <c r="B503" s="42">
        <f t="shared" si="51"/>
        <v>0</v>
      </c>
      <c r="C503" s="117"/>
      <c r="D503" s="43">
        <f t="shared" si="52"/>
        <v>0</v>
      </c>
      <c r="E503" s="44">
        <f t="shared" si="49"/>
        <v>0</v>
      </c>
      <c r="F503" s="43">
        <f t="shared" si="53"/>
        <v>0</v>
      </c>
      <c r="G503" s="45">
        <f>IF(AND(C503&lt;&gt;"",SUM(G$27:G502)&lt;E$19),$E$19/$E$23,0)</f>
        <v>0</v>
      </c>
      <c r="H503" s="43">
        <f t="shared" si="54"/>
        <v>0</v>
      </c>
      <c r="I503" s="43">
        <f t="shared" si="55"/>
        <v>0</v>
      </c>
      <c r="J503" s="78" t="str">
        <f t="shared" si="50"/>
        <v>2061–2062</v>
      </c>
      <c r="L503" s="89"/>
      <c r="N503" s="87"/>
      <c r="Q503" s="46"/>
    </row>
    <row r="504" spans="1:17" ht="20.25" customHeight="1" x14ac:dyDescent="0.2">
      <c r="A504" s="41">
        <v>59262</v>
      </c>
      <c r="B504" s="42">
        <f t="shared" si="51"/>
        <v>0</v>
      </c>
      <c r="C504" s="117"/>
      <c r="D504" s="43">
        <f t="shared" si="52"/>
        <v>0</v>
      </c>
      <c r="E504" s="44">
        <f t="shared" si="49"/>
        <v>0</v>
      </c>
      <c r="F504" s="43">
        <f t="shared" si="53"/>
        <v>0</v>
      </c>
      <c r="G504" s="45">
        <f>IF(AND(C504&lt;&gt;"",SUM(G$27:G503)&lt;E$19),$E$19/$E$23,0)</f>
        <v>0</v>
      </c>
      <c r="H504" s="43">
        <f t="shared" si="54"/>
        <v>0</v>
      </c>
      <c r="I504" s="43">
        <f t="shared" si="55"/>
        <v>0</v>
      </c>
      <c r="J504" s="78" t="str">
        <f t="shared" si="50"/>
        <v>2061–2062</v>
      </c>
      <c r="L504" s="89"/>
      <c r="N504" s="87"/>
      <c r="Q504" s="46"/>
    </row>
    <row r="505" spans="1:17" ht="20.25" customHeight="1" x14ac:dyDescent="0.2">
      <c r="A505" s="41">
        <v>59292</v>
      </c>
      <c r="B505" s="42">
        <f t="shared" si="51"/>
        <v>0</v>
      </c>
      <c r="C505" s="117"/>
      <c r="D505" s="43">
        <f t="shared" si="52"/>
        <v>0</v>
      </c>
      <c r="E505" s="44">
        <f t="shared" si="49"/>
        <v>0</v>
      </c>
      <c r="F505" s="43">
        <f t="shared" si="53"/>
        <v>0</v>
      </c>
      <c r="G505" s="45">
        <f>IF(AND(C505&lt;&gt;"",SUM(G$27:G504)&lt;E$19),$E$19/$E$23,0)</f>
        <v>0</v>
      </c>
      <c r="H505" s="43">
        <f t="shared" si="54"/>
        <v>0</v>
      </c>
      <c r="I505" s="43">
        <f t="shared" si="55"/>
        <v>0</v>
      </c>
      <c r="J505" s="78" t="str">
        <f t="shared" si="50"/>
        <v>2061–2062</v>
      </c>
      <c r="L505" s="89"/>
      <c r="N505" s="87"/>
      <c r="Q505" s="46"/>
    </row>
    <row r="506" spans="1:17" ht="20.25" customHeight="1" x14ac:dyDescent="0.2">
      <c r="A506" s="41">
        <v>59323</v>
      </c>
      <c r="B506" s="42">
        <f t="shared" si="51"/>
        <v>0</v>
      </c>
      <c r="C506" s="117"/>
      <c r="D506" s="43">
        <f t="shared" si="52"/>
        <v>0</v>
      </c>
      <c r="E506" s="44">
        <f t="shared" si="49"/>
        <v>0</v>
      </c>
      <c r="F506" s="43">
        <f t="shared" si="53"/>
        <v>0</v>
      </c>
      <c r="G506" s="45">
        <f>IF(AND(C506&lt;&gt;"",SUM(G$27:G505)&lt;E$19),$E$19/$E$23,0)</f>
        <v>0</v>
      </c>
      <c r="H506" s="43">
        <f t="shared" si="54"/>
        <v>0</v>
      </c>
      <c r="I506" s="43">
        <f t="shared" si="55"/>
        <v>0</v>
      </c>
      <c r="J506" s="78" t="str">
        <f t="shared" si="50"/>
        <v>2061–2062</v>
      </c>
      <c r="L506" s="89"/>
      <c r="N506" s="87"/>
      <c r="Q506" s="46"/>
    </row>
    <row r="507" spans="1:17" ht="20.25" customHeight="1" x14ac:dyDescent="0.2">
      <c r="A507" s="41">
        <v>59353</v>
      </c>
      <c r="B507" s="42">
        <f t="shared" si="51"/>
        <v>0</v>
      </c>
      <c r="C507" s="117"/>
      <c r="D507" s="43">
        <f t="shared" si="52"/>
        <v>0</v>
      </c>
      <c r="E507" s="44">
        <f t="shared" si="49"/>
        <v>0</v>
      </c>
      <c r="F507" s="43">
        <f t="shared" si="53"/>
        <v>0</v>
      </c>
      <c r="G507" s="45">
        <f>IF(AND(C507&lt;&gt;"",SUM(G$27:G506)&lt;E$19),$E$19/$E$23,0)</f>
        <v>0</v>
      </c>
      <c r="H507" s="43">
        <f t="shared" si="54"/>
        <v>0</v>
      </c>
      <c r="I507" s="43">
        <f t="shared" si="55"/>
        <v>0</v>
      </c>
      <c r="J507" s="78" t="str">
        <f t="shared" si="50"/>
        <v>2062–2063</v>
      </c>
      <c r="L507" s="89"/>
      <c r="N507" s="87"/>
      <c r="Q507" s="46"/>
    </row>
    <row r="508" spans="1:17" ht="20.25" customHeight="1" x14ac:dyDescent="0.2">
      <c r="A508" s="41">
        <v>59384</v>
      </c>
      <c r="B508" s="42">
        <f t="shared" si="51"/>
        <v>0</v>
      </c>
      <c r="C508" s="117"/>
      <c r="D508" s="43">
        <f t="shared" si="52"/>
        <v>0</v>
      </c>
      <c r="E508" s="44">
        <f t="shared" si="49"/>
        <v>0</v>
      </c>
      <c r="F508" s="43">
        <f t="shared" si="53"/>
        <v>0</v>
      </c>
      <c r="G508" s="45">
        <f>IF(AND(C508&lt;&gt;"",SUM(G$27:G507)&lt;E$19),$E$19/$E$23,0)</f>
        <v>0</v>
      </c>
      <c r="H508" s="43">
        <f t="shared" si="54"/>
        <v>0</v>
      </c>
      <c r="I508" s="43">
        <f t="shared" si="55"/>
        <v>0</v>
      </c>
      <c r="J508" s="78" t="str">
        <f t="shared" si="50"/>
        <v>2062–2063</v>
      </c>
      <c r="L508" s="89"/>
      <c r="N508" s="87"/>
      <c r="Q508" s="46"/>
    </row>
    <row r="509" spans="1:17" ht="20.25" customHeight="1" x14ac:dyDescent="0.2">
      <c r="A509" s="41">
        <v>59415</v>
      </c>
      <c r="B509" s="42">
        <f t="shared" si="51"/>
        <v>0</v>
      </c>
      <c r="C509" s="117"/>
      <c r="D509" s="43">
        <f t="shared" si="52"/>
        <v>0</v>
      </c>
      <c r="E509" s="44">
        <f t="shared" si="49"/>
        <v>0</v>
      </c>
      <c r="F509" s="43">
        <f t="shared" si="53"/>
        <v>0</v>
      </c>
      <c r="G509" s="45">
        <f>IF(AND(C509&lt;&gt;"",SUM(G$27:G508)&lt;E$19),$E$19/$E$23,0)</f>
        <v>0</v>
      </c>
      <c r="H509" s="43">
        <f t="shared" si="54"/>
        <v>0</v>
      </c>
      <c r="I509" s="43">
        <f t="shared" si="55"/>
        <v>0</v>
      </c>
      <c r="J509" s="78" t="str">
        <f t="shared" si="50"/>
        <v>2062–2063</v>
      </c>
      <c r="L509" s="89"/>
      <c r="N509" s="87"/>
      <c r="Q509" s="46"/>
    </row>
    <row r="510" spans="1:17" ht="20.25" customHeight="1" x14ac:dyDescent="0.2">
      <c r="A510" s="41">
        <v>59445</v>
      </c>
      <c r="B510" s="42">
        <f t="shared" si="51"/>
        <v>0</v>
      </c>
      <c r="C510" s="117"/>
      <c r="D510" s="43">
        <f t="shared" si="52"/>
        <v>0</v>
      </c>
      <c r="E510" s="44">
        <f t="shared" si="49"/>
        <v>0</v>
      </c>
      <c r="F510" s="43">
        <f t="shared" si="53"/>
        <v>0</v>
      </c>
      <c r="G510" s="45">
        <f>IF(AND(C510&lt;&gt;"",SUM(G$27:G509)&lt;E$19),$E$19/$E$23,0)</f>
        <v>0</v>
      </c>
      <c r="H510" s="43">
        <f t="shared" si="54"/>
        <v>0</v>
      </c>
      <c r="I510" s="43">
        <f t="shared" si="55"/>
        <v>0</v>
      </c>
      <c r="J510" s="78" t="str">
        <f t="shared" si="50"/>
        <v>2062–2063</v>
      </c>
      <c r="L510" s="89"/>
      <c r="N510" s="87"/>
      <c r="Q510" s="46"/>
    </row>
    <row r="511" spans="1:17" ht="20.25" customHeight="1" x14ac:dyDescent="0.2">
      <c r="A511" s="41">
        <v>59476</v>
      </c>
      <c r="B511" s="42">
        <f t="shared" si="51"/>
        <v>0</v>
      </c>
      <c r="C511" s="117"/>
      <c r="D511" s="43">
        <f t="shared" si="52"/>
        <v>0</v>
      </c>
      <c r="E511" s="44">
        <f t="shared" si="49"/>
        <v>0</v>
      </c>
      <c r="F511" s="43">
        <f t="shared" si="53"/>
        <v>0</v>
      </c>
      <c r="G511" s="45">
        <f>IF(AND(C511&lt;&gt;"",SUM(G$27:G510)&lt;E$19),$E$19/$E$23,0)</f>
        <v>0</v>
      </c>
      <c r="H511" s="43">
        <f t="shared" si="54"/>
        <v>0</v>
      </c>
      <c r="I511" s="43">
        <f t="shared" si="55"/>
        <v>0</v>
      </c>
      <c r="J511" s="78" t="str">
        <f t="shared" si="50"/>
        <v>2062–2063</v>
      </c>
      <c r="L511" s="89"/>
      <c r="N511" s="87"/>
      <c r="Q511" s="46"/>
    </row>
    <row r="512" spans="1:17" ht="20.25" customHeight="1" x14ac:dyDescent="0.2">
      <c r="A512" s="41">
        <v>59506</v>
      </c>
      <c r="B512" s="42">
        <f t="shared" si="51"/>
        <v>0</v>
      </c>
      <c r="C512" s="117"/>
      <c r="D512" s="43">
        <f t="shared" si="52"/>
        <v>0</v>
      </c>
      <c r="E512" s="44">
        <f t="shared" si="49"/>
        <v>0</v>
      </c>
      <c r="F512" s="43">
        <f t="shared" si="53"/>
        <v>0</v>
      </c>
      <c r="G512" s="45">
        <f>IF(AND(C512&lt;&gt;"",SUM(G$27:G511)&lt;E$19),$E$19/$E$23,0)</f>
        <v>0</v>
      </c>
      <c r="H512" s="43">
        <f t="shared" si="54"/>
        <v>0</v>
      </c>
      <c r="I512" s="43">
        <f t="shared" si="55"/>
        <v>0</v>
      </c>
      <c r="J512" s="78" t="str">
        <f t="shared" si="50"/>
        <v>2062–2063</v>
      </c>
      <c r="L512" s="89"/>
      <c r="N512" s="87"/>
      <c r="Q512" s="46"/>
    </row>
    <row r="513" spans="1:17" ht="20.25" customHeight="1" x14ac:dyDescent="0.2">
      <c r="A513" s="41">
        <v>59537</v>
      </c>
      <c r="B513" s="42">
        <f t="shared" si="51"/>
        <v>0</v>
      </c>
      <c r="C513" s="117"/>
      <c r="D513" s="43">
        <f t="shared" si="52"/>
        <v>0</v>
      </c>
      <c r="E513" s="44">
        <f t="shared" si="49"/>
        <v>0</v>
      </c>
      <c r="F513" s="43">
        <f t="shared" si="53"/>
        <v>0</v>
      </c>
      <c r="G513" s="45">
        <f>IF(AND(C513&lt;&gt;"",SUM(G$27:G512)&lt;E$19),$E$19/$E$23,0)</f>
        <v>0</v>
      </c>
      <c r="H513" s="43">
        <f t="shared" si="54"/>
        <v>0</v>
      </c>
      <c r="I513" s="43">
        <f t="shared" si="55"/>
        <v>0</v>
      </c>
      <c r="J513" s="78" t="str">
        <f t="shared" si="50"/>
        <v>2062–2063</v>
      </c>
      <c r="L513" s="89"/>
      <c r="N513" s="87"/>
      <c r="Q513" s="46"/>
    </row>
    <row r="514" spans="1:17" ht="20.25" customHeight="1" x14ac:dyDescent="0.2">
      <c r="A514" s="41">
        <v>59568</v>
      </c>
      <c r="B514" s="42">
        <f t="shared" si="51"/>
        <v>0</v>
      </c>
      <c r="C514" s="117"/>
      <c r="D514" s="43">
        <f t="shared" si="52"/>
        <v>0</v>
      </c>
      <c r="E514" s="44">
        <f t="shared" si="49"/>
        <v>0</v>
      </c>
      <c r="F514" s="43">
        <f t="shared" si="53"/>
        <v>0</v>
      </c>
      <c r="G514" s="45">
        <f>IF(AND(C514&lt;&gt;"",SUM(G$27:G513)&lt;E$19),$E$19/$E$23,0)</f>
        <v>0</v>
      </c>
      <c r="H514" s="43">
        <f t="shared" si="54"/>
        <v>0</v>
      </c>
      <c r="I514" s="43">
        <f t="shared" si="55"/>
        <v>0</v>
      </c>
      <c r="J514" s="78" t="str">
        <f t="shared" si="50"/>
        <v>2062–2063</v>
      </c>
      <c r="L514" s="89"/>
      <c r="N514" s="87"/>
      <c r="Q514" s="46"/>
    </row>
    <row r="515" spans="1:17" ht="20.25" customHeight="1" x14ac:dyDescent="0.2">
      <c r="A515" s="41">
        <v>59596</v>
      </c>
      <c r="B515" s="42">
        <f t="shared" si="51"/>
        <v>0</v>
      </c>
      <c r="C515" s="117"/>
      <c r="D515" s="43">
        <f t="shared" si="52"/>
        <v>0</v>
      </c>
      <c r="E515" s="44">
        <f t="shared" si="49"/>
        <v>0</v>
      </c>
      <c r="F515" s="43">
        <f t="shared" si="53"/>
        <v>0</v>
      </c>
      <c r="G515" s="45">
        <f>IF(AND(C515&lt;&gt;"",SUM(G$27:G514)&lt;E$19),$E$19/$E$23,0)</f>
        <v>0</v>
      </c>
      <c r="H515" s="43">
        <f t="shared" si="54"/>
        <v>0</v>
      </c>
      <c r="I515" s="43">
        <f t="shared" si="55"/>
        <v>0</v>
      </c>
      <c r="J515" s="78" t="str">
        <f t="shared" si="50"/>
        <v>2062–2063</v>
      </c>
      <c r="L515" s="89"/>
      <c r="N515" s="87"/>
      <c r="Q515" s="46"/>
    </row>
    <row r="516" spans="1:17" ht="20.25" customHeight="1" x14ac:dyDescent="0.2">
      <c r="A516" s="41">
        <v>59627</v>
      </c>
      <c r="B516" s="42">
        <f t="shared" si="51"/>
        <v>0</v>
      </c>
      <c r="C516" s="117"/>
      <c r="D516" s="43">
        <f t="shared" si="52"/>
        <v>0</v>
      </c>
      <c r="E516" s="44">
        <f t="shared" si="49"/>
        <v>0</v>
      </c>
      <c r="F516" s="43">
        <f t="shared" si="53"/>
        <v>0</v>
      </c>
      <c r="G516" s="45">
        <f>IF(AND(C516&lt;&gt;"",SUM(G$27:G515)&lt;E$19),$E$19/$E$23,0)</f>
        <v>0</v>
      </c>
      <c r="H516" s="43">
        <f t="shared" si="54"/>
        <v>0</v>
      </c>
      <c r="I516" s="43">
        <f t="shared" si="55"/>
        <v>0</v>
      </c>
      <c r="J516" s="78" t="str">
        <f t="shared" si="50"/>
        <v>2062–2063</v>
      </c>
      <c r="L516" s="89"/>
      <c r="N516" s="87"/>
      <c r="Q516" s="46"/>
    </row>
    <row r="517" spans="1:17" ht="20.25" customHeight="1" x14ac:dyDescent="0.2">
      <c r="A517" s="41">
        <v>59657</v>
      </c>
      <c r="B517" s="42">
        <f t="shared" si="51"/>
        <v>0</v>
      </c>
      <c r="C517" s="117"/>
      <c r="D517" s="43">
        <f t="shared" si="52"/>
        <v>0</v>
      </c>
      <c r="E517" s="44">
        <f t="shared" si="49"/>
        <v>0</v>
      </c>
      <c r="F517" s="43">
        <f t="shared" si="53"/>
        <v>0</v>
      </c>
      <c r="G517" s="45">
        <f>IF(AND(C517&lt;&gt;"",SUM(G$27:G516)&lt;E$19),$E$19/$E$23,0)</f>
        <v>0</v>
      </c>
      <c r="H517" s="43">
        <f t="shared" si="54"/>
        <v>0</v>
      </c>
      <c r="I517" s="43">
        <f t="shared" si="55"/>
        <v>0</v>
      </c>
      <c r="J517" s="78" t="str">
        <f t="shared" si="50"/>
        <v>2062–2063</v>
      </c>
      <c r="L517" s="89"/>
      <c r="N517" s="87"/>
      <c r="Q517" s="46"/>
    </row>
    <row r="518" spans="1:17" ht="20.25" customHeight="1" x14ac:dyDescent="0.2">
      <c r="A518" s="41">
        <v>59688</v>
      </c>
      <c r="B518" s="42">
        <f t="shared" si="51"/>
        <v>0</v>
      </c>
      <c r="C518" s="117"/>
      <c r="D518" s="43">
        <f t="shared" si="52"/>
        <v>0</v>
      </c>
      <c r="E518" s="44">
        <f t="shared" si="49"/>
        <v>0</v>
      </c>
      <c r="F518" s="43">
        <f t="shared" si="53"/>
        <v>0</v>
      </c>
      <c r="G518" s="45">
        <f>IF(AND(C518&lt;&gt;"",SUM(G$27:G517)&lt;E$19),$E$19/$E$23,0)</f>
        <v>0</v>
      </c>
      <c r="H518" s="43">
        <f t="shared" si="54"/>
        <v>0</v>
      </c>
      <c r="I518" s="43">
        <f t="shared" si="55"/>
        <v>0</v>
      </c>
      <c r="J518" s="78" t="str">
        <f t="shared" si="50"/>
        <v>2062–2063</v>
      </c>
      <c r="L518" s="89"/>
      <c r="N518" s="87"/>
      <c r="Q518" s="46"/>
    </row>
    <row r="519" spans="1:17" ht="20.25" customHeight="1" x14ac:dyDescent="0.2">
      <c r="A519" s="41">
        <v>59718</v>
      </c>
      <c r="B519" s="42">
        <f t="shared" si="51"/>
        <v>0</v>
      </c>
      <c r="C519" s="117"/>
      <c r="D519" s="43">
        <f t="shared" si="52"/>
        <v>0</v>
      </c>
      <c r="E519" s="44">
        <f t="shared" si="49"/>
        <v>0</v>
      </c>
      <c r="F519" s="43">
        <f t="shared" si="53"/>
        <v>0</v>
      </c>
      <c r="G519" s="45">
        <f>IF(AND(C519&lt;&gt;"",SUM(G$27:G518)&lt;E$19),$E$19/$E$23,0)</f>
        <v>0</v>
      </c>
      <c r="H519" s="43">
        <f t="shared" si="54"/>
        <v>0</v>
      </c>
      <c r="I519" s="43">
        <f t="shared" si="55"/>
        <v>0</v>
      </c>
      <c r="J519" s="78" t="str">
        <f t="shared" si="50"/>
        <v>2063–2064</v>
      </c>
      <c r="L519" s="89"/>
      <c r="N519" s="87"/>
      <c r="Q519" s="46"/>
    </row>
    <row r="520" spans="1:17" ht="20.25" customHeight="1" x14ac:dyDescent="0.2">
      <c r="A520" s="41">
        <v>59749</v>
      </c>
      <c r="B520" s="42">
        <f t="shared" si="51"/>
        <v>0</v>
      </c>
      <c r="C520" s="117"/>
      <c r="D520" s="43">
        <f t="shared" si="52"/>
        <v>0</v>
      </c>
      <c r="E520" s="44">
        <f t="shared" si="49"/>
        <v>0</v>
      </c>
      <c r="F520" s="43">
        <f t="shared" si="53"/>
        <v>0</v>
      </c>
      <c r="G520" s="45">
        <f>IF(AND(C520&lt;&gt;"",SUM(G$27:G519)&lt;E$19),$E$19/$E$23,0)</f>
        <v>0</v>
      </c>
      <c r="H520" s="43">
        <f t="shared" si="54"/>
        <v>0</v>
      </c>
      <c r="I520" s="43">
        <f t="shared" si="55"/>
        <v>0</v>
      </c>
      <c r="J520" s="78" t="str">
        <f t="shared" si="50"/>
        <v>2063–2064</v>
      </c>
      <c r="L520" s="89"/>
      <c r="N520" s="87"/>
      <c r="Q520" s="46"/>
    </row>
    <row r="521" spans="1:17" ht="20.25" customHeight="1" x14ac:dyDescent="0.2">
      <c r="A521" s="41">
        <v>59780</v>
      </c>
      <c r="B521" s="42">
        <f t="shared" si="51"/>
        <v>0</v>
      </c>
      <c r="C521" s="117"/>
      <c r="D521" s="43">
        <f t="shared" si="52"/>
        <v>0</v>
      </c>
      <c r="E521" s="44">
        <f t="shared" si="49"/>
        <v>0</v>
      </c>
      <c r="F521" s="43">
        <f t="shared" si="53"/>
        <v>0</v>
      </c>
      <c r="G521" s="45">
        <f>IF(AND(C521&lt;&gt;"",SUM(G$27:G520)&lt;E$19),$E$19/$E$23,0)</f>
        <v>0</v>
      </c>
      <c r="H521" s="43">
        <f t="shared" si="54"/>
        <v>0</v>
      </c>
      <c r="I521" s="43">
        <f t="shared" si="55"/>
        <v>0</v>
      </c>
      <c r="J521" s="78" t="str">
        <f t="shared" si="50"/>
        <v>2063–2064</v>
      </c>
      <c r="L521" s="89"/>
      <c r="N521" s="87"/>
      <c r="Q521" s="46"/>
    </row>
    <row r="522" spans="1:17" ht="20.25" customHeight="1" x14ac:dyDescent="0.2">
      <c r="A522" s="41">
        <v>59810</v>
      </c>
      <c r="B522" s="42">
        <f t="shared" si="51"/>
        <v>0</v>
      </c>
      <c r="C522" s="117"/>
      <c r="D522" s="43">
        <f t="shared" si="52"/>
        <v>0</v>
      </c>
      <c r="E522" s="44">
        <f t="shared" si="49"/>
        <v>0</v>
      </c>
      <c r="F522" s="43">
        <f t="shared" si="53"/>
        <v>0</v>
      </c>
      <c r="G522" s="45">
        <f>IF(AND(C522&lt;&gt;"",SUM(G$27:G521)&lt;E$19),$E$19/$E$23,0)</f>
        <v>0</v>
      </c>
      <c r="H522" s="43">
        <f t="shared" si="54"/>
        <v>0</v>
      </c>
      <c r="I522" s="43">
        <f t="shared" si="55"/>
        <v>0</v>
      </c>
      <c r="J522" s="78" t="str">
        <f t="shared" si="50"/>
        <v>2063–2064</v>
      </c>
      <c r="L522" s="89"/>
      <c r="N522" s="87"/>
      <c r="Q522" s="46"/>
    </row>
    <row r="523" spans="1:17" ht="20.25" customHeight="1" x14ac:dyDescent="0.2">
      <c r="A523" s="41">
        <v>59841</v>
      </c>
      <c r="B523" s="42">
        <f t="shared" si="51"/>
        <v>0</v>
      </c>
      <c r="C523" s="117"/>
      <c r="D523" s="43">
        <f t="shared" si="52"/>
        <v>0</v>
      </c>
      <c r="E523" s="44">
        <f t="shared" si="49"/>
        <v>0</v>
      </c>
      <c r="F523" s="43">
        <f t="shared" si="53"/>
        <v>0</v>
      </c>
      <c r="G523" s="45">
        <f>IF(AND(C523&lt;&gt;"",SUM(G$27:G522)&lt;E$19),$E$19/$E$23,0)</f>
        <v>0</v>
      </c>
      <c r="H523" s="43">
        <f t="shared" si="54"/>
        <v>0</v>
      </c>
      <c r="I523" s="43">
        <f t="shared" si="55"/>
        <v>0</v>
      </c>
      <c r="J523" s="78" t="str">
        <f t="shared" si="50"/>
        <v>2063–2064</v>
      </c>
      <c r="L523" s="89"/>
      <c r="N523" s="87"/>
      <c r="Q523" s="46"/>
    </row>
    <row r="524" spans="1:17" ht="20.25" customHeight="1" x14ac:dyDescent="0.2">
      <c r="A524" s="41">
        <v>59871</v>
      </c>
      <c r="B524" s="42">
        <f t="shared" si="51"/>
        <v>0</v>
      </c>
      <c r="C524" s="117"/>
      <c r="D524" s="43">
        <f t="shared" si="52"/>
        <v>0</v>
      </c>
      <c r="E524" s="44">
        <f t="shared" si="49"/>
        <v>0</v>
      </c>
      <c r="F524" s="43">
        <f t="shared" si="53"/>
        <v>0</v>
      </c>
      <c r="G524" s="45">
        <f>IF(AND(C524&lt;&gt;"",SUM(G$27:G523)&lt;E$19),$E$19/$E$23,0)</f>
        <v>0</v>
      </c>
      <c r="H524" s="43">
        <f t="shared" si="54"/>
        <v>0</v>
      </c>
      <c r="I524" s="43">
        <f t="shared" si="55"/>
        <v>0</v>
      </c>
      <c r="J524" s="78" t="str">
        <f t="shared" si="50"/>
        <v>2063–2064</v>
      </c>
      <c r="L524" s="89"/>
      <c r="N524" s="87"/>
      <c r="Q524" s="46"/>
    </row>
    <row r="525" spans="1:17" ht="20.25" customHeight="1" x14ac:dyDescent="0.2">
      <c r="A525" s="41">
        <v>59902</v>
      </c>
      <c r="B525" s="42">
        <f t="shared" si="51"/>
        <v>0</v>
      </c>
      <c r="C525" s="117"/>
      <c r="D525" s="43">
        <f t="shared" si="52"/>
        <v>0</v>
      </c>
      <c r="E525" s="44">
        <f t="shared" si="49"/>
        <v>0</v>
      </c>
      <c r="F525" s="43">
        <f t="shared" si="53"/>
        <v>0</v>
      </c>
      <c r="G525" s="45">
        <f>IF(AND(C525&lt;&gt;"",SUM(G$27:G524)&lt;E$19),$E$19/$E$23,0)</f>
        <v>0</v>
      </c>
      <c r="H525" s="43">
        <f t="shared" si="54"/>
        <v>0</v>
      </c>
      <c r="I525" s="43">
        <f t="shared" si="55"/>
        <v>0</v>
      </c>
      <c r="J525" s="78" t="str">
        <f t="shared" si="50"/>
        <v>2063–2064</v>
      </c>
      <c r="L525" s="89"/>
      <c r="N525" s="87"/>
      <c r="Q525" s="46"/>
    </row>
    <row r="526" spans="1:17" ht="20.25" customHeight="1" x14ac:dyDescent="0.2">
      <c r="A526" s="41">
        <v>59933</v>
      </c>
      <c r="B526" s="42">
        <f t="shared" si="51"/>
        <v>0</v>
      </c>
      <c r="C526" s="117"/>
      <c r="D526" s="43">
        <f t="shared" si="52"/>
        <v>0</v>
      </c>
      <c r="E526" s="44">
        <f t="shared" si="49"/>
        <v>0</v>
      </c>
      <c r="F526" s="43">
        <f t="shared" si="53"/>
        <v>0</v>
      </c>
      <c r="G526" s="45">
        <f>IF(AND(C526&lt;&gt;"",SUM(G$27:G525)&lt;E$19),$E$19/$E$23,0)</f>
        <v>0</v>
      </c>
      <c r="H526" s="43">
        <f t="shared" si="54"/>
        <v>0</v>
      </c>
      <c r="I526" s="43">
        <f t="shared" si="55"/>
        <v>0</v>
      </c>
      <c r="J526" s="78" t="str">
        <f t="shared" si="50"/>
        <v>2063–2064</v>
      </c>
      <c r="L526" s="89"/>
      <c r="N526" s="87"/>
      <c r="Q526" s="46"/>
    </row>
    <row r="527" spans="1:17" ht="20.25" customHeight="1" x14ac:dyDescent="0.2">
      <c r="A527" s="41">
        <v>59962</v>
      </c>
      <c r="B527" s="42">
        <f t="shared" si="51"/>
        <v>0</v>
      </c>
      <c r="C527" s="117"/>
      <c r="D527" s="43">
        <f t="shared" si="52"/>
        <v>0</v>
      </c>
      <c r="E527" s="44">
        <f t="shared" si="49"/>
        <v>0</v>
      </c>
      <c r="F527" s="43">
        <f t="shared" si="53"/>
        <v>0</v>
      </c>
      <c r="G527" s="45">
        <f>IF(AND(C527&lt;&gt;"",SUM(G$27:G526)&lt;E$19),$E$19/$E$23,0)</f>
        <v>0</v>
      </c>
      <c r="H527" s="43">
        <f t="shared" si="54"/>
        <v>0</v>
      </c>
      <c r="I527" s="43">
        <f t="shared" si="55"/>
        <v>0</v>
      </c>
      <c r="J527" s="78" t="str">
        <f t="shared" si="50"/>
        <v>2063–2064</v>
      </c>
      <c r="L527" s="89"/>
      <c r="N527" s="87"/>
      <c r="Q527" s="46"/>
    </row>
    <row r="528" spans="1:17" ht="20.25" customHeight="1" x14ac:dyDescent="0.2">
      <c r="A528" s="41">
        <v>59993</v>
      </c>
      <c r="B528" s="42">
        <f t="shared" si="51"/>
        <v>0</v>
      </c>
      <c r="C528" s="117"/>
      <c r="D528" s="43">
        <f t="shared" si="52"/>
        <v>0</v>
      </c>
      <c r="E528" s="44">
        <f t="shared" si="49"/>
        <v>0</v>
      </c>
      <c r="F528" s="43">
        <f t="shared" si="53"/>
        <v>0</v>
      </c>
      <c r="G528" s="45">
        <f>IF(AND(C528&lt;&gt;"",SUM(G$27:G527)&lt;E$19),$E$19/$E$23,0)</f>
        <v>0</v>
      </c>
      <c r="H528" s="43">
        <f t="shared" si="54"/>
        <v>0</v>
      </c>
      <c r="I528" s="43">
        <f t="shared" si="55"/>
        <v>0</v>
      </c>
      <c r="J528" s="78" t="str">
        <f t="shared" si="50"/>
        <v>2063–2064</v>
      </c>
      <c r="L528" s="89"/>
      <c r="N528" s="87"/>
      <c r="Q528" s="46"/>
    </row>
    <row r="529" spans="1:17" ht="20.25" customHeight="1" x14ac:dyDescent="0.2">
      <c r="A529" s="41">
        <v>60023</v>
      </c>
      <c r="B529" s="42">
        <f t="shared" si="51"/>
        <v>0</v>
      </c>
      <c r="C529" s="117"/>
      <c r="D529" s="43">
        <f t="shared" si="52"/>
        <v>0</v>
      </c>
      <c r="E529" s="44">
        <f t="shared" si="49"/>
        <v>0</v>
      </c>
      <c r="F529" s="43">
        <f t="shared" si="53"/>
        <v>0</v>
      </c>
      <c r="G529" s="45">
        <f>IF(AND(C529&lt;&gt;"",SUM(G$27:G528)&lt;E$19),$E$19/$E$23,0)</f>
        <v>0</v>
      </c>
      <c r="H529" s="43">
        <f t="shared" si="54"/>
        <v>0</v>
      </c>
      <c r="I529" s="43">
        <f t="shared" si="55"/>
        <v>0</v>
      </c>
      <c r="J529" s="78" t="str">
        <f t="shared" si="50"/>
        <v>2063–2064</v>
      </c>
      <c r="L529" s="89"/>
      <c r="N529" s="87"/>
      <c r="Q529" s="46"/>
    </row>
    <row r="530" spans="1:17" ht="20.25" customHeight="1" x14ac:dyDescent="0.2">
      <c r="A530" s="41">
        <v>60054</v>
      </c>
      <c r="B530" s="42">
        <f t="shared" si="51"/>
        <v>0</v>
      </c>
      <c r="C530" s="117"/>
      <c r="D530" s="43">
        <f t="shared" si="52"/>
        <v>0</v>
      </c>
      <c r="E530" s="44">
        <f t="shared" si="49"/>
        <v>0</v>
      </c>
      <c r="F530" s="43">
        <f t="shared" si="53"/>
        <v>0</v>
      </c>
      <c r="G530" s="45">
        <f>IF(AND(C530&lt;&gt;"",SUM(G$27:G529)&lt;E$19),$E$19/$E$23,0)</f>
        <v>0</v>
      </c>
      <c r="H530" s="43">
        <f t="shared" si="54"/>
        <v>0</v>
      </c>
      <c r="I530" s="43">
        <f t="shared" si="55"/>
        <v>0</v>
      </c>
      <c r="J530" s="78" t="str">
        <f t="shared" si="50"/>
        <v>2063–2064</v>
      </c>
      <c r="L530" s="89"/>
      <c r="N530" s="87"/>
      <c r="Q530" s="46"/>
    </row>
    <row r="531" spans="1:17" ht="20.25" customHeight="1" x14ac:dyDescent="0.2">
      <c r="A531" s="41">
        <v>60084</v>
      </c>
      <c r="B531" s="42">
        <f t="shared" si="51"/>
        <v>0</v>
      </c>
      <c r="C531" s="117"/>
      <c r="D531" s="43">
        <f t="shared" si="52"/>
        <v>0</v>
      </c>
      <c r="E531" s="44">
        <f t="shared" si="49"/>
        <v>0</v>
      </c>
      <c r="F531" s="43">
        <f t="shared" si="53"/>
        <v>0</v>
      </c>
      <c r="G531" s="45">
        <f>IF(AND(C531&lt;&gt;"",SUM(G$27:G530)&lt;E$19),$E$19/$E$23,0)</f>
        <v>0</v>
      </c>
      <c r="H531" s="43">
        <f t="shared" si="54"/>
        <v>0</v>
      </c>
      <c r="I531" s="43">
        <f t="shared" si="55"/>
        <v>0</v>
      </c>
      <c r="J531" s="78" t="str">
        <f t="shared" si="50"/>
        <v>2064–2065</v>
      </c>
      <c r="L531" s="89"/>
      <c r="N531" s="87"/>
      <c r="Q531" s="46"/>
    </row>
    <row r="532" spans="1:17" ht="20.25" customHeight="1" x14ac:dyDescent="0.2">
      <c r="A532" s="41">
        <v>60115</v>
      </c>
      <c r="B532" s="42">
        <f t="shared" si="51"/>
        <v>0</v>
      </c>
      <c r="C532" s="117"/>
      <c r="D532" s="43">
        <f t="shared" si="52"/>
        <v>0</v>
      </c>
      <c r="E532" s="44">
        <f t="shared" si="49"/>
        <v>0</v>
      </c>
      <c r="F532" s="43">
        <f t="shared" si="53"/>
        <v>0</v>
      </c>
      <c r="G532" s="45">
        <f>IF(AND(C532&lt;&gt;"",SUM(G$27:G531)&lt;E$19),$E$19/$E$23,0)</f>
        <v>0</v>
      </c>
      <c r="H532" s="43">
        <f t="shared" si="54"/>
        <v>0</v>
      </c>
      <c r="I532" s="43">
        <f t="shared" si="55"/>
        <v>0</v>
      </c>
      <c r="J532" s="78" t="str">
        <f t="shared" si="50"/>
        <v>2064–2065</v>
      </c>
      <c r="L532" s="89"/>
      <c r="N532" s="87"/>
      <c r="Q532" s="46"/>
    </row>
    <row r="533" spans="1:17" ht="20.25" customHeight="1" x14ac:dyDescent="0.2">
      <c r="A533" s="41">
        <v>60146</v>
      </c>
      <c r="B533" s="42">
        <f t="shared" si="51"/>
        <v>0</v>
      </c>
      <c r="C533" s="117"/>
      <c r="D533" s="43">
        <f t="shared" si="52"/>
        <v>0</v>
      </c>
      <c r="E533" s="44">
        <f t="shared" si="49"/>
        <v>0</v>
      </c>
      <c r="F533" s="43">
        <f t="shared" si="53"/>
        <v>0</v>
      </c>
      <c r="G533" s="45">
        <f>IF(AND(C533&lt;&gt;"",SUM(G$27:G532)&lt;E$19),$E$19/$E$23,0)</f>
        <v>0</v>
      </c>
      <c r="H533" s="43">
        <f t="shared" si="54"/>
        <v>0</v>
      </c>
      <c r="I533" s="43">
        <f t="shared" si="55"/>
        <v>0</v>
      </c>
      <c r="J533" s="78" t="str">
        <f t="shared" si="50"/>
        <v>2064–2065</v>
      </c>
      <c r="L533" s="89"/>
      <c r="N533" s="87"/>
      <c r="Q533" s="46"/>
    </row>
    <row r="534" spans="1:17" ht="20.25" customHeight="1" x14ac:dyDescent="0.2">
      <c r="A534" s="41">
        <v>60176</v>
      </c>
      <c r="B534" s="42">
        <f t="shared" si="51"/>
        <v>0</v>
      </c>
      <c r="C534" s="117"/>
      <c r="D534" s="43">
        <f t="shared" si="52"/>
        <v>0</v>
      </c>
      <c r="E534" s="44">
        <f t="shared" si="49"/>
        <v>0</v>
      </c>
      <c r="F534" s="43">
        <f t="shared" si="53"/>
        <v>0</v>
      </c>
      <c r="G534" s="45">
        <f>IF(AND(C534&lt;&gt;"",SUM(G$27:G533)&lt;E$19),$E$19/$E$23,0)</f>
        <v>0</v>
      </c>
      <c r="H534" s="43">
        <f t="shared" si="54"/>
        <v>0</v>
      </c>
      <c r="I534" s="43">
        <f t="shared" si="55"/>
        <v>0</v>
      </c>
      <c r="J534" s="78" t="str">
        <f t="shared" si="50"/>
        <v>2064–2065</v>
      </c>
      <c r="L534" s="89"/>
      <c r="N534" s="87"/>
      <c r="Q534" s="46"/>
    </row>
    <row r="535" spans="1:17" ht="20.25" customHeight="1" x14ac:dyDescent="0.2">
      <c r="A535" s="41">
        <v>60207</v>
      </c>
      <c r="B535" s="42">
        <f t="shared" si="51"/>
        <v>0</v>
      </c>
      <c r="C535" s="117"/>
      <c r="D535" s="43">
        <f t="shared" si="52"/>
        <v>0</v>
      </c>
      <c r="E535" s="44">
        <f t="shared" si="49"/>
        <v>0</v>
      </c>
      <c r="F535" s="43">
        <f t="shared" si="53"/>
        <v>0</v>
      </c>
      <c r="G535" s="45">
        <f>IF(AND(C535&lt;&gt;"",SUM(G$27:G534)&lt;E$19),$E$19/$E$23,0)</f>
        <v>0</v>
      </c>
      <c r="H535" s="43">
        <f t="shared" si="54"/>
        <v>0</v>
      </c>
      <c r="I535" s="43">
        <f t="shared" si="55"/>
        <v>0</v>
      </c>
      <c r="J535" s="78" t="str">
        <f t="shared" si="50"/>
        <v>2064–2065</v>
      </c>
      <c r="L535" s="89"/>
      <c r="N535" s="87"/>
      <c r="Q535" s="46"/>
    </row>
    <row r="536" spans="1:17" ht="20.25" customHeight="1" x14ac:dyDescent="0.2">
      <c r="A536" s="41">
        <v>60237</v>
      </c>
      <c r="B536" s="42">
        <f t="shared" si="51"/>
        <v>0</v>
      </c>
      <c r="C536" s="117"/>
      <c r="D536" s="43">
        <f t="shared" si="52"/>
        <v>0</v>
      </c>
      <c r="E536" s="44">
        <f t="shared" si="49"/>
        <v>0</v>
      </c>
      <c r="F536" s="43">
        <f t="shared" si="53"/>
        <v>0</v>
      </c>
      <c r="G536" s="45">
        <f>IF(AND(C536&lt;&gt;"",SUM(G$27:G535)&lt;E$19),$E$19/$E$23,0)</f>
        <v>0</v>
      </c>
      <c r="H536" s="43">
        <f t="shared" si="54"/>
        <v>0</v>
      </c>
      <c r="I536" s="43">
        <f t="shared" si="55"/>
        <v>0</v>
      </c>
      <c r="J536" s="78" t="str">
        <f t="shared" si="50"/>
        <v>2064–2065</v>
      </c>
      <c r="L536" s="89"/>
      <c r="N536" s="87"/>
      <c r="Q536" s="46"/>
    </row>
    <row r="537" spans="1:17" ht="20.25" customHeight="1" x14ac:dyDescent="0.2">
      <c r="A537" s="41">
        <v>60268</v>
      </c>
      <c r="B537" s="42">
        <f t="shared" si="51"/>
        <v>0</v>
      </c>
      <c r="C537" s="117"/>
      <c r="D537" s="43">
        <f t="shared" si="52"/>
        <v>0</v>
      </c>
      <c r="E537" s="44">
        <f t="shared" si="49"/>
        <v>0</v>
      </c>
      <c r="F537" s="43">
        <f t="shared" si="53"/>
        <v>0</v>
      </c>
      <c r="G537" s="45">
        <f>IF(AND(C537&lt;&gt;"",SUM(G$27:G536)&lt;E$19),$E$19/$E$23,0)</f>
        <v>0</v>
      </c>
      <c r="H537" s="43">
        <f t="shared" si="54"/>
        <v>0</v>
      </c>
      <c r="I537" s="43">
        <f t="shared" si="55"/>
        <v>0</v>
      </c>
      <c r="J537" s="78" t="str">
        <f t="shared" si="50"/>
        <v>2064–2065</v>
      </c>
      <c r="L537" s="89"/>
      <c r="N537" s="87"/>
      <c r="Q537" s="46"/>
    </row>
    <row r="538" spans="1:17" ht="20.25" customHeight="1" x14ac:dyDescent="0.2">
      <c r="A538" s="41">
        <v>60299</v>
      </c>
      <c r="B538" s="42">
        <f t="shared" si="51"/>
        <v>0</v>
      </c>
      <c r="C538" s="117"/>
      <c r="D538" s="43">
        <f t="shared" si="52"/>
        <v>0</v>
      </c>
      <c r="E538" s="44">
        <f t="shared" si="49"/>
        <v>0</v>
      </c>
      <c r="F538" s="43">
        <f t="shared" si="53"/>
        <v>0</v>
      </c>
      <c r="G538" s="45">
        <f>IF(AND(C538&lt;&gt;"",SUM(G$27:G537)&lt;E$19),$E$19/$E$23,0)</f>
        <v>0</v>
      </c>
      <c r="H538" s="43">
        <f t="shared" si="54"/>
        <v>0</v>
      </c>
      <c r="I538" s="43">
        <f t="shared" si="55"/>
        <v>0</v>
      </c>
      <c r="J538" s="78" t="str">
        <f t="shared" si="50"/>
        <v>2064–2065</v>
      </c>
      <c r="L538" s="89"/>
      <c r="N538" s="87"/>
      <c r="Q538" s="46"/>
    </row>
    <row r="539" spans="1:17" ht="20.25" customHeight="1" x14ac:dyDescent="0.2">
      <c r="A539" s="41">
        <v>60327</v>
      </c>
      <c r="B539" s="42">
        <f t="shared" si="51"/>
        <v>0</v>
      </c>
      <c r="C539" s="117"/>
      <c r="D539" s="43">
        <f t="shared" si="52"/>
        <v>0</v>
      </c>
      <c r="E539" s="44">
        <f t="shared" ref="E539:E602" si="56">C539-D539</f>
        <v>0</v>
      </c>
      <c r="F539" s="43">
        <f t="shared" si="53"/>
        <v>0</v>
      </c>
      <c r="G539" s="45">
        <f>IF(AND(C539&lt;&gt;"",SUM(G$27:G538)&lt;E$19),$E$19/$E$23,0)</f>
        <v>0</v>
      </c>
      <c r="H539" s="43">
        <f t="shared" si="54"/>
        <v>0</v>
      </c>
      <c r="I539" s="43">
        <f t="shared" si="55"/>
        <v>0</v>
      </c>
      <c r="J539" s="78" t="str">
        <f t="shared" ref="J539:J602" si="57">IF(OR(MONTH(A539)=1,MONTH(A539)=2,MONTH(A539)=3,MONTH(A539)=4,MONTH(A539)=5,MONTH(A539)=6),YEAR(A539)-1&amp;"–"&amp;YEAR(A539),YEAR(A539)&amp;"–"&amp;YEAR(A539)+1)</f>
        <v>2064–2065</v>
      </c>
      <c r="L539" s="89"/>
      <c r="N539" s="87"/>
      <c r="Q539" s="46"/>
    </row>
    <row r="540" spans="1:17" ht="20.25" customHeight="1" x14ac:dyDescent="0.2">
      <c r="A540" s="41">
        <v>60358</v>
      </c>
      <c r="B540" s="42">
        <f t="shared" ref="B540:B603" si="58">IF(C540&gt;0,C540*-1,C540)</f>
        <v>0</v>
      </c>
      <c r="C540" s="117"/>
      <c r="D540" s="43">
        <f t="shared" ref="D540:D603" si="59">IF(C540="",0,IF($E$15="Beginning",IF(C539&lt;&gt;"",$F539*$E$6/12,0),IF(C539&lt;&gt;"",$F539*$E$6/12,$E$16*$E$6/12)))</f>
        <v>0</v>
      </c>
      <c r="E540" s="44">
        <f t="shared" si="56"/>
        <v>0</v>
      </c>
      <c r="F540" s="43">
        <f t="shared" ref="F540:F603" si="60">IF(C540="",0,IF(C539="",$E$16-E540,IF(C540&lt;&gt;"",F539-E540)))</f>
        <v>0</v>
      </c>
      <c r="G540" s="45">
        <f>IF(AND(C540&lt;&gt;"",SUM(G$27:G539)&lt;E$19),$E$19/$E$23,0)</f>
        <v>0</v>
      </c>
      <c r="H540" s="43">
        <f t="shared" ref="H540:H603" si="61">IF(C540&lt;&gt;"",G540+H539,0)</f>
        <v>0</v>
      </c>
      <c r="I540" s="43">
        <f t="shared" si="55"/>
        <v>0</v>
      </c>
      <c r="J540" s="78" t="str">
        <f t="shared" si="57"/>
        <v>2064–2065</v>
      </c>
      <c r="L540" s="89"/>
      <c r="N540" s="87"/>
      <c r="Q540" s="46"/>
    </row>
    <row r="541" spans="1:17" ht="20.25" customHeight="1" x14ac:dyDescent="0.2">
      <c r="A541" s="41">
        <v>60388</v>
      </c>
      <c r="B541" s="42">
        <f t="shared" si="58"/>
        <v>0</v>
      </c>
      <c r="C541" s="117"/>
      <c r="D541" s="43">
        <f t="shared" si="59"/>
        <v>0</v>
      </c>
      <c r="E541" s="44">
        <f t="shared" si="56"/>
        <v>0</v>
      </c>
      <c r="F541" s="43">
        <f t="shared" si="60"/>
        <v>0</v>
      </c>
      <c r="G541" s="45">
        <f>IF(AND(C541&lt;&gt;"",SUM(G$27:G540)&lt;E$19),$E$19/$E$23,0)</f>
        <v>0</v>
      </c>
      <c r="H541" s="43">
        <f t="shared" si="61"/>
        <v>0</v>
      </c>
      <c r="I541" s="43">
        <f t="shared" ref="I541:I604" si="62">IF(C541&lt;&gt;"",$E$19-H541,0)</f>
        <v>0</v>
      </c>
      <c r="J541" s="78" t="str">
        <f t="shared" si="57"/>
        <v>2064–2065</v>
      </c>
      <c r="L541" s="89"/>
      <c r="N541" s="87"/>
      <c r="Q541" s="46"/>
    </row>
    <row r="542" spans="1:17" ht="20.25" customHeight="1" x14ac:dyDescent="0.2">
      <c r="A542" s="41">
        <v>60419</v>
      </c>
      <c r="B542" s="42">
        <f t="shared" si="58"/>
        <v>0</v>
      </c>
      <c r="C542" s="117"/>
      <c r="D542" s="43">
        <f t="shared" si="59"/>
        <v>0</v>
      </c>
      <c r="E542" s="44">
        <f t="shared" si="56"/>
        <v>0</v>
      </c>
      <c r="F542" s="43">
        <f t="shared" si="60"/>
        <v>0</v>
      </c>
      <c r="G542" s="45">
        <f>IF(AND(C542&lt;&gt;"",SUM(G$27:G541)&lt;E$19),$E$19/$E$23,0)</f>
        <v>0</v>
      </c>
      <c r="H542" s="43">
        <f t="shared" si="61"/>
        <v>0</v>
      </c>
      <c r="I542" s="43">
        <f t="shared" si="62"/>
        <v>0</v>
      </c>
      <c r="J542" s="78" t="str">
        <f t="shared" si="57"/>
        <v>2064–2065</v>
      </c>
      <c r="L542" s="89"/>
      <c r="N542" s="87"/>
      <c r="Q542" s="46"/>
    </row>
    <row r="543" spans="1:17" ht="20.25" customHeight="1" x14ac:dyDescent="0.2">
      <c r="A543" s="41">
        <v>60449</v>
      </c>
      <c r="B543" s="42">
        <f t="shared" si="58"/>
        <v>0</v>
      </c>
      <c r="C543" s="117"/>
      <c r="D543" s="43">
        <f t="shared" si="59"/>
        <v>0</v>
      </c>
      <c r="E543" s="44">
        <f t="shared" si="56"/>
        <v>0</v>
      </c>
      <c r="F543" s="43">
        <f t="shared" si="60"/>
        <v>0</v>
      </c>
      <c r="G543" s="45">
        <f>IF(AND(C543&lt;&gt;"",SUM(G$27:G542)&lt;E$19),$E$19/$E$23,0)</f>
        <v>0</v>
      </c>
      <c r="H543" s="43">
        <f t="shared" si="61"/>
        <v>0</v>
      </c>
      <c r="I543" s="43">
        <f t="shared" si="62"/>
        <v>0</v>
      </c>
      <c r="J543" s="78" t="str">
        <f t="shared" si="57"/>
        <v>2065–2066</v>
      </c>
      <c r="L543" s="89"/>
      <c r="N543" s="87"/>
      <c r="Q543" s="46"/>
    </row>
    <row r="544" spans="1:17" ht="20.25" customHeight="1" x14ac:dyDescent="0.2">
      <c r="A544" s="41">
        <v>60480</v>
      </c>
      <c r="B544" s="42">
        <f t="shared" si="58"/>
        <v>0</v>
      </c>
      <c r="C544" s="117"/>
      <c r="D544" s="43">
        <f t="shared" si="59"/>
        <v>0</v>
      </c>
      <c r="E544" s="44">
        <f t="shared" si="56"/>
        <v>0</v>
      </c>
      <c r="F544" s="43">
        <f t="shared" si="60"/>
        <v>0</v>
      </c>
      <c r="G544" s="45">
        <f>IF(AND(C544&lt;&gt;"",SUM(G$27:G543)&lt;E$19),$E$19/$E$23,0)</f>
        <v>0</v>
      </c>
      <c r="H544" s="43">
        <f t="shared" si="61"/>
        <v>0</v>
      </c>
      <c r="I544" s="43">
        <f t="shared" si="62"/>
        <v>0</v>
      </c>
      <c r="J544" s="78" t="str">
        <f t="shared" si="57"/>
        <v>2065–2066</v>
      </c>
      <c r="L544" s="89"/>
      <c r="N544" s="87"/>
      <c r="Q544" s="46"/>
    </row>
    <row r="545" spans="1:17" ht="20.25" customHeight="1" x14ac:dyDescent="0.2">
      <c r="A545" s="41">
        <v>60511</v>
      </c>
      <c r="B545" s="42">
        <f t="shared" si="58"/>
        <v>0</v>
      </c>
      <c r="C545" s="117"/>
      <c r="D545" s="43">
        <f t="shared" si="59"/>
        <v>0</v>
      </c>
      <c r="E545" s="44">
        <f t="shared" si="56"/>
        <v>0</v>
      </c>
      <c r="F545" s="43">
        <f t="shared" si="60"/>
        <v>0</v>
      </c>
      <c r="G545" s="45">
        <f>IF(AND(C545&lt;&gt;"",SUM(G$27:G544)&lt;E$19),$E$19/$E$23,0)</f>
        <v>0</v>
      </c>
      <c r="H545" s="43">
        <f t="shared" si="61"/>
        <v>0</v>
      </c>
      <c r="I545" s="43">
        <f t="shared" si="62"/>
        <v>0</v>
      </c>
      <c r="J545" s="78" t="str">
        <f t="shared" si="57"/>
        <v>2065–2066</v>
      </c>
      <c r="L545" s="89"/>
      <c r="N545" s="87"/>
      <c r="Q545" s="46"/>
    </row>
    <row r="546" spans="1:17" ht="20.25" customHeight="1" x14ac:dyDescent="0.2">
      <c r="A546" s="41">
        <v>60541</v>
      </c>
      <c r="B546" s="42">
        <f t="shared" si="58"/>
        <v>0</v>
      </c>
      <c r="C546" s="117"/>
      <c r="D546" s="43">
        <f t="shared" si="59"/>
        <v>0</v>
      </c>
      <c r="E546" s="44">
        <f t="shared" si="56"/>
        <v>0</v>
      </c>
      <c r="F546" s="43">
        <f t="shared" si="60"/>
        <v>0</v>
      </c>
      <c r="G546" s="45">
        <f>IF(AND(C546&lt;&gt;"",SUM(G$27:G545)&lt;E$19),$E$19/$E$23,0)</f>
        <v>0</v>
      </c>
      <c r="H546" s="43">
        <f t="shared" si="61"/>
        <v>0</v>
      </c>
      <c r="I546" s="43">
        <f t="shared" si="62"/>
        <v>0</v>
      </c>
      <c r="J546" s="78" t="str">
        <f t="shared" si="57"/>
        <v>2065–2066</v>
      </c>
      <c r="L546" s="89"/>
      <c r="N546" s="87"/>
      <c r="Q546" s="46"/>
    </row>
    <row r="547" spans="1:17" ht="20.25" customHeight="1" x14ac:dyDescent="0.2">
      <c r="A547" s="41">
        <v>60572</v>
      </c>
      <c r="B547" s="42">
        <f t="shared" si="58"/>
        <v>0</v>
      </c>
      <c r="C547" s="117"/>
      <c r="D547" s="43">
        <f t="shared" si="59"/>
        <v>0</v>
      </c>
      <c r="E547" s="44">
        <f t="shared" si="56"/>
        <v>0</v>
      </c>
      <c r="F547" s="43">
        <f t="shared" si="60"/>
        <v>0</v>
      </c>
      <c r="G547" s="45">
        <f>IF(AND(C547&lt;&gt;"",SUM(G$27:G546)&lt;E$19),$E$19/$E$23,0)</f>
        <v>0</v>
      </c>
      <c r="H547" s="43">
        <f t="shared" si="61"/>
        <v>0</v>
      </c>
      <c r="I547" s="43">
        <f t="shared" si="62"/>
        <v>0</v>
      </c>
      <c r="J547" s="78" t="str">
        <f t="shared" si="57"/>
        <v>2065–2066</v>
      </c>
      <c r="L547" s="89"/>
      <c r="N547" s="87"/>
      <c r="Q547" s="46"/>
    </row>
    <row r="548" spans="1:17" ht="20.25" customHeight="1" x14ac:dyDescent="0.2">
      <c r="A548" s="41">
        <v>60602</v>
      </c>
      <c r="B548" s="42">
        <f t="shared" si="58"/>
        <v>0</v>
      </c>
      <c r="C548" s="117"/>
      <c r="D548" s="43">
        <f t="shared" si="59"/>
        <v>0</v>
      </c>
      <c r="E548" s="44">
        <f t="shared" si="56"/>
        <v>0</v>
      </c>
      <c r="F548" s="43">
        <f t="shared" si="60"/>
        <v>0</v>
      </c>
      <c r="G548" s="45">
        <f>IF(AND(C548&lt;&gt;"",SUM(G$27:G547)&lt;E$19),$E$19/$E$23,0)</f>
        <v>0</v>
      </c>
      <c r="H548" s="43">
        <f t="shared" si="61"/>
        <v>0</v>
      </c>
      <c r="I548" s="43">
        <f t="shared" si="62"/>
        <v>0</v>
      </c>
      <c r="J548" s="78" t="str">
        <f t="shared" si="57"/>
        <v>2065–2066</v>
      </c>
      <c r="L548" s="89"/>
      <c r="N548" s="87"/>
      <c r="Q548" s="46"/>
    </row>
    <row r="549" spans="1:17" ht="20.25" customHeight="1" x14ac:dyDescent="0.2">
      <c r="A549" s="41">
        <v>60633</v>
      </c>
      <c r="B549" s="42">
        <f t="shared" si="58"/>
        <v>0</v>
      </c>
      <c r="C549" s="117"/>
      <c r="D549" s="43">
        <f t="shared" si="59"/>
        <v>0</v>
      </c>
      <c r="E549" s="44">
        <f t="shared" si="56"/>
        <v>0</v>
      </c>
      <c r="F549" s="43">
        <f t="shared" si="60"/>
        <v>0</v>
      </c>
      <c r="G549" s="45">
        <f>IF(AND(C549&lt;&gt;"",SUM(G$27:G548)&lt;E$19),$E$19/$E$23,0)</f>
        <v>0</v>
      </c>
      <c r="H549" s="43">
        <f t="shared" si="61"/>
        <v>0</v>
      </c>
      <c r="I549" s="43">
        <f t="shared" si="62"/>
        <v>0</v>
      </c>
      <c r="J549" s="78" t="str">
        <f t="shared" si="57"/>
        <v>2065–2066</v>
      </c>
      <c r="L549" s="89"/>
      <c r="N549" s="87"/>
      <c r="Q549" s="46"/>
    </row>
    <row r="550" spans="1:17" ht="20.25" customHeight="1" x14ac:dyDescent="0.2">
      <c r="A550" s="41">
        <v>60664</v>
      </c>
      <c r="B550" s="42">
        <f t="shared" si="58"/>
        <v>0</v>
      </c>
      <c r="C550" s="117"/>
      <c r="D550" s="43">
        <f t="shared" si="59"/>
        <v>0</v>
      </c>
      <c r="E550" s="44">
        <f t="shared" si="56"/>
        <v>0</v>
      </c>
      <c r="F550" s="43">
        <f t="shared" si="60"/>
        <v>0</v>
      </c>
      <c r="G550" s="45">
        <f>IF(AND(C550&lt;&gt;"",SUM(G$27:G549)&lt;E$19),$E$19/$E$23,0)</f>
        <v>0</v>
      </c>
      <c r="H550" s="43">
        <f t="shared" si="61"/>
        <v>0</v>
      </c>
      <c r="I550" s="43">
        <f t="shared" si="62"/>
        <v>0</v>
      </c>
      <c r="J550" s="78" t="str">
        <f t="shared" si="57"/>
        <v>2065–2066</v>
      </c>
      <c r="L550" s="89"/>
      <c r="N550" s="87"/>
      <c r="Q550" s="46"/>
    </row>
    <row r="551" spans="1:17" ht="20.25" customHeight="1" x14ac:dyDescent="0.2">
      <c r="A551" s="41">
        <v>60692</v>
      </c>
      <c r="B551" s="42">
        <f t="shared" si="58"/>
        <v>0</v>
      </c>
      <c r="C551" s="117"/>
      <c r="D551" s="43">
        <f t="shared" si="59"/>
        <v>0</v>
      </c>
      <c r="E551" s="44">
        <f t="shared" si="56"/>
        <v>0</v>
      </c>
      <c r="F551" s="43">
        <f t="shared" si="60"/>
        <v>0</v>
      </c>
      <c r="G551" s="45">
        <f>IF(AND(C551&lt;&gt;"",SUM(G$27:G550)&lt;E$19),$E$19/$E$23,0)</f>
        <v>0</v>
      </c>
      <c r="H551" s="43">
        <f t="shared" si="61"/>
        <v>0</v>
      </c>
      <c r="I551" s="43">
        <f t="shared" si="62"/>
        <v>0</v>
      </c>
      <c r="J551" s="78" t="str">
        <f t="shared" si="57"/>
        <v>2065–2066</v>
      </c>
      <c r="L551" s="89"/>
      <c r="N551" s="87"/>
      <c r="Q551" s="46"/>
    </row>
    <row r="552" spans="1:17" ht="20.25" customHeight="1" x14ac:dyDescent="0.2">
      <c r="A552" s="41">
        <v>60723</v>
      </c>
      <c r="B552" s="42">
        <f t="shared" si="58"/>
        <v>0</v>
      </c>
      <c r="C552" s="117"/>
      <c r="D552" s="43">
        <f t="shared" si="59"/>
        <v>0</v>
      </c>
      <c r="E552" s="44">
        <f t="shared" si="56"/>
        <v>0</v>
      </c>
      <c r="F552" s="43">
        <f t="shared" si="60"/>
        <v>0</v>
      </c>
      <c r="G552" s="45">
        <f>IF(AND(C552&lt;&gt;"",SUM(G$27:G551)&lt;E$19),$E$19/$E$23,0)</f>
        <v>0</v>
      </c>
      <c r="H552" s="43">
        <f t="shared" si="61"/>
        <v>0</v>
      </c>
      <c r="I552" s="43">
        <f t="shared" si="62"/>
        <v>0</v>
      </c>
      <c r="J552" s="78" t="str">
        <f t="shared" si="57"/>
        <v>2065–2066</v>
      </c>
      <c r="L552" s="89"/>
      <c r="N552" s="87"/>
      <c r="Q552" s="46"/>
    </row>
    <row r="553" spans="1:17" ht="20.25" customHeight="1" x14ac:dyDescent="0.2">
      <c r="A553" s="41">
        <v>60753</v>
      </c>
      <c r="B553" s="42">
        <f t="shared" si="58"/>
        <v>0</v>
      </c>
      <c r="C553" s="117"/>
      <c r="D553" s="43">
        <f t="shared" si="59"/>
        <v>0</v>
      </c>
      <c r="E553" s="44">
        <f t="shared" si="56"/>
        <v>0</v>
      </c>
      <c r="F553" s="43">
        <f t="shared" si="60"/>
        <v>0</v>
      </c>
      <c r="G553" s="45">
        <f>IF(AND(C553&lt;&gt;"",SUM(G$27:G552)&lt;E$19),$E$19/$E$23,0)</f>
        <v>0</v>
      </c>
      <c r="H553" s="43">
        <f t="shared" si="61"/>
        <v>0</v>
      </c>
      <c r="I553" s="43">
        <f t="shared" si="62"/>
        <v>0</v>
      </c>
      <c r="J553" s="78" t="str">
        <f t="shared" si="57"/>
        <v>2065–2066</v>
      </c>
      <c r="L553" s="89"/>
      <c r="N553" s="87"/>
      <c r="Q553" s="46"/>
    </row>
    <row r="554" spans="1:17" ht="20.25" customHeight="1" x14ac:dyDescent="0.2">
      <c r="A554" s="41">
        <v>60784</v>
      </c>
      <c r="B554" s="42">
        <f t="shared" si="58"/>
        <v>0</v>
      </c>
      <c r="C554" s="117"/>
      <c r="D554" s="43">
        <f t="shared" si="59"/>
        <v>0</v>
      </c>
      <c r="E554" s="44">
        <f t="shared" si="56"/>
        <v>0</v>
      </c>
      <c r="F554" s="43">
        <f t="shared" si="60"/>
        <v>0</v>
      </c>
      <c r="G554" s="45">
        <f>IF(AND(C554&lt;&gt;"",SUM(G$27:G553)&lt;E$19),$E$19/$E$23,0)</f>
        <v>0</v>
      </c>
      <c r="H554" s="43">
        <f t="shared" si="61"/>
        <v>0</v>
      </c>
      <c r="I554" s="43">
        <f t="shared" si="62"/>
        <v>0</v>
      </c>
      <c r="J554" s="78" t="str">
        <f t="shared" si="57"/>
        <v>2065–2066</v>
      </c>
      <c r="L554" s="89"/>
      <c r="N554" s="87"/>
      <c r="Q554" s="46"/>
    </row>
    <row r="555" spans="1:17" ht="20.25" customHeight="1" x14ac:dyDescent="0.2">
      <c r="A555" s="41">
        <v>60814</v>
      </c>
      <c r="B555" s="42">
        <f t="shared" si="58"/>
        <v>0</v>
      </c>
      <c r="C555" s="117"/>
      <c r="D555" s="43">
        <f t="shared" si="59"/>
        <v>0</v>
      </c>
      <c r="E555" s="44">
        <f t="shared" si="56"/>
        <v>0</v>
      </c>
      <c r="F555" s="43">
        <f t="shared" si="60"/>
        <v>0</v>
      </c>
      <c r="G555" s="45">
        <f>IF(AND(C555&lt;&gt;"",SUM(G$27:G554)&lt;E$19),$E$19/$E$23,0)</f>
        <v>0</v>
      </c>
      <c r="H555" s="43">
        <f t="shared" si="61"/>
        <v>0</v>
      </c>
      <c r="I555" s="43">
        <f t="shared" si="62"/>
        <v>0</v>
      </c>
      <c r="J555" s="78" t="str">
        <f t="shared" si="57"/>
        <v>2066–2067</v>
      </c>
      <c r="L555" s="89"/>
      <c r="N555" s="87"/>
      <c r="Q555" s="46"/>
    </row>
    <row r="556" spans="1:17" ht="20.25" customHeight="1" x14ac:dyDescent="0.2">
      <c r="A556" s="41">
        <v>60845</v>
      </c>
      <c r="B556" s="42">
        <f t="shared" si="58"/>
        <v>0</v>
      </c>
      <c r="C556" s="117"/>
      <c r="D556" s="43">
        <f t="shared" si="59"/>
        <v>0</v>
      </c>
      <c r="E556" s="44">
        <f t="shared" si="56"/>
        <v>0</v>
      </c>
      <c r="F556" s="43">
        <f t="shared" si="60"/>
        <v>0</v>
      </c>
      <c r="G556" s="45">
        <f>IF(AND(C556&lt;&gt;"",SUM(G$27:G555)&lt;E$19),$E$19/$E$23,0)</f>
        <v>0</v>
      </c>
      <c r="H556" s="43">
        <f t="shared" si="61"/>
        <v>0</v>
      </c>
      <c r="I556" s="43">
        <f t="shared" si="62"/>
        <v>0</v>
      </c>
      <c r="J556" s="78" t="str">
        <f t="shared" si="57"/>
        <v>2066–2067</v>
      </c>
      <c r="L556" s="89"/>
      <c r="N556" s="87"/>
      <c r="Q556" s="46"/>
    </row>
    <row r="557" spans="1:17" ht="20.25" customHeight="1" x14ac:dyDescent="0.2">
      <c r="A557" s="41">
        <v>60876</v>
      </c>
      <c r="B557" s="42">
        <f t="shared" si="58"/>
        <v>0</v>
      </c>
      <c r="C557" s="117"/>
      <c r="D557" s="43">
        <f t="shared" si="59"/>
        <v>0</v>
      </c>
      <c r="E557" s="44">
        <f t="shared" si="56"/>
        <v>0</v>
      </c>
      <c r="F557" s="43">
        <f t="shared" si="60"/>
        <v>0</v>
      </c>
      <c r="G557" s="45">
        <f>IF(AND(C557&lt;&gt;"",SUM(G$27:G556)&lt;E$19),$E$19/$E$23,0)</f>
        <v>0</v>
      </c>
      <c r="H557" s="43">
        <f t="shared" si="61"/>
        <v>0</v>
      </c>
      <c r="I557" s="43">
        <f t="shared" si="62"/>
        <v>0</v>
      </c>
      <c r="J557" s="78" t="str">
        <f t="shared" si="57"/>
        <v>2066–2067</v>
      </c>
      <c r="L557" s="89"/>
      <c r="N557" s="87"/>
      <c r="Q557" s="46"/>
    </row>
    <row r="558" spans="1:17" ht="20.25" customHeight="1" x14ac:dyDescent="0.2">
      <c r="A558" s="41">
        <v>60906</v>
      </c>
      <c r="B558" s="42">
        <f t="shared" si="58"/>
        <v>0</v>
      </c>
      <c r="C558" s="117"/>
      <c r="D558" s="43">
        <f t="shared" si="59"/>
        <v>0</v>
      </c>
      <c r="E558" s="44">
        <f t="shared" si="56"/>
        <v>0</v>
      </c>
      <c r="F558" s="43">
        <f t="shared" si="60"/>
        <v>0</v>
      </c>
      <c r="G558" s="45">
        <f>IF(AND(C558&lt;&gt;"",SUM(G$27:G557)&lt;E$19),$E$19/$E$23,0)</f>
        <v>0</v>
      </c>
      <c r="H558" s="43">
        <f t="shared" si="61"/>
        <v>0</v>
      </c>
      <c r="I558" s="43">
        <f t="shared" si="62"/>
        <v>0</v>
      </c>
      <c r="J558" s="78" t="str">
        <f t="shared" si="57"/>
        <v>2066–2067</v>
      </c>
      <c r="L558" s="89"/>
      <c r="N558" s="87"/>
      <c r="Q558" s="46"/>
    </row>
    <row r="559" spans="1:17" ht="20.25" customHeight="1" x14ac:dyDescent="0.2">
      <c r="A559" s="41">
        <v>60937</v>
      </c>
      <c r="B559" s="42">
        <f t="shared" si="58"/>
        <v>0</v>
      </c>
      <c r="C559" s="117"/>
      <c r="D559" s="43">
        <f t="shared" si="59"/>
        <v>0</v>
      </c>
      <c r="E559" s="44">
        <f t="shared" si="56"/>
        <v>0</v>
      </c>
      <c r="F559" s="43">
        <f t="shared" si="60"/>
        <v>0</v>
      </c>
      <c r="G559" s="45">
        <f>IF(AND(C559&lt;&gt;"",SUM(G$27:G558)&lt;E$19),$E$19/$E$23,0)</f>
        <v>0</v>
      </c>
      <c r="H559" s="43">
        <f t="shared" si="61"/>
        <v>0</v>
      </c>
      <c r="I559" s="43">
        <f t="shared" si="62"/>
        <v>0</v>
      </c>
      <c r="J559" s="78" t="str">
        <f t="shared" si="57"/>
        <v>2066–2067</v>
      </c>
      <c r="L559" s="89"/>
      <c r="N559" s="87"/>
      <c r="Q559" s="46"/>
    </row>
    <row r="560" spans="1:17" ht="20.25" customHeight="1" x14ac:dyDescent="0.2">
      <c r="A560" s="41">
        <v>60967</v>
      </c>
      <c r="B560" s="42">
        <f t="shared" si="58"/>
        <v>0</v>
      </c>
      <c r="C560" s="117"/>
      <c r="D560" s="43">
        <f t="shared" si="59"/>
        <v>0</v>
      </c>
      <c r="E560" s="44">
        <f t="shared" si="56"/>
        <v>0</v>
      </c>
      <c r="F560" s="43">
        <f t="shared" si="60"/>
        <v>0</v>
      </c>
      <c r="G560" s="45">
        <f>IF(AND(C560&lt;&gt;"",SUM(G$27:G559)&lt;E$19),$E$19/$E$23,0)</f>
        <v>0</v>
      </c>
      <c r="H560" s="43">
        <f t="shared" si="61"/>
        <v>0</v>
      </c>
      <c r="I560" s="43">
        <f t="shared" si="62"/>
        <v>0</v>
      </c>
      <c r="J560" s="78" t="str">
        <f t="shared" si="57"/>
        <v>2066–2067</v>
      </c>
      <c r="L560" s="89"/>
      <c r="N560" s="87"/>
      <c r="Q560" s="46"/>
    </row>
    <row r="561" spans="1:17" ht="20.25" customHeight="1" x14ac:dyDescent="0.2">
      <c r="A561" s="41">
        <v>60998</v>
      </c>
      <c r="B561" s="42">
        <f t="shared" si="58"/>
        <v>0</v>
      </c>
      <c r="C561" s="117"/>
      <c r="D561" s="43">
        <f t="shared" si="59"/>
        <v>0</v>
      </c>
      <c r="E561" s="44">
        <f t="shared" si="56"/>
        <v>0</v>
      </c>
      <c r="F561" s="43">
        <f t="shared" si="60"/>
        <v>0</v>
      </c>
      <c r="G561" s="45">
        <f>IF(AND(C561&lt;&gt;"",SUM(G$27:G560)&lt;E$19),$E$19/$E$23,0)</f>
        <v>0</v>
      </c>
      <c r="H561" s="43">
        <f t="shared" si="61"/>
        <v>0</v>
      </c>
      <c r="I561" s="43">
        <f t="shared" si="62"/>
        <v>0</v>
      </c>
      <c r="J561" s="78" t="str">
        <f t="shared" si="57"/>
        <v>2066–2067</v>
      </c>
      <c r="L561" s="89"/>
      <c r="N561" s="87"/>
      <c r="Q561" s="46"/>
    </row>
    <row r="562" spans="1:17" ht="20.25" customHeight="1" x14ac:dyDescent="0.2">
      <c r="A562" s="41">
        <v>61029</v>
      </c>
      <c r="B562" s="42">
        <f t="shared" si="58"/>
        <v>0</v>
      </c>
      <c r="C562" s="117"/>
      <c r="D562" s="43">
        <f t="shared" si="59"/>
        <v>0</v>
      </c>
      <c r="E562" s="44">
        <f t="shared" si="56"/>
        <v>0</v>
      </c>
      <c r="F562" s="43">
        <f t="shared" si="60"/>
        <v>0</v>
      </c>
      <c r="G562" s="45">
        <f>IF(AND(C562&lt;&gt;"",SUM(G$27:G561)&lt;E$19),$E$19/$E$23,0)</f>
        <v>0</v>
      </c>
      <c r="H562" s="43">
        <f t="shared" si="61"/>
        <v>0</v>
      </c>
      <c r="I562" s="43">
        <f t="shared" si="62"/>
        <v>0</v>
      </c>
      <c r="J562" s="78" t="str">
        <f t="shared" si="57"/>
        <v>2066–2067</v>
      </c>
      <c r="L562" s="89"/>
      <c r="N562" s="87"/>
      <c r="Q562" s="46"/>
    </row>
    <row r="563" spans="1:17" ht="20.25" customHeight="1" x14ac:dyDescent="0.2">
      <c r="A563" s="41">
        <v>61057</v>
      </c>
      <c r="B563" s="42">
        <f t="shared" si="58"/>
        <v>0</v>
      </c>
      <c r="C563" s="117"/>
      <c r="D563" s="43">
        <f t="shared" si="59"/>
        <v>0</v>
      </c>
      <c r="E563" s="44">
        <f t="shared" si="56"/>
        <v>0</v>
      </c>
      <c r="F563" s="43">
        <f t="shared" si="60"/>
        <v>0</v>
      </c>
      <c r="G563" s="45">
        <f>IF(AND(C563&lt;&gt;"",SUM(G$27:G562)&lt;E$19),$E$19/$E$23,0)</f>
        <v>0</v>
      </c>
      <c r="H563" s="43">
        <f t="shared" si="61"/>
        <v>0</v>
      </c>
      <c r="I563" s="43">
        <f t="shared" si="62"/>
        <v>0</v>
      </c>
      <c r="J563" s="78" t="str">
        <f t="shared" si="57"/>
        <v>2066–2067</v>
      </c>
      <c r="L563" s="89"/>
      <c r="N563" s="87"/>
      <c r="Q563" s="46"/>
    </row>
    <row r="564" spans="1:17" ht="20.25" customHeight="1" x14ac:dyDescent="0.2">
      <c r="A564" s="41">
        <v>61088</v>
      </c>
      <c r="B564" s="42">
        <f t="shared" si="58"/>
        <v>0</v>
      </c>
      <c r="C564" s="117"/>
      <c r="D564" s="43">
        <f t="shared" si="59"/>
        <v>0</v>
      </c>
      <c r="E564" s="44">
        <f t="shared" si="56"/>
        <v>0</v>
      </c>
      <c r="F564" s="43">
        <f t="shared" si="60"/>
        <v>0</v>
      </c>
      <c r="G564" s="45">
        <f>IF(AND(C564&lt;&gt;"",SUM(G$27:G563)&lt;E$19),$E$19/$E$23,0)</f>
        <v>0</v>
      </c>
      <c r="H564" s="43">
        <f t="shared" si="61"/>
        <v>0</v>
      </c>
      <c r="I564" s="43">
        <f t="shared" si="62"/>
        <v>0</v>
      </c>
      <c r="J564" s="78" t="str">
        <f t="shared" si="57"/>
        <v>2066–2067</v>
      </c>
      <c r="L564" s="89"/>
      <c r="N564" s="87"/>
      <c r="Q564" s="46"/>
    </row>
    <row r="565" spans="1:17" ht="20.25" customHeight="1" x14ac:dyDescent="0.2">
      <c r="A565" s="41">
        <v>61118</v>
      </c>
      <c r="B565" s="42">
        <f t="shared" si="58"/>
        <v>0</v>
      </c>
      <c r="C565" s="117"/>
      <c r="D565" s="43">
        <f t="shared" si="59"/>
        <v>0</v>
      </c>
      <c r="E565" s="44">
        <f t="shared" si="56"/>
        <v>0</v>
      </c>
      <c r="F565" s="43">
        <f t="shared" si="60"/>
        <v>0</v>
      </c>
      <c r="G565" s="45">
        <f>IF(AND(C565&lt;&gt;"",SUM(G$27:G564)&lt;E$19),$E$19/$E$23,0)</f>
        <v>0</v>
      </c>
      <c r="H565" s="43">
        <f t="shared" si="61"/>
        <v>0</v>
      </c>
      <c r="I565" s="43">
        <f t="shared" si="62"/>
        <v>0</v>
      </c>
      <c r="J565" s="78" t="str">
        <f t="shared" si="57"/>
        <v>2066–2067</v>
      </c>
      <c r="L565" s="89"/>
      <c r="N565" s="87"/>
      <c r="Q565" s="46"/>
    </row>
    <row r="566" spans="1:17" ht="20.25" customHeight="1" x14ac:dyDescent="0.2">
      <c r="A566" s="41">
        <v>61149</v>
      </c>
      <c r="B566" s="42">
        <f t="shared" si="58"/>
        <v>0</v>
      </c>
      <c r="C566" s="117"/>
      <c r="D566" s="43">
        <f t="shared" si="59"/>
        <v>0</v>
      </c>
      <c r="E566" s="44">
        <f t="shared" si="56"/>
        <v>0</v>
      </c>
      <c r="F566" s="43">
        <f t="shared" si="60"/>
        <v>0</v>
      </c>
      <c r="G566" s="45">
        <f>IF(AND(C566&lt;&gt;"",SUM(G$27:G565)&lt;E$19),$E$19/$E$23,0)</f>
        <v>0</v>
      </c>
      <c r="H566" s="43">
        <f t="shared" si="61"/>
        <v>0</v>
      </c>
      <c r="I566" s="43">
        <f t="shared" si="62"/>
        <v>0</v>
      </c>
      <c r="J566" s="78" t="str">
        <f t="shared" si="57"/>
        <v>2066–2067</v>
      </c>
      <c r="L566" s="89"/>
      <c r="N566" s="87"/>
      <c r="Q566" s="46"/>
    </row>
    <row r="567" spans="1:17" ht="20.25" customHeight="1" x14ac:dyDescent="0.2">
      <c r="A567" s="41">
        <v>61179</v>
      </c>
      <c r="B567" s="42">
        <f t="shared" si="58"/>
        <v>0</v>
      </c>
      <c r="C567" s="117"/>
      <c r="D567" s="43">
        <f t="shared" si="59"/>
        <v>0</v>
      </c>
      <c r="E567" s="44">
        <f t="shared" si="56"/>
        <v>0</v>
      </c>
      <c r="F567" s="43">
        <f t="shared" si="60"/>
        <v>0</v>
      </c>
      <c r="G567" s="45">
        <f>IF(AND(C567&lt;&gt;"",SUM(G$27:G566)&lt;E$19),$E$19/$E$23,0)</f>
        <v>0</v>
      </c>
      <c r="H567" s="43">
        <f t="shared" si="61"/>
        <v>0</v>
      </c>
      <c r="I567" s="43">
        <f t="shared" si="62"/>
        <v>0</v>
      </c>
      <c r="J567" s="78" t="str">
        <f t="shared" si="57"/>
        <v>2067–2068</v>
      </c>
      <c r="L567" s="89"/>
      <c r="N567" s="87"/>
      <c r="Q567" s="46"/>
    </row>
    <row r="568" spans="1:17" ht="20.25" customHeight="1" x14ac:dyDescent="0.2">
      <c r="A568" s="41">
        <v>61210</v>
      </c>
      <c r="B568" s="42">
        <f t="shared" si="58"/>
        <v>0</v>
      </c>
      <c r="C568" s="117"/>
      <c r="D568" s="43">
        <f t="shared" si="59"/>
        <v>0</v>
      </c>
      <c r="E568" s="44">
        <f t="shared" si="56"/>
        <v>0</v>
      </c>
      <c r="F568" s="43">
        <f t="shared" si="60"/>
        <v>0</v>
      </c>
      <c r="G568" s="45">
        <f>IF(AND(C568&lt;&gt;"",SUM(G$27:G567)&lt;E$19),$E$19/$E$23,0)</f>
        <v>0</v>
      </c>
      <c r="H568" s="43">
        <f t="shared" si="61"/>
        <v>0</v>
      </c>
      <c r="I568" s="43">
        <f t="shared" si="62"/>
        <v>0</v>
      </c>
      <c r="J568" s="78" t="str">
        <f t="shared" si="57"/>
        <v>2067–2068</v>
      </c>
      <c r="L568" s="89"/>
      <c r="N568" s="87"/>
      <c r="Q568" s="46"/>
    </row>
    <row r="569" spans="1:17" ht="20.25" customHeight="1" x14ac:dyDescent="0.2">
      <c r="A569" s="41">
        <v>61241</v>
      </c>
      <c r="B569" s="42">
        <f t="shared" si="58"/>
        <v>0</v>
      </c>
      <c r="C569" s="117"/>
      <c r="D569" s="43">
        <f t="shared" si="59"/>
        <v>0</v>
      </c>
      <c r="E569" s="44">
        <f t="shared" si="56"/>
        <v>0</v>
      </c>
      <c r="F569" s="43">
        <f t="shared" si="60"/>
        <v>0</v>
      </c>
      <c r="G569" s="45">
        <f>IF(AND(C569&lt;&gt;"",SUM(G$27:G568)&lt;E$19),$E$19/$E$23,0)</f>
        <v>0</v>
      </c>
      <c r="H569" s="43">
        <f t="shared" si="61"/>
        <v>0</v>
      </c>
      <c r="I569" s="43">
        <f t="shared" si="62"/>
        <v>0</v>
      </c>
      <c r="J569" s="78" t="str">
        <f t="shared" si="57"/>
        <v>2067–2068</v>
      </c>
      <c r="L569" s="89"/>
      <c r="N569" s="87"/>
      <c r="Q569" s="46"/>
    </row>
    <row r="570" spans="1:17" ht="20.25" customHeight="1" x14ac:dyDescent="0.2">
      <c r="A570" s="41">
        <v>61271</v>
      </c>
      <c r="B570" s="42">
        <f t="shared" si="58"/>
        <v>0</v>
      </c>
      <c r="C570" s="117"/>
      <c r="D570" s="43">
        <f t="shared" si="59"/>
        <v>0</v>
      </c>
      <c r="E570" s="44">
        <f t="shared" si="56"/>
        <v>0</v>
      </c>
      <c r="F570" s="43">
        <f t="shared" si="60"/>
        <v>0</v>
      </c>
      <c r="G570" s="45">
        <f>IF(AND(C570&lt;&gt;"",SUM(G$27:G569)&lt;E$19),$E$19/$E$23,0)</f>
        <v>0</v>
      </c>
      <c r="H570" s="43">
        <f t="shared" si="61"/>
        <v>0</v>
      </c>
      <c r="I570" s="43">
        <f t="shared" si="62"/>
        <v>0</v>
      </c>
      <c r="J570" s="78" t="str">
        <f t="shared" si="57"/>
        <v>2067–2068</v>
      </c>
      <c r="L570" s="89"/>
      <c r="N570" s="87"/>
      <c r="Q570" s="46"/>
    </row>
    <row r="571" spans="1:17" ht="20.25" customHeight="1" x14ac:dyDescent="0.2">
      <c r="A571" s="41">
        <v>61302</v>
      </c>
      <c r="B571" s="42">
        <f t="shared" si="58"/>
        <v>0</v>
      </c>
      <c r="C571" s="117"/>
      <c r="D571" s="43">
        <f t="shared" si="59"/>
        <v>0</v>
      </c>
      <c r="E571" s="44">
        <f t="shared" si="56"/>
        <v>0</v>
      </c>
      <c r="F571" s="43">
        <f t="shared" si="60"/>
        <v>0</v>
      </c>
      <c r="G571" s="45">
        <f>IF(AND(C571&lt;&gt;"",SUM(G$27:G570)&lt;E$19),$E$19/$E$23,0)</f>
        <v>0</v>
      </c>
      <c r="H571" s="43">
        <f t="shared" si="61"/>
        <v>0</v>
      </c>
      <c r="I571" s="43">
        <f t="shared" si="62"/>
        <v>0</v>
      </c>
      <c r="J571" s="78" t="str">
        <f t="shared" si="57"/>
        <v>2067–2068</v>
      </c>
      <c r="L571" s="89"/>
      <c r="N571" s="87"/>
      <c r="Q571" s="46"/>
    </row>
    <row r="572" spans="1:17" ht="20.25" customHeight="1" x14ac:dyDescent="0.2">
      <c r="A572" s="41">
        <v>61332</v>
      </c>
      <c r="B572" s="42">
        <f t="shared" si="58"/>
        <v>0</v>
      </c>
      <c r="C572" s="117"/>
      <c r="D572" s="43">
        <f t="shared" si="59"/>
        <v>0</v>
      </c>
      <c r="E572" s="44">
        <f t="shared" si="56"/>
        <v>0</v>
      </c>
      <c r="F572" s="43">
        <f t="shared" si="60"/>
        <v>0</v>
      </c>
      <c r="G572" s="45">
        <f>IF(AND(C572&lt;&gt;"",SUM(G$27:G571)&lt;E$19),$E$19/$E$23,0)</f>
        <v>0</v>
      </c>
      <c r="H572" s="43">
        <f t="shared" si="61"/>
        <v>0</v>
      </c>
      <c r="I572" s="43">
        <f t="shared" si="62"/>
        <v>0</v>
      </c>
      <c r="J572" s="78" t="str">
        <f t="shared" si="57"/>
        <v>2067–2068</v>
      </c>
      <c r="L572" s="89"/>
      <c r="N572" s="87"/>
      <c r="Q572" s="46"/>
    </row>
    <row r="573" spans="1:17" ht="20.25" customHeight="1" x14ac:dyDescent="0.2">
      <c r="A573" s="41">
        <v>61363</v>
      </c>
      <c r="B573" s="42">
        <f t="shared" si="58"/>
        <v>0</v>
      </c>
      <c r="C573" s="117"/>
      <c r="D573" s="43">
        <f t="shared" si="59"/>
        <v>0</v>
      </c>
      <c r="E573" s="44">
        <f t="shared" si="56"/>
        <v>0</v>
      </c>
      <c r="F573" s="43">
        <f t="shared" si="60"/>
        <v>0</v>
      </c>
      <c r="G573" s="45">
        <f>IF(AND(C573&lt;&gt;"",SUM(G$27:G572)&lt;E$19),$E$19/$E$23,0)</f>
        <v>0</v>
      </c>
      <c r="H573" s="43">
        <f t="shared" si="61"/>
        <v>0</v>
      </c>
      <c r="I573" s="43">
        <f t="shared" si="62"/>
        <v>0</v>
      </c>
      <c r="J573" s="78" t="str">
        <f t="shared" si="57"/>
        <v>2067–2068</v>
      </c>
      <c r="L573" s="89"/>
      <c r="N573" s="87"/>
      <c r="Q573" s="46"/>
    </row>
    <row r="574" spans="1:17" ht="20.25" customHeight="1" x14ac:dyDescent="0.2">
      <c r="A574" s="41">
        <v>61394</v>
      </c>
      <c r="B574" s="42">
        <f t="shared" si="58"/>
        <v>0</v>
      </c>
      <c r="C574" s="117"/>
      <c r="D574" s="43">
        <f t="shared" si="59"/>
        <v>0</v>
      </c>
      <c r="E574" s="44">
        <f t="shared" si="56"/>
        <v>0</v>
      </c>
      <c r="F574" s="43">
        <f t="shared" si="60"/>
        <v>0</v>
      </c>
      <c r="G574" s="45">
        <f>IF(AND(C574&lt;&gt;"",SUM(G$27:G573)&lt;E$19),$E$19/$E$23,0)</f>
        <v>0</v>
      </c>
      <c r="H574" s="43">
        <f t="shared" si="61"/>
        <v>0</v>
      </c>
      <c r="I574" s="43">
        <f t="shared" si="62"/>
        <v>0</v>
      </c>
      <c r="J574" s="78" t="str">
        <f t="shared" si="57"/>
        <v>2067–2068</v>
      </c>
      <c r="L574" s="89"/>
      <c r="N574" s="87"/>
      <c r="Q574" s="46"/>
    </row>
    <row r="575" spans="1:17" ht="20.25" customHeight="1" x14ac:dyDescent="0.2">
      <c r="A575" s="41">
        <v>61423</v>
      </c>
      <c r="B575" s="42">
        <f t="shared" si="58"/>
        <v>0</v>
      </c>
      <c r="C575" s="117"/>
      <c r="D575" s="43">
        <f t="shared" si="59"/>
        <v>0</v>
      </c>
      <c r="E575" s="44">
        <f t="shared" si="56"/>
        <v>0</v>
      </c>
      <c r="F575" s="43">
        <f t="shared" si="60"/>
        <v>0</v>
      </c>
      <c r="G575" s="45">
        <f>IF(AND(C575&lt;&gt;"",SUM(G$27:G574)&lt;E$19),$E$19/$E$23,0)</f>
        <v>0</v>
      </c>
      <c r="H575" s="43">
        <f t="shared" si="61"/>
        <v>0</v>
      </c>
      <c r="I575" s="43">
        <f t="shared" si="62"/>
        <v>0</v>
      </c>
      <c r="J575" s="78" t="str">
        <f t="shared" si="57"/>
        <v>2067–2068</v>
      </c>
      <c r="L575" s="89"/>
      <c r="N575" s="87"/>
      <c r="Q575" s="46"/>
    </row>
    <row r="576" spans="1:17" ht="20.25" customHeight="1" x14ac:dyDescent="0.2">
      <c r="A576" s="41">
        <v>61454</v>
      </c>
      <c r="B576" s="42">
        <f t="shared" si="58"/>
        <v>0</v>
      </c>
      <c r="C576" s="117"/>
      <c r="D576" s="43">
        <f t="shared" si="59"/>
        <v>0</v>
      </c>
      <c r="E576" s="44">
        <f t="shared" si="56"/>
        <v>0</v>
      </c>
      <c r="F576" s="43">
        <f t="shared" si="60"/>
        <v>0</v>
      </c>
      <c r="G576" s="45">
        <f>IF(AND(C576&lt;&gt;"",SUM(G$27:G575)&lt;E$19),$E$19/$E$23,0)</f>
        <v>0</v>
      </c>
      <c r="H576" s="43">
        <f t="shared" si="61"/>
        <v>0</v>
      </c>
      <c r="I576" s="43">
        <f t="shared" si="62"/>
        <v>0</v>
      </c>
      <c r="J576" s="78" t="str">
        <f t="shared" si="57"/>
        <v>2067–2068</v>
      </c>
      <c r="L576" s="89"/>
      <c r="N576" s="87"/>
      <c r="Q576" s="46"/>
    </row>
    <row r="577" spans="1:17" ht="20.25" customHeight="1" x14ac:dyDescent="0.2">
      <c r="A577" s="41">
        <v>61484</v>
      </c>
      <c r="B577" s="42">
        <f t="shared" si="58"/>
        <v>0</v>
      </c>
      <c r="C577" s="117"/>
      <c r="D577" s="43">
        <f t="shared" si="59"/>
        <v>0</v>
      </c>
      <c r="E577" s="44">
        <f t="shared" si="56"/>
        <v>0</v>
      </c>
      <c r="F577" s="43">
        <f t="shared" si="60"/>
        <v>0</v>
      </c>
      <c r="G577" s="45">
        <f>IF(AND(C577&lt;&gt;"",SUM(G$27:G576)&lt;E$19),$E$19/$E$23,0)</f>
        <v>0</v>
      </c>
      <c r="H577" s="43">
        <f t="shared" si="61"/>
        <v>0</v>
      </c>
      <c r="I577" s="43">
        <f t="shared" si="62"/>
        <v>0</v>
      </c>
      <c r="J577" s="78" t="str">
        <f t="shared" si="57"/>
        <v>2067–2068</v>
      </c>
      <c r="L577" s="89"/>
      <c r="N577" s="87"/>
      <c r="Q577" s="46"/>
    </row>
    <row r="578" spans="1:17" ht="20.25" customHeight="1" x14ac:dyDescent="0.2">
      <c r="A578" s="41">
        <v>61515</v>
      </c>
      <c r="B578" s="42">
        <f t="shared" si="58"/>
        <v>0</v>
      </c>
      <c r="C578" s="117"/>
      <c r="D578" s="43">
        <f t="shared" si="59"/>
        <v>0</v>
      </c>
      <c r="E578" s="44">
        <f t="shared" si="56"/>
        <v>0</v>
      </c>
      <c r="F578" s="43">
        <f t="shared" si="60"/>
        <v>0</v>
      </c>
      <c r="G578" s="45">
        <f>IF(AND(C578&lt;&gt;"",SUM(G$27:G577)&lt;E$19),$E$19/$E$23,0)</f>
        <v>0</v>
      </c>
      <c r="H578" s="43">
        <f t="shared" si="61"/>
        <v>0</v>
      </c>
      <c r="I578" s="43">
        <f t="shared" si="62"/>
        <v>0</v>
      </c>
      <c r="J578" s="78" t="str">
        <f t="shared" si="57"/>
        <v>2067–2068</v>
      </c>
      <c r="L578" s="89"/>
      <c r="N578" s="87"/>
      <c r="Q578" s="46"/>
    </row>
    <row r="579" spans="1:17" ht="20.25" customHeight="1" x14ac:dyDescent="0.2">
      <c r="A579" s="41">
        <v>61545</v>
      </c>
      <c r="B579" s="42">
        <f t="shared" si="58"/>
        <v>0</v>
      </c>
      <c r="C579" s="117"/>
      <c r="D579" s="43">
        <f t="shared" si="59"/>
        <v>0</v>
      </c>
      <c r="E579" s="44">
        <f t="shared" si="56"/>
        <v>0</v>
      </c>
      <c r="F579" s="43">
        <f t="shared" si="60"/>
        <v>0</v>
      </c>
      <c r="G579" s="45">
        <f>IF(AND(C579&lt;&gt;"",SUM(G$27:G578)&lt;E$19),$E$19/$E$23,0)</f>
        <v>0</v>
      </c>
      <c r="H579" s="43">
        <f t="shared" si="61"/>
        <v>0</v>
      </c>
      <c r="I579" s="43">
        <f t="shared" si="62"/>
        <v>0</v>
      </c>
      <c r="J579" s="78" t="str">
        <f t="shared" si="57"/>
        <v>2068–2069</v>
      </c>
      <c r="L579" s="89"/>
      <c r="N579" s="87"/>
      <c r="Q579" s="46"/>
    </row>
    <row r="580" spans="1:17" ht="20.25" customHeight="1" x14ac:dyDescent="0.2">
      <c r="A580" s="41">
        <v>61576</v>
      </c>
      <c r="B580" s="42">
        <f t="shared" si="58"/>
        <v>0</v>
      </c>
      <c r="C580" s="117"/>
      <c r="D580" s="43">
        <f t="shared" si="59"/>
        <v>0</v>
      </c>
      <c r="E580" s="44">
        <f t="shared" si="56"/>
        <v>0</v>
      </c>
      <c r="F580" s="43">
        <f t="shared" si="60"/>
        <v>0</v>
      </c>
      <c r="G580" s="45">
        <f>IF(AND(C580&lt;&gt;"",SUM(G$27:G579)&lt;E$19),$E$19/$E$23,0)</f>
        <v>0</v>
      </c>
      <c r="H580" s="43">
        <f t="shared" si="61"/>
        <v>0</v>
      </c>
      <c r="I580" s="43">
        <f t="shared" si="62"/>
        <v>0</v>
      </c>
      <c r="J580" s="78" t="str">
        <f t="shared" si="57"/>
        <v>2068–2069</v>
      </c>
      <c r="L580" s="89"/>
      <c r="N580" s="87"/>
      <c r="Q580" s="46"/>
    </row>
    <row r="581" spans="1:17" ht="20.25" customHeight="1" x14ac:dyDescent="0.2">
      <c r="A581" s="41">
        <v>61607</v>
      </c>
      <c r="B581" s="42">
        <f t="shared" si="58"/>
        <v>0</v>
      </c>
      <c r="C581" s="117"/>
      <c r="D581" s="43">
        <f t="shared" si="59"/>
        <v>0</v>
      </c>
      <c r="E581" s="44">
        <f t="shared" si="56"/>
        <v>0</v>
      </c>
      <c r="F581" s="43">
        <f t="shared" si="60"/>
        <v>0</v>
      </c>
      <c r="G581" s="45">
        <f>IF(AND(C581&lt;&gt;"",SUM(G$27:G580)&lt;E$19),$E$19/$E$23,0)</f>
        <v>0</v>
      </c>
      <c r="H581" s="43">
        <f t="shared" si="61"/>
        <v>0</v>
      </c>
      <c r="I581" s="43">
        <f t="shared" si="62"/>
        <v>0</v>
      </c>
      <c r="J581" s="78" t="str">
        <f t="shared" si="57"/>
        <v>2068–2069</v>
      </c>
      <c r="L581" s="89"/>
      <c r="N581" s="87"/>
      <c r="Q581" s="46"/>
    </row>
    <row r="582" spans="1:17" ht="20.25" customHeight="1" x14ac:dyDescent="0.2">
      <c r="A582" s="41">
        <v>61637</v>
      </c>
      <c r="B582" s="42">
        <f t="shared" si="58"/>
        <v>0</v>
      </c>
      <c r="C582" s="117"/>
      <c r="D582" s="43">
        <f t="shared" si="59"/>
        <v>0</v>
      </c>
      <c r="E582" s="44">
        <f t="shared" si="56"/>
        <v>0</v>
      </c>
      <c r="F582" s="43">
        <f t="shared" si="60"/>
        <v>0</v>
      </c>
      <c r="G582" s="45">
        <f>IF(AND(C582&lt;&gt;"",SUM(G$27:G581)&lt;E$19),$E$19/$E$23,0)</f>
        <v>0</v>
      </c>
      <c r="H582" s="43">
        <f t="shared" si="61"/>
        <v>0</v>
      </c>
      <c r="I582" s="43">
        <f t="shared" si="62"/>
        <v>0</v>
      </c>
      <c r="J582" s="78" t="str">
        <f t="shared" si="57"/>
        <v>2068–2069</v>
      </c>
      <c r="L582" s="89"/>
      <c r="N582" s="87"/>
      <c r="Q582" s="46"/>
    </row>
    <row r="583" spans="1:17" ht="20.25" customHeight="1" x14ac:dyDescent="0.2">
      <c r="A583" s="41">
        <v>61668</v>
      </c>
      <c r="B583" s="42">
        <f t="shared" si="58"/>
        <v>0</v>
      </c>
      <c r="C583" s="117"/>
      <c r="D583" s="43">
        <f t="shared" si="59"/>
        <v>0</v>
      </c>
      <c r="E583" s="44">
        <f t="shared" si="56"/>
        <v>0</v>
      </c>
      <c r="F583" s="43">
        <f t="shared" si="60"/>
        <v>0</v>
      </c>
      <c r="G583" s="45">
        <f>IF(AND(C583&lt;&gt;"",SUM(G$27:G582)&lt;E$19),$E$19/$E$23,0)</f>
        <v>0</v>
      </c>
      <c r="H583" s="43">
        <f t="shared" si="61"/>
        <v>0</v>
      </c>
      <c r="I583" s="43">
        <f t="shared" si="62"/>
        <v>0</v>
      </c>
      <c r="J583" s="78" t="str">
        <f t="shared" si="57"/>
        <v>2068–2069</v>
      </c>
      <c r="L583" s="89"/>
      <c r="N583" s="87"/>
      <c r="Q583" s="46"/>
    </row>
    <row r="584" spans="1:17" ht="20.25" customHeight="1" x14ac:dyDescent="0.2">
      <c r="A584" s="41">
        <v>61698</v>
      </c>
      <c r="B584" s="42">
        <f t="shared" si="58"/>
        <v>0</v>
      </c>
      <c r="C584" s="117"/>
      <c r="D584" s="43">
        <f t="shared" si="59"/>
        <v>0</v>
      </c>
      <c r="E584" s="44">
        <f t="shared" si="56"/>
        <v>0</v>
      </c>
      <c r="F584" s="43">
        <f t="shared" si="60"/>
        <v>0</v>
      </c>
      <c r="G584" s="45">
        <f>IF(AND(C584&lt;&gt;"",SUM(G$27:G583)&lt;E$19),$E$19/$E$23,0)</f>
        <v>0</v>
      </c>
      <c r="H584" s="43">
        <f t="shared" si="61"/>
        <v>0</v>
      </c>
      <c r="I584" s="43">
        <f t="shared" si="62"/>
        <v>0</v>
      </c>
      <c r="J584" s="78" t="str">
        <f t="shared" si="57"/>
        <v>2068–2069</v>
      </c>
      <c r="L584" s="89"/>
      <c r="N584" s="87"/>
      <c r="Q584" s="46"/>
    </row>
    <row r="585" spans="1:17" ht="20.25" customHeight="1" x14ac:dyDescent="0.2">
      <c r="A585" s="41">
        <v>61729</v>
      </c>
      <c r="B585" s="42">
        <f t="shared" si="58"/>
        <v>0</v>
      </c>
      <c r="C585" s="117"/>
      <c r="D585" s="43">
        <f t="shared" si="59"/>
        <v>0</v>
      </c>
      <c r="E585" s="44">
        <f t="shared" si="56"/>
        <v>0</v>
      </c>
      <c r="F585" s="43">
        <f t="shared" si="60"/>
        <v>0</v>
      </c>
      <c r="G585" s="45">
        <f>IF(AND(C585&lt;&gt;"",SUM(G$27:G584)&lt;E$19),$E$19/$E$23,0)</f>
        <v>0</v>
      </c>
      <c r="H585" s="43">
        <f t="shared" si="61"/>
        <v>0</v>
      </c>
      <c r="I585" s="43">
        <f t="shared" si="62"/>
        <v>0</v>
      </c>
      <c r="J585" s="78" t="str">
        <f t="shared" si="57"/>
        <v>2068–2069</v>
      </c>
      <c r="L585" s="89"/>
      <c r="N585" s="87"/>
      <c r="Q585" s="46"/>
    </row>
    <row r="586" spans="1:17" ht="20.25" customHeight="1" x14ac:dyDescent="0.2">
      <c r="A586" s="41">
        <v>61760</v>
      </c>
      <c r="B586" s="42">
        <f t="shared" si="58"/>
        <v>0</v>
      </c>
      <c r="C586" s="117"/>
      <c r="D586" s="43">
        <f t="shared" si="59"/>
        <v>0</v>
      </c>
      <c r="E586" s="44">
        <f t="shared" si="56"/>
        <v>0</v>
      </c>
      <c r="F586" s="43">
        <f t="shared" si="60"/>
        <v>0</v>
      </c>
      <c r="G586" s="45">
        <f>IF(AND(C586&lt;&gt;"",SUM(G$27:G585)&lt;E$19),$E$19/$E$23,0)</f>
        <v>0</v>
      </c>
      <c r="H586" s="43">
        <f t="shared" si="61"/>
        <v>0</v>
      </c>
      <c r="I586" s="43">
        <f t="shared" si="62"/>
        <v>0</v>
      </c>
      <c r="J586" s="78" t="str">
        <f t="shared" si="57"/>
        <v>2068–2069</v>
      </c>
      <c r="L586" s="89"/>
      <c r="N586" s="87"/>
      <c r="Q586" s="46"/>
    </row>
    <row r="587" spans="1:17" ht="20.25" customHeight="1" x14ac:dyDescent="0.2">
      <c r="A587" s="41">
        <v>61788</v>
      </c>
      <c r="B587" s="42">
        <f t="shared" si="58"/>
        <v>0</v>
      </c>
      <c r="C587" s="117"/>
      <c r="D587" s="43">
        <f t="shared" si="59"/>
        <v>0</v>
      </c>
      <c r="E587" s="44">
        <f t="shared" si="56"/>
        <v>0</v>
      </c>
      <c r="F587" s="43">
        <f t="shared" si="60"/>
        <v>0</v>
      </c>
      <c r="G587" s="45">
        <f>IF(AND(C587&lt;&gt;"",SUM(G$27:G586)&lt;E$19),$E$19/$E$23,0)</f>
        <v>0</v>
      </c>
      <c r="H587" s="43">
        <f t="shared" si="61"/>
        <v>0</v>
      </c>
      <c r="I587" s="43">
        <f t="shared" si="62"/>
        <v>0</v>
      </c>
      <c r="J587" s="78" t="str">
        <f t="shared" si="57"/>
        <v>2068–2069</v>
      </c>
      <c r="L587" s="89"/>
      <c r="N587" s="87"/>
      <c r="Q587" s="46"/>
    </row>
    <row r="588" spans="1:17" ht="20.25" customHeight="1" x14ac:dyDescent="0.2">
      <c r="A588" s="41">
        <v>61819</v>
      </c>
      <c r="B588" s="42">
        <f t="shared" si="58"/>
        <v>0</v>
      </c>
      <c r="C588" s="117"/>
      <c r="D588" s="43">
        <f t="shared" si="59"/>
        <v>0</v>
      </c>
      <c r="E588" s="44">
        <f t="shared" si="56"/>
        <v>0</v>
      </c>
      <c r="F588" s="43">
        <f t="shared" si="60"/>
        <v>0</v>
      </c>
      <c r="G588" s="45">
        <f>IF(AND(C588&lt;&gt;"",SUM(G$27:G587)&lt;E$19),$E$19/$E$23,0)</f>
        <v>0</v>
      </c>
      <c r="H588" s="43">
        <f t="shared" si="61"/>
        <v>0</v>
      </c>
      <c r="I588" s="43">
        <f t="shared" si="62"/>
        <v>0</v>
      </c>
      <c r="J588" s="78" t="str">
        <f t="shared" si="57"/>
        <v>2068–2069</v>
      </c>
      <c r="L588" s="89"/>
      <c r="N588" s="87"/>
      <c r="Q588" s="46"/>
    </row>
    <row r="589" spans="1:17" ht="20.25" customHeight="1" x14ac:dyDescent="0.2">
      <c r="A589" s="41">
        <v>61849</v>
      </c>
      <c r="B589" s="42">
        <f t="shared" si="58"/>
        <v>0</v>
      </c>
      <c r="C589" s="117"/>
      <c r="D589" s="43">
        <f t="shared" si="59"/>
        <v>0</v>
      </c>
      <c r="E589" s="44">
        <f t="shared" si="56"/>
        <v>0</v>
      </c>
      <c r="F589" s="43">
        <f t="shared" si="60"/>
        <v>0</v>
      </c>
      <c r="G589" s="45">
        <f>IF(AND(C589&lt;&gt;"",SUM(G$27:G588)&lt;E$19),$E$19/$E$23,0)</f>
        <v>0</v>
      </c>
      <c r="H589" s="43">
        <f t="shared" si="61"/>
        <v>0</v>
      </c>
      <c r="I589" s="43">
        <f t="shared" si="62"/>
        <v>0</v>
      </c>
      <c r="J589" s="78" t="str">
        <f t="shared" si="57"/>
        <v>2068–2069</v>
      </c>
      <c r="L589" s="89"/>
      <c r="N589" s="87"/>
      <c r="Q589" s="46"/>
    </row>
    <row r="590" spans="1:17" ht="20.25" customHeight="1" x14ac:dyDescent="0.2">
      <c r="A590" s="41">
        <v>61880</v>
      </c>
      <c r="B590" s="42">
        <f t="shared" si="58"/>
        <v>0</v>
      </c>
      <c r="C590" s="117"/>
      <c r="D590" s="43">
        <f t="shared" si="59"/>
        <v>0</v>
      </c>
      <c r="E590" s="44">
        <f t="shared" si="56"/>
        <v>0</v>
      </c>
      <c r="F590" s="43">
        <f t="shared" si="60"/>
        <v>0</v>
      </c>
      <c r="G590" s="45">
        <f>IF(AND(C590&lt;&gt;"",SUM(G$27:G589)&lt;E$19),$E$19/$E$23,0)</f>
        <v>0</v>
      </c>
      <c r="H590" s="43">
        <f t="shared" si="61"/>
        <v>0</v>
      </c>
      <c r="I590" s="43">
        <f t="shared" si="62"/>
        <v>0</v>
      </c>
      <c r="J590" s="78" t="str">
        <f t="shared" si="57"/>
        <v>2068–2069</v>
      </c>
      <c r="L590" s="89"/>
      <c r="N590" s="87"/>
      <c r="Q590" s="46"/>
    </row>
    <row r="591" spans="1:17" ht="20.25" customHeight="1" x14ac:dyDescent="0.2">
      <c r="A591" s="41">
        <v>61910</v>
      </c>
      <c r="B591" s="42">
        <f t="shared" si="58"/>
        <v>0</v>
      </c>
      <c r="C591" s="117"/>
      <c r="D591" s="43">
        <f t="shared" si="59"/>
        <v>0</v>
      </c>
      <c r="E591" s="44">
        <f t="shared" si="56"/>
        <v>0</v>
      </c>
      <c r="F591" s="43">
        <f t="shared" si="60"/>
        <v>0</v>
      </c>
      <c r="G591" s="45">
        <f>IF(AND(C591&lt;&gt;"",SUM(G$27:G590)&lt;E$19),$E$19/$E$23,0)</f>
        <v>0</v>
      </c>
      <c r="H591" s="43">
        <f t="shared" si="61"/>
        <v>0</v>
      </c>
      <c r="I591" s="43">
        <f t="shared" si="62"/>
        <v>0</v>
      </c>
      <c r="J591" s="78" t="str">
        <f t="shared" si="57"/>
        <v>2069–2070</v>
      </c>
      <c r="L591" s="89"/>
      <c r="N591" s="87"/>
      <c r="Q591" s="46"/>
    </row>
    <row r="592" spans="1:17" ht="20.25" customHeight="1" x14ac:dyDescent="0.2">
      <c r="A592" s="41">
        <v>61941</v>
      </c>
      <c r="B592" s="42">
        <f t="shared" si="58"/>
        <v>0</v>
      </c>
      <c r="C592" s="117"/>
      <c r="D592" s="43">
        <f t="shared" si="59"/>
        <v>0</v>
      </c>
      <c r="E592" s="44">
        <f t="shared" si="56"/>
        <v>0</v>
      </c>
      <c r="F592" s="43">
        <f t="shared" si="60"/>
        <v>0</v>
      </c>
      <c r="G592" s="45">
        <f>IF(AND(C592&lt;&gt;"",SUM(G$27:G591)&lt;E$19),$E$19/$E$23,0)</f>
        <v>0</v>
      </c>
      <c r="H592" s="43">
        <f t="shared" si="61"/>
        <v>0</v>
      </c>
      <c r="I592" s="43">
        <f t="shared" si="62"/>
        <v>0</v>
      </c>
      <c r="J592" s="78" t="str">
        <f t="shared" si="57"/>
        <v>2069–2070</v>
      </c>
      <c r="L592" s="89"/>
      <c r="N592" s="87"/>
      <c r="Q592" s="46"/>
    </row>
    <row r="593" spans="1:17" ht="20.25" customHeight="1" x14ac:dyDescent="0.2">
      <c r="A593" s="41">
        <v>61972</v>
      </c>
      <c r="B593" s="42">
        <f t="shared" si="58"/>
        <v>0</v>
      </c>
      <c r="C593" s="117"/>
      <c r="D593" s="43">
        <f t="shared" si="59"/>
        <v>0</v>
      </c>
      <c r="E593" s="44">
        <f t="shared" si="56"/>
        <v>0</v>
      </c>
      <c r="F593" s="43">
        <f t="shared" si="60"/>
        <v>0</v>
      </c>
      <c r="G593" s="45">
        <f>IF(AND(C593&lt;&gt;"",SUM(G$27:G592)&lt;E$19),$E$19/$E$23,0)</f>
        <v>0</v>
      </c>
      <c r="H593" s="43">
        <f t="shared" si="61"/>
        <v>0</v>
      </c>
      <c r="I593" s="43">
        <f t="shared" si="62"/>
        <v>0</v>
      </c>
      <c r="J593" s="78" t="str">
        <f t="shared" si="57"/>
        <v>2069–2070</v>
      </c>
      <c r="L593" s="89"/>
      <c r="N593" s="87"/>
      <c r="Q593" s="46"/>
    </row>
    <row r="594" spans="1:17" ht="20.25" customHeight="1" x14ac:dyDescent="0.2">
      <c r="A594" s="41">
        <v>62002</v>
      </c>
      <c r="B594" s="42">
        <f t="shared" si="58"/>
        <v>0</v>
      </c>
      <c r="C594" s="117"/>
      <c r="D594" s="43">
        <f t="shared" si="59"/>
        <v>0</v>
      </c>
      <c r="E594" s="44">
        <f t="shared" si="56"/>
        <v>0</v>
      </c>
      <c r="F594" s="43">
        <f t="shared" si="60"/>
        <v>0</v>
      </c>
      <c r="G594" s="45">
        <f>IF(AND(C594&lt;&gt;"",SUM(G$27:G593)&lt;E$19),$E$19/$E$23,0)</f>
        <v>0</v>
      </c>
      <c r="H594" s="43">
        <f t="shared" si="61"/>
        <v>0</v>
      </c>
      <c r="I594" s="43">
        <f t="shared" si="62"/>
        <v>0</v>
      </c>
      <c r="J594" s="78" t="str">
        <f t="shared" si="57"/>
        <v>2069–2070</v>
      </c>
      <c r="L594" s="89"/>
      <c r="N594" s="87"/>
      <c r="Q594" s="46"/>
    </row>
    <row r="595" spans="1:17" ht="20.25" customHeight="1" x14ac:dyDescent="0.2">
      <c r="A595" s="41">
        <v>62033</v>
      </c>
      <c r="B595" s="42">
        <f t="shared" si="58"/>
        <v>0</v>
      </c>
      <c r="C595" s="117"/>
      <c r="D595" s="43">
        <f t="shared" si="59"/>
        <v>0</v>
      </c>
      <c r="E595" s="44">
        <f t="shared" si="56"/>
        <v>0</v>
      </c>
      <c r="F595" s="43">
        <f t="shared" si="60"/>
        <v>0</v>
      </c>
      <c r="G595" s="45">
        <f>IF(AND(C595&lt;&gt;"",SUM(G$27:G594)&lt;E$19),$E$19/$E$23,0)</f>
        <v>0</v>
      </c>
      <c r="H595" s="43">
        <f t="shared" si="61"/>
        <v>0</v>
      </c>
      <c r="I595" s="43">
        <f t="shared" si="62"/>
        <v>0</v>
      </c>
      <c r="J595" s="78" t="str">
        <f t="shared" si="57"/>
        <v>2069–2070</v>
      </c>
      <c r="L595" s="89"/>
      <c r="N595" s="87"/>
      <c r="Q595" s="46"/>
    </row>
    <row r="596" spans="1:17" ht="20.25" customHeight="1" x14ac:dyDescent="0.2">
      <c r="A596" s="41">
        <v>62063</v>
      </c>
      <c r="B596" s="42">
        <f t="shared" si="58"/>
        <v>0</v>
      </c>
      <c r="C596" s="117"/>
      <c r="D596" s="43">
        <f t="shared" si="59"/>
        <v>0</v>
      </c>
      <c r="E596" s="44">
        <f t="shared" si="56"/>
        <v>0</v>
      </c>
      <c r="F596" s="43">
        <f t="shared" si="60"/>
        <v>0</v>
      </c>
      <c r="G596" s="45">
        <f>IF(AND(C596&lt;&gt;"",SUM(G$27:G595)&lt;E$19),$E$19/$E$23,0)</f>
        <v>0</v>
      </c>
      <c r="H596" s="43">
        <f t="shared" si="61"/>
        <v>0</v>
      </c>
      <c r="I596" s="43">
        <f t="shared" si="62"/>
        <v>0</v>
      </c>
      <c r="J596" s="78" t="str">
        <f t="shared" si="57"/>
        <v>2069–2070</v>
      </c>
      <c r="L596" s="89"/>
      <c r="N596" s="87"/>
      <c r="Q596" s="46"/>
    </row>
    <row r="597" spans="1:17" ht="20.25" customHeight="1" x14ac:dyDescent="0.2">
      <c r="A597" s="41">
        <v>62094</v>
      </c>
      <c r="B597" s="42">
        <f t="shared" si="58"/>
        <v>0</v>
      </c>
      <c r="C597" s="117"/>
      <c r="D597" s="43">
        <f t="shared" si="59"/>
        <v>0</v>
      </c>
      <c r="E597" s="44">
        <f t="shared" si="56"/>
        <v>0</v>
      </c>
      <c r="F597" s="43">
        <f t="shared" si="60"/>
        <v>0</v>
      </c>
      <c r="G597" s="45">
        <f>IF(AND(C597&lt;&gt;"",SUM(G$27:G596)&lt;E$19),$E$19/$E$23,0)</f>
        <v>0</v>
      </c>
      <c r="H597" s="43">
        <f t="shared" si="61"/>
        <v>0</v>
      </c>
      <c r="I597" s="43">
        <f t="shared" si="62"/>
        <v>0</v>
      </c>
      <c r="J597" s="78" t="str">
        <f t="shared" si="57"/>
        <v>2069–2070</v>
      </c>
      <c r="L597" s="89"/>
      <c r="N597" s="87"/>
      <c r="Q597" s="46"/>
    </row>
    <row r="598" spans="1:17" ht="20.25" customHeight="1" x14ac:dyDescent="0.2">
      <c r="A598" s="41">
        <v>62125</v>
      </c>
      <c r="B598" s="42">
        <f t="shared" si="58"/>
        <v>0</v>
      </c>
      <c r="C598" s="117"/>
      <c r="D598" s="43">
        <f t="shared" si="59"/>
        <v>0</v>
      </c>
      <c r="E598" s="44">
        <f t="shared" si="56"/>
        <v>0</v>
      </c>
      <c r="F598" s="43">
        <f t="shared" si="60"/>
        <v>0</v>
      </c>
      <c r="G598" s="45">
        <f>IF(AND(C598&lt;&gt;"",SUM(G$27:G597)&lt;E$19),$E$19/$E$23,0)</f>
        <v>0</v>
      </c>
      <c r="H598" s="43">
        <f t="shared" si="61"/>
        <v>0</v>
      </c>
      <c r="I598" s="43">
        <f t="shared" si="62"/>
        <v>0</v>
      </c>
      <c r="J598" s="78" t="str">
        <f t="shared" si="57"/>
        <v>2069–2070</v>
      </c>
      <c r="L598" s="89"/>
      <c r="N598" s="87"/>
      <c r="Q598" s="46"/>
    </row>
    <row r="599" spans="1:17" ht="20.25" customHeight="1" x14ac:dyDescent="0.2">
      <c r="A599" s="41">
        <v>62153</v>
      </c>
      <c r="B599" s="42">
        <f t="shared" si="58"/>
        <v>0</v>
      </c>
      <c r="C599" s="117"/>
      <c r="D599" s="43">
        <f t="shared" si="59"/>
        <v>0</v>
      </c>
      <c r="E599" s="44">
        <f t="shared" si="56"/>
        <v>0</v>
      </c>
      <c r="F599" s="43">
        <f t="shared" si="60"/>
        <v>0</v>
      </c>
      <c r="G599" s="45">
        <f>IF(AND(C599&lt;&gt;"",SUM(G$27:G598)&lt;E$19),$E$19/$E$23,0)</f>
        <v>0</v>
      </c>
      <c r="H599" s="43">
        <f t="shared" si="61"/>
        <v>0</v>
      </c>
      <c r="I599" s="43">
        <f t="shared" si="62"/>
        <v>0</v>
      </c>
      <c r="J599" s="78" t="str">
        <f t="shared" si="57"/>
        <v>2069–2070</v>
      </c>
      <c r="L599" s="89"/>
      <c r="N599" s="87"/>
      <c r="Q599" s="46"/>
    </row>
    <row r="600" spans="1:17" ht="20.25" customHeight="1" x14ac:dyDescent="0.2">
      <c r="A600" s="41">
        <v>62184</v>
      </c>
      <c r="B600" s="42">
        <f t="shared" si="58"/>
        <v>0</v>
      </c>
      <c r="C600" s="117"/>
      <c r="D600" s="43">
        <f t="shared" si="59"/>
        <v>0</v>
      </c>
      <c r="E600" s="44">
        <f t="shared" si="56"/>
        <v>0</v>
      </c>
      <c r="F600" s="43">
        <f t="shared" si="60"/>
        <v>0</v>
      </c>
      <c r="G600" s="45">
        <f>IF(AND(C600&lt;&gt;"",SUM(G$27:G599)&lt;E$19),$E$19/$E$23,0)</f>
        <v>0</v>
      </c>
      <c r="H600" s="43">
        <f t="shared" si="61"/>
        <v>0</v>
      </c>
      <c r="I600" s="43">
        <f t="shared" si="62"/>
        <v>0</v>
      </c>
      <c r="J600" s="78" t="str">
        <f t="shared" si="57"/>
        <v>2069–2070</v>
      </c>
      <c r="L600" s="89"/>
      <c r="N600" s="87"/>
      <c r="Q600" s="46"/>
    </row>
    <row r="601" spans="1:17" ht="20.25" customHeight="1" x14ac:dyDescent="0.2">
      <c r="A601" s="41">
        <v>62214</v>
      </c>
      <c r="B601" s="42">
        <f t="shared" si="58"/>
        <v>0</v>
      </c>
      <c r="C601" s="117"/>
      <c r="D601" s="43">
        <f t="shared" si="59"/>
        <v>0</v>
      </c>
      <c r="E601" s="44">
        <f t="shared" si="56"/>
        <v>0</v>
      </c>
      <c r="F601" s="43">
        <f t="shared" si="60"/>
        <v>0</v>
      </c>
      <c r="G601" s="45">
        <f>IF(AND(C601&lt;&gt;"",SUM(G$27:G600)&lt;E$19),$E$19/$E$23,0)</f>
        <v>0</v>
      </c>
      <c r="H601" s="43">
        <f t="shared" si="61"/>
        <v>0</v>
      </c>
      <c r="I601" s="43">
        <f t="shared" si="62"/>
        <v>0</v>
      </c>
      <c r="J601" s="78" t="str">
        <f t="shared" si="57"/>
        <v>2069–2070</v>
      </c>
      <c r="L601" s="89"/>
      <c r="N601" s="87"/>
      <c r="Q601" s="46"/>
    </row>
    <row r="602" spans="1:17" ht="20.25" customHeight="1" x14ac:dyDescent="0.2">
      <c r="A602" s="41">
        <v>62245</v>
      </c>
      <c r="B602" s="42">
        <f t="shared" si="58"/>
        <v>0</v>
      </c>
      <c r="C602" s="117"/>
      <c r="D602" s="43">
        <f t="shared" si="59"/>
        <v>0</v>
      </c>
      <c r="E602" s="44">
        <f t="shared" si="56"/>
        <v>0</v>
      </c>
      <c r="F602" s="43">
        <f t="shared" si="60"/>
        <v>0</v>
      </c>
      <c r="G602" s="45">
        <f>IF(AND(C602&lt;&gt;"",SUM(G$27:G601)&lt;E$19),$E$19/$E$23,0)</f>
        <v>0</v>
      </c>
      <c r="H602" s="43">
        <f t="shared" si="61"/>
        <v>0</v>
      </c>
      <c r="I602" s="43">
        <f t="shared" si="62"/>
        <v>0</v>
      </c>
      <c r="J602" s="78" t="str">
        <f t="shared" si="57"/>
        <v>2069–2070</v>
      </c>
      <c r="L602" s="89"/>
      <c r="N602" s="87"/>
      <c r="Q602" s="46"/>
    </row>
    <row r="603" spans="1:17" ht="20.25" customHeight="1" x14ac:dyDescent="0.2">
      <c r="A603" s="41">
        <v>62275</v>
      </c>
      <c r="B603" s="42">
        <f t="shared" si="58"/>
        <v>0</v>
      </c>
      <c r="C603" s="117"/>
      <c r="D603" s="43">
        <f t="shared" si="59"/>
        <v>0</v>
      </c>
      <c r="E603" s="44">
        <f t="shared" ref="E603:E666" si="63">C603-D603</f>
        <v>0</v>
      </c>
      <c r="F603" s="43">
        <f t="shared" si="60"/>
        <v>0</v>
      </c>
      <c r="G603" s="45">
        <f>IF(AND(C603&lt;&gt;"",SUM(G$27:G602)&lt;E$19),$E$19/$E$23,0)</f>
        <v>0</v>
      </c>
      <c r="H603" s="43">
        <f t="shared" si="61"/>
        <v>0</v>
      </c>
      <c r="I603" s="43">
        <f t="shared" si="62"/>
        <v>0</v>
      </c>
      <c r="J603" s="78" t="str">
        <f t="shared" ref="J603:J666" si="64">IF(OR(MONTH(A603)=1,MONTH(A603)=2,MONTH(A603)=3,MONTH(A603)=4,MONTH(A603)=5,MONTH(A603)=6),YEAR(A603)-1&amp;"–"&amp;YEAR(A603),YEAR(A603)&amp;"–"&amp;YEAR(A603)+1)</f>
        <v>2070–2071</v>
      </c>
      <c r="L603" s="89"/>
      <c r="N603" s="87"/>
      <c r="Q603" s="46"/>
    </row>
    <row r="604" spans="1:17" ht="20.25" customHeight="1" x14ac:dyDescent="0.2">
      <c r="A604" s="41">
        <v>62306</v>
      </c>
      <c r="B604" s="42">
        <f t="shared" ref="B604:B667" si="65">IF(C604&gt;0,C604*-1,C604)</f>
        <v>0</v>
      </c>
      <c r="C604" s="117"/>
      <c r="D604" s="43">
        <f t="shared" ref="D604:D667" si="66">IF(C604="",0,IF($E$15="Beginning",IF(C603&lt;&gt;"",$F603*$E$6/12,0),IF(C603&lt;&gt;"",$F603*$E$6/12,$E$16*$E$6/12)))</f>
        <v>0</v>
      </c>
      <c r="E604" s="44">
        <f t="shared" si="63"/>
        <v>0</v>
      </c>
      <c r="F604" s="43">
        <f t="shared" ref="F604:F667" si="67">IF(C604="",0,IF(C603="",$E$16-E604,IF(C604&lt;&gt;"",F603-E604)))</f>
        <v>0</v>
      </c>
      <c r="G604" s="45">
        <f>IF(AND(C604&lt;&gt;"",SUM(G$27:G603)&lt;E$19),$E$19/$E$23,0)</f>
        <v>0</v>
      </c>
      <c r="H604" s="43">
        <f t="shared" ref="H604:H667" si="68">IF(C604&lt;&gt;"",G604+H603,0)</f>
        <v>0</v>
      </c>
      <c r="I604" s="43">
        <f t="shared" si="62"/>
        <v>0</v>
      </c>
      <c r="J604" s="78" t="str">
        <f t="shared" si="64"/>
        <v>2070–2071</v>
      </c>
      <c r="L604" s="89"/>
      <c r="N604" s="87"/>
      <c r="Q604" s="46"/>
    </row>
    <row r="605" spans="1:17" ht="20.25" customHeight="1" x14ac:dyDescent="0.2">
      <c r="A605" s="41">
        <v>62337</v>
      </c>
      <c r="B605" s="42">
        <f t="shared" si="65"/>
        <v>0</v>
      </c>
      <c r="C605" s="117"/>
      <c r="D605" s="43">
        <f t="shared" si="66"/>
        <v>0</v>
      </c>
      <c r="E605" s="44">
        <f t="shared" si="63"/>
        <v>0</v>
      </c>
      <c r="F605" s="43">
        <f t="shared" si="67"/>
        <v>0</v>
      </c>
      <c r="G605" s="45">
        <f>IF(AND(C605&lt;&gt;"",SUM(G$27:G604)&lt;E$19),$E$19/$E$23,0)</f>
        <v>0</v>
      </c>
      <c r="H605" s="43">
        <f t="shared" si="68"/>
        <v>0</v>
      </c>
      <c r="I605" s="43">
        <f t="shared" ref="I605:I668" si="69">IF(C605&lt;&gt;"",$E$19-H605,0)</f>
        <v>0</v>
      </c>
      <c r="J605" s="78" t="str">
        <f t="shared" si="64"/>
        <v>2070–2071</v>
      </c>
      <c r="L605" s="89"/>
      <c r="N605" s="87"/>
      <c r="Q605" s="46"/>
    </row>
    <row r="606" spans="1:17" ht="20.25" customHeight="1" x14ac:dyDescent="0.2">
      <c r="A606" s="41">
        <v>62367</v>
      </c>
      <c r="B606" s="42">
        <f t="shared" si="65"/>
        <v>0</v>
      </c>
      <c r="C606" s="117"/>
      <c r="D606" s="43">
        <f t="shared" si="66"/>
        <v>0</v>
      </c>
      <c r="E606" s="44">
        <f t="shared" si="63"/>
        <v>0</v>
      </c>
      <c r="F606" s="43">
        <f t="shared" si="67"/>
        <v>0</v>
      </c>
      <c r="G606" s="45">
        <f>IF(AND(C606&lt;&gt;"",SUM(G$27:G605)&lt;E$19),$E$19/$E$23,0)</f>
        <v>0</v>
      </c>
      <c r="H606" s="43">
        <f t="shared" si="68"/>
        <v>0</v>
      </c>
      <c r="I606" s="43">
        <f t="shared" si="69"/>
        <v>0</v>
      </c>
      <c r="J606" s="78" t="str">
        <f t="shared" si="64"/>
        <v>2070–2071</v>
      </c>
      <c r="L606" s="89"/>
      <c r="N606" s="87"/>
      <c r="Q606" s="46"/>
    </row>
    <row r="607" spans="1:17" ht="20.25" customHeight="1" x14ac:dyDescent="0.2">
      <c r="A607" s="41">
        <v>62398</v>
      </c>
      <c r="B607" s="42">
        <f t="shared" si="65"/>
        <v>0</v>
      </c>
      <c r="C607" s="117"/>
      <c r="D607" s="43">
        <f t="shared" si="66"/>
        <v>0</v>
      </c>
      <c r="E607" s="44">
        <f t="shared" si="63"/>
        <v>0</v>
      </c>
      <c r="F607" s="43">
        <f t="shared" si="67"/>
        <v>0</v>
      </c>
      <c r="G607" s="45">
        <f>IF(AND(C607&lt;&gt;"",SUM(G$27:G606)&lt;E$19),$E$19/$E$23,0)</f>
        <v>0</v>
      </c>
      <c r="H607" s="43">
        <f t="shared" si="68"/>
        <v>0</v>
      </c>
      <c r="I607" s="43">
        <f t="shared" si="69"/>
        <v>0</v>
      </c>
      <c r="J607" s="78" t="str">
        <f t="shared" si="64"/>
        <v>2070–2071</v>
      </c>
      <c r="L607" s="89"/>
      <c r="N607" s="87"/>
      <c r="Q607" s="46"/>
    </row>
    <row r="608" spans="1:17" ht="20.25" customHeight="1" x14ac:dyDescent="0.2">
      <c r="A608" s="41">
        <v>62428</v>
      </c>
      <c r="B608" s="42">
        <f t="shared" si="65"/>
        <v>0</v>
      </c>
      <c r="C608" s="117"/>
      <c r="D608" s="43">
        <f t="shared" si="66"/>
        <v>0</v>
      </c>
      <c r="E608" s="44">
        <f t="shared" si="63"/>
        <v>0</v>
      </c>
      <c r="F608" s="43">
        <f t="shared" si="67"/>
        <v>0</v>
      </c>
      <c r="G608" s="45">
        <f>IF(AND(C608&lt;&gt;"",SUM(G$27:G607)&lt;E$19),$E$19/$E$23,0)</f>
        <v>0</v>
      </c>
      <c r="H608" s="43">
        <f t="shared" si="68"/>
        <v>0</v>
      </c>
      <c r="I608" s="43">
        <f t="shared" si="69"/>
        <v>0</v>
      </c>
      <c r="J608" s="78" t="str">
        <f t="shared" si="64"/>
        <v>2070–2071</v>
      </c>
      <c r="L608" s="89"/>
      <c r="N608" s="87"/>
      <c r="Q608" s="46"/>
    </row>
    <row r="609" spans="1:17" ht="20.25" customHeight="1" x14ac:dyDescent="0.2">
      <c r="A609" s="41">
        <v>62459</v>
      </c>
      <c r="B609" s="42">
        <f t="shared" si="65"/>
        <v>0</v>
      </c>
      <c r="C609" s="117"/>
      <c r="D609" s="43">
        <f t="shared" si="66"/>
        <v>0</v>
      </c>
      <c r="E609" s="44">
        <f t="shared" si="63"/>
        <v>0</v>
      </c>
      <c r="F609" s="43">
        <f t="shared" si="67"/>
        <v>0</v>
      </c>
      <c r="G609" s="45">
        <f>IF(AND(C609&lt;&gt;"",SUM(G$27:G608)&lt;E$19),$E$19/$E$23,0)</f>
        <v>0</v>
      </c>
      <c r="H609" s="43">
        <f t="shared" si="68"/>
        <v>0</v>
      </c>
      <c r="I609" s="43">
        <f t="shared" si="69"/>
        <v>0</v>
      </c>
      <c r="J609" s="78" t="str">
        <f t="shared" si="64"/>
        <v>2070–2071</v>
      </c>
      <c r="L609" s="89"/>
      <c r="N609" s="87"/>
      <c r="Q609" s="46"/>
    </row>
    <row r="610" spans="1:17" ht="20.25" customHeight="1" x14ac:dyDescent="0.2">
      <c r="A610" s="41">
        <v>62490</v>
      </c>
      <c r="B610" s="42">
        <f t="shared" si="65"/>
        <v>0</v>
      </c>
      <c r="C610" s="117"/>
      <c r="D610" s="43">
        <f t="shared" si="66"/>
        <v>0</v>
      </c>
      <c r="E610" s="44">
        <f t="shared" si="63"/>
        <v>0</v>
      </c>
      <c r="F610" s="43">
        <f t="shared" si="67"/>
        <v>0</v>
      </c>
      <c r="G610" s="45">
        <f>IF(AND(C610&lt;&gt;"",SUM(G$27:G609)&lt;E$19),$E$19/$E$23,0)</f>
        <v>0</v>
      </c>
      <c r="H610" s="43">
        <f t="shared" si="68"/>
        <v>0</v>
      </c>
      <c r="I610" s="43">
        <f t="shared" si="69"/>
        <v>0</v>
      </c>
      <c r="J610" s="78" t="str">
        <f t="shared" si="64"/>
        <v>2070–2071</v>
      </c>
      <c r="L610" s="89"/>
      <c r="N610" s="87"/>
      <c r="Q610" s="46"/>
    </row>
    <row r="611" spans="1:17" ht="20.25" customHeight="1" x14ac:dyDescent="0.2">
      <c r="A611" s="41">
        <v>62518</v>
      </c>
      <c r="B611" s="42">
        <f t="shared" si="65"/>
        <v>0</v>
      </c>
      <c r="C611" s="117"/>
      <c r="D611" s="43">
        <f t="shared" si="66"/>
        <v>0</v>
      </c>
      <c r="E611" s="44">
        <f t="shared" si="63"/>
        <v>0</v>
      </c>
      <c r="F611" s="43">
        <f t="shared" si="67"/>
        <v>0</v>
      </c>
      <c r="G611" s="45">
        <f>IF(AND(C611&lt;&gt;"",SUM(G$27:G610)&lt;E$19),$E$19/$E$23,0)</f>
        <v>0</v>
      </c>
      <c r="H611" s="43">
        <f t="shared" si="68"/>
        <v>0</v>
      </c>
      <c r="I611" s="43">
        <f t="shared" si="69"/>
        <v>0</v>
      </c>
      <c r="J611" s="78" t="str">
        <f t="shared" si="64"/>
        <v>2070–2071</v>
      </c>
      <c r="L611" s="89"/>
      <c r="N611" s="87"/>
      <c r="Q611" s="46"/>
    </row>
    <row r="612" spans="1:17" ht="20.25" customHeight="1" x14ac:dyDescent="0.2">
      <c r="A612" s="41">
        <v>62549</v>
      </c>
      <c r="B612" s="42">
        <f t="shared" si="65"/>
        <v>0</v>
      </c>
      <c r="C612" s="117"/>
      <c r="D612" s="43">
        <f t="shared" si="66"/>
        <v>0</v>
      </c>
      <c r="E612" s="44">
        <f t="shared" si="63"/>
        <v>0</v>
      </c>
      <c r="F612" s="43">
        <f t="shared" si="67"/>
        <v>0</v>
      </c>
      <c r="G612" s="45">
        <f>IF(AND(C612&lt;&gt;"",SUM(G$27:G611)&lt;E$19),$E$19/$E$23,0)</f>
        <v>0</v>
      </c>
      <c r="H612" s="43">
        <f t="shared" si="68"/>
        <v>0</v>
      </c>
      <c r="I612" s="43">
        <f t="shared" si="69"/>
        <v>0</v>
      </c>
      <c r="J612" s="78" t="str">
        <f t="shared" si="64"/>
        <v>2070–2071</v>
      </c>
      <c r="L612" s="89"/>
      <c r="N612" s="87"/>
      <c r="Q612" s="46"/>
    </row>
    <row r="613" spans="1:17" ht="20.25" customHeight="1" x14ac:dyDescent="0.2">
      <c r="A613" s="41">
        <v>62579</v>
      </c>
      <c r="B613" s="42">
        <f t="shared" si="65"/>
        <v>0</v>
      </c>
      <c r="C613" s="117"/>
      <c r="D613" s="43">
        <f t="shared" si="66"/>
        <v>0</v>
      </c>
      <c r="E613" s="44">
        <f t="shared" si="63"/>
        <v>0</v>
      </c>
      <c r="F613" s="43">
        <f t="shared" si="67"/>
        <v>0</v>
      </c>
      <c r="G613" s="45">
        <f>IF(AND(C613&lt;&gt;"",SUM(G$27:G612)&lt;E$19),$E$19/$E$23,0)</f>
        <v>0</v>
      </c>
      <c r="H613" s="43">
        <f t="shared" si="68"/>
        <v>0</v>
      </c>
      <c r="I613" s="43">
        <f t="shared" si="69"/>
        <v>0</v>
      </c>
      <c r="J613" s="78" t="str">
        <f t="shared" si="64"/>
        <v>2070–2071</v>
      </c>
      <c r="L613" s="89"/>
      <c r="N613" s="87"/>
      <c r="Q613" s="46"/>
    </row>
    <row r="614" spans="1:17" ht="20.25" customHeight="1" x14ac:dyDescent="0.2">
      <c r="A614" s="41">
        <v>62610</v>
      </c>
      <c r="B614" s="42">
        <f t="shared" si="65"/>
        <v>0</v>
      </c>
      <c r="C614" s="117"/>
      <c r="D614" s="43">
        <f t="shared" si="66"/>
        <v>0</v>
      </c>
      <c r="E614" s="44">
        <f t="shared" si="63"/>
        <v>0</v>
      </c>
      <c r="F614" s="43">
        <f t="shared" si="67"/>
        <v>0</v>
      </c>
      <c r="G614" s="45">
        <f>IF(AND(C614&lt;&gt;"",SUM(G$27:G613)&lt;E$19),$E$19/$E$23,0)</f>
        <v>0</v>
      </c>
      <c r="H614" s="43">
        <f t="shared" si="68"/>
        <v>0</v>
      </c>
      <c r="I614" s="43">
        <f t="shared" si="69"/>
        <v>0</v>
      </c>
      <c r="J614" s="78" t="str">
        <f t="shared" si="64"/>
        <v>2070–2071</v>
      </c>
      <c r="L614" s="89"/>
      <c r="N614" s="87"/>
      <c r="Q614" s="46"/>
    </row>
    <row r="615" spans="1:17" ht="20.25" customHeight="1" x14ac:dyDescent="0.2">
      <c r="A615" s="41">
        <v>62640</v>
      </c>
      <c r="B615" s="42">
        <f t="shared" si="65"/>
        <v>0</v>
      </c>
      <c r="C615" s="117"/>
      <c r="D615" s="43">
        <f t="shared" si="66"/>
        <v>0</v>
      </c>
      <c r="E615" s="44">
        <f t="shared" si="63"/>
        <v>0</v>
      </c>
      <c r="F615" s="43">
        <f t="shared" si="67"/>
        <v>0</v>
      </c>
      <c r="G615" s="45">
        <f>IF(AND(C615&lt;&gt;"",SUM(G$27:G614)&lt;E$19),$E$19/$E$23,0)</f>
        <v>0</v>
      </c>
      <c r="H615" s="43">
        <f t="shared" si="68"/>
        <v>0</v>
      </c>
      <c r="I615" s="43">
        <f t="shared" si="69"/>
        <v>0</v>
      </c>
      <c r="J615" s="78" t="str">
        <f t="shared" si="64"/>
        <v>2071–2072</v>
      </c>
      <c r="L615" s="89"/>
      <c r="N615" s="87"/>
      <c r="Q615" s="46"/>
    </row>
    <row r="616" spans="1:17" ht="20.25" customHeight="1" x14ac:dyDescent="0.2">
      <c r="A616" s="41">
        <v>62671</v>
      </c>
      <c r="B616" s="42">
        <f t="shared" si="65"/>
        <v>0</v>
      </c>
      <c r="C616" s="117"/>
      <c r="D616" s="43">
        <f t="shared" si="66"/>
        <v>0</v>
      </c>
      <c r="E616" s="44">
        <f t="shared" si="63"/>
        <v>0</v>
      </c>
      <c r="F616" s="43">
        <f t="shared" si="67"/>
        <v>0</v>
      </c>
      <c r="G616" s="45">
        <f>IF(AND(C616&lt;&gt;"",SUM(G$27:G615)&lt;E$19),$E$19/$E$23,0)</f>
        <v>0</v>
      </c>
      <c r="H616" s="43">
        <f t="shared" si="68"/>
        <v>0</v>
      </c>
      <c r="I616" s="43">
        <f t="shared" si="69"/>
        <v>0</v>
      </c>
      <c r="J616" s="78" t="str">
        <f t="shared" si="64"/>
        <v>2071–2072</v>
      </c>
      <c r="L616" s="89"/>
      <c r="N616" s="87"/>
      <c r="Q616" s="46"/>
    </row>
    <row r="617" spans="1:17" ht="20.25" customHeight="1" x14ac:dyDescent="0.2">
      <c r="A617" s="41">
        <v>62702</v>
      </c>
      <c r="B617" s="42">
        <f t="shared" si="65"/>
        <v>0</v>
      </c>
      <c r="C617" s="117"/>
      <c r="D617" s="43">
        <f t="shared" si="66"/>
        <v>0</v>
      </c>
      <c r="E617" s="44">
        <f t="shared" si="63"/>
        <v>0</v>
      </c>
      <c r="F617" s="43">
        <f t="shared" si="67"/>
        <v>0</v>
      </c>
      <c r="G617" s="45">
        <f>IF(AND(C617&lt;&gt;"",SUM(G$27:G616)&lt;E$19),$E$19/$E$23,0)</f>
        <v>0</v>
      </c>
      <c r="H617" s="43">
        <f t="shared" si="68"/>
        <v>0</v>
      </c>
      <c r="I617" s="43">
        <f t="shared" si="69"/>
        <v>0</v>
      </c>
      <c r="J617" s="78" t="str">
        <f t="shared" si="64"/>
        <v>2071–2072</v>
      </c>
      <c r="L617" s="89"/>
      <c r="N617" s="87"/>
      <c r="Q617" s="46"/>
    </row>
    <row r="618" spans="1:17" ht="20.25" customHeight="1" x14ac:dyDescent="0.2">
      <c r="A618" s="41">
        <v>62732</v>
      </c>
      <c r="B618" s="42">
        <f t="shared" si="65"/>
        <v>0</v>
      </c>
      <c r="C618" s="117"/>
      <c r="D618" s="43">
        <f t="shared" si="66"/>
        <v>0</v>
      </c>
      <c r="E618" s="44">
        <f t="shared" si="63"/>
        <v>0</v>
      </c>
      <c r="F618" s="43">
        <f t="shared" si="67"/>
        <v>0</v>
      </c>
      <c r="G618" s="45">
        <f>IF(AND(C618&lt;&gt;"",SUM(G$27:G617)&lt;E$19),$E$19/$E$23,0)</f>
        <v>0</v>
      </c>
      <c r="H618" s="43">
        <f t="shared" si="68"/>
        <v>0</v>
      </c>
      <c r="I618" s="43">
        <f t="shared" si="69"/>
        <v>0</v>
      </c>
      <c r="J618" s="78" t="str">
        <f t="shared" si="64"/>
        <v>2071–2072</v>
      </c>
      <c r="L618" s="89"/>
      <c r="N618" s="87"/>
      <c r="Q618" s="46"/>
    </row>
    <row r="619" spans="1:17" ht="20.25" customHeight="1" x14ac:dyDescent="0.2">
      <c r="A619" s="41">
        <v>62763</v>
      </c>
      <c r="B619" s="42">
        <f t="shared" si="65"/>
        <v>0</v>
      </c>
      <c r="C619" s="117"/>
      <c r="D619" s="43">
        <f t="shared" si="66"/>
        <v>0</v>
      </c>
      <c r="E619" s="44">
        <f t="shared" si="63"/>
        <v>0</v>
      </c>
      <c r="F619" s="43">
        <f t="shared" si="67"/>
        <v>0</v>
      </c>
      <c r="G619" s="45">
        <f>IF(AND(C619&lt;&gt;"",SUM(G$27:G618)&lt;E$19),$E$19/$E$23,0)</f>
        <v>0</v>
      </c>
      <c r="H619" s="43">
        <f t="shared" si="68"/>
        <v>0</v>
      </c>
      <c r="I619" s="43">
        <f t="shared" si="69"/>
        <v>0</v>
      </c>
      <c r="J619" s="78" t="str">
        <f t="shared" si="64"/>
        <v>2071–2072</v>
      </c>
      <c r="L619" s="89"/>
      <c r="N619" s="87"/>
      <c r="Q619" s="46"/>
    </row>
    <row r="620" spans="1:17" ht="20.25" customHeight="1" x14ac:dyDescent="0.2">
      <c r="A620" s="41">
        <v>62793</v>
      </c>
      <c r="B620" s="42">
        <f t="shared" si="65"/>
        <v>0</v>
      </c>
      <c r="C620" s="117"/>
      <c r="D620" s="43">
        <f t="shared" si="66"/>
        <v>0</v>
      </c>
      <c r="E620" s="44">
        <f t="shared" si="63"/>
        <v>0</v>
      </c>
      <c r="F620" s="43">
        <f t="shared" si="67"/>
        <v>0</v>
      </c>
      <c r="G620" s="45">
        <f>IF(AND(C620&lt;&gt;"",SUM(G$27:G619)&lt;E$19),$E$19/$E$23,0)</f>
        <v>0</v>
      </c>
      <c r="H620" s="43">
        <f t="shared" si="68"/>
        <v>0</v>
      </c>
      <c r="I620" s="43">
        <f t="shared" si="69"/>
        <v>0</v>
      </c>
      <c r="J620" s="78" t="str">
        <f t="shared" si="64"/>
        <v>2071–2072</v>
      </c>
      <c r="L620" s="89"/>
      <c r="N620" s="87"/>
      <c r="Q620" s="46"/>
    </row>
    <row r="621" spans="1:17" ht="20.25" customHeight="1" x14ac:dyDescent="0.2">
      <c r="A621" s="41">
        <v>62824</v>
      </c>
      <c r="B621" s="42">
        <f t="shared" si="65"/>
        <v>0</v>
      </c>
      <c r="C621" s="117"/>
      <c r="D621" s="43">
        <f t="shared" si="66"/>
        <v>0</v>
      </c>
      <c r="E621" s="44">
        <f t="shared" si="63"/>
        <v>0</v>
      </c>
      <c r="F621" s="43">
        <f t="shared" si="67"/>
        <v>0</v>
      </c>
      <c r="G621" s="45">
        <f>IF(AND(C621&lt;&gt;"",SUM(G$27:G620)&lt;E$19),$E$19/$E$23,0)</f>
        <v>0</v>
      </c>
      <c r="H621" s="43">
        <f t="shared" si="68"/>
        <v>0</v>
      </c>
      <c r="I621" s="43">
        <f t="shared" si="69"/>
        <v>0</v>
      </c>
      <c r="J621" s="78" t="str">
        <f t="shared" si="64"/>
        <v>2071–2072</v>
      </c>
      <c r="L621" s="89"/>
      <c r="N621" s="87"/>
      <c r="Q621" s="46"/>
    </row>
    <row r="622" spans="1:17" ht="20.25" customHeight="1" x14ac:dyDescent="0.2">
      <c r="A622" s="41">
        <v>62855</v>
      </c>
      <c r="B622" s="42">
        <f t="shared" si="65"/>
        <v>0</v>
      </c>
      <c r="C622" s="117"/>
      <c r="D622" s="43">
        <f t="shared" si="66"/>
        <v>0</v>
      </c>
      <c r="E622" s="44">
        <f t="shared" si="63"/>
        <v>0</v>
      </c>
      <c r="F622" s="43">
        <f t="shared" si="67"/>
        <v>0</v>
      </c>
      <c r="G622" s="45">
        <f>IF(AND(C622&lt;&gt;"",SUM(G$27:G621)&lt;E$19),$E$19/$E$23,0)</f>
        <v>0</v>
      </c>
      <c r="H622" s="43">
        <f t="shared" si="68"/>
        <v>0</v>
      </c>
      <c r="I622" s="43">
        <f t="shared" si="69"/>
        <v>0</v>
      </c>
      <c r="J622" s="78" t="str">
        <f t="shared" si="64"/>
        <v>2071–2072</v>
      </c>
      <c r="L622" s="89"/>
      <c r="N622" s="87"/>
      <c r="Q622" s="46"/>
    </row>
    <row r="623" spans="1:17" ht="20.25" customHeight="1" x14ac:dyDescent="0.2">
      <c r="A623" s="41">
        <v>62884</v>
      </c>
      <c r="B623" s="42">
        <f t="shared" si="65"/>
        <v>0</v>
      </c>
      <c r="C623" s="117"/>
      <c r="D623" s="43">
        <f t="shared" si="66"/>
        <v>0</v>
      </c>
      <c r="E623" s="44">
        <f t="shared" si="63"/>
        <v>0</v>
      </c>
      <c r="F623" s="43">
        <f t="shared" si="67"/>
        <v>0</v>
      </c>
      <c r="G623" s="45">
        <f>IF(AND(C623&lt;&gt;"",SUM(G$27:G622)&lt;E$19),$E$19/$E$23,0)</f>
        <v>0</v>
      </c>
      <c r="H623" s="43">
        <f t="shared" si="68"/>
        <v>0</v>
      </c>
      <c r="I623" s="43">
        <f t="shared" si="69"/>
        <v>0</v>
      </c>
      <c r="J623" s="78" t="str">
        <f t="shared" si="64"/>
        <v>2071–2072</v>
      </c>
      <c r="L623" s="89"/>
      <c r="N623" s="87"/>
      <c r="Q623" s="46"/>
    </row>
    <row r="624" spans="1:17" ht="20.25" customHeight="1" x14ac:dyDescent="0.2">
      <c r="A624" s="41">
        <v>62915</v>
      </c>
      <c r="B624" s="42">
        <f t="shared" si="65"/>
        <v>0</v>
      </c>
      <c r="C624" s="117"/>
      <c r="D624" s="43">
        <f t="shared" si="66"/>
        <v>0</v>
      </c>
      <c r="E624" s="44">
        <f t="shared" si="63"/>
        <v>0</v>
      </c>
      <c r="F624" s="43">
        <f t="shared" si="67"/>
        <v>0</v>
      </c>
      <c r="G624" s="45">
        <f>IF(AND(C624&lt;&gt;"",SUM(G$27:G623)&lt;E$19),$E$19/$E$23,0)</f>
        <v>0</v>
      </c>
      <c r="H624" s="43">
        <f t="shared" si="68"/>
        <v>0</v>
      </c>
      <c r="I624" s="43">
        <f t="shared" si="69"/>
        <v>0</v>
      </c>
      <c r="J624" s="78" t="str">
        <f t="shared" si="64"/>
        <v>2071–2072</v>
      </c>
      <c r="L624" s="89"/>
      <c r="N624" s="87"/>
      <c r="Q624" s="46"/>
    </row>
    <row r="625" spans="1:17" ht="20.25" customHeight="1" x14ac:dyDescent="0.2">
      <c r="A625" s="41">
        <v>62945</v>
      </c>
      <c r="B625" s="42">
        <f t="shared" si="65"/>
        <v>0</v>
      </c>
      <c r="C625" s="117"/>
      <c r="D625" s="43">
        <f t="shared" si="66"/>
        <v>0</v>
      </c>
      <c r="E625" s="44">
        <f t="shared" si="63"/>
        <v>0</v>
      </c>
      <c r="F625" s="43">
        <f t="shared" si="67"/>
        <v>0</v>
      </c>
      <c r="G625" s="45">
        <f>IF(AND(C625&lt;&gt;"",SUM(G$27:G624)&lt;E$19),$E$19/$E$23,0)</f>
        <v>0</v>
      </c>
      <c r="H625" s="43">
        <f t="shared" si="68"/>
        <v>0</v>
      </c>
      <c r="I625" s="43">
        <f t="shared" si="69"/>
        <v>0</v>
      </c>
      <c r="J625" s="78" t="str">
        <f t="shared" si="64"/>
        <v>2071–2072</v>
      </c>
      <c r="L625" s="89"/>
      <c r="N625" s="87"/>
      <c r="Q625" s="46"/>
    </row>
    <row r="626" spans="1:17" ht="20.25" customHeight="1" x14ac:dyDescent="0.2">
      <c r="A626" s="41">
        <v>62976</v>
      </c>
      <c r="B626" s="42">
        <f t="shared" si="65"/>
        <v>0</v>
      </c>
      <c r="C626" s="117"/>
      <c r="D626" s="43">
        <f t="shared" si="66"/>
        <v>0</v>
      </c>
      <c r="E626" s="44">
        <f t="shared" si="63"/>
        <v>0</v>
      </c>
      <c r="F626" s="43">
        <f t="shared" si="67"/>
        <v>0</v>
      </c>
      <c r="G626" s="45">
        <f>IF(AND(C626&lt;&gt;"",SUM(G$27:G625)&lt;E$19),$E$19/$E$23,0)</f>
        <v>0</v>
      </c>
      <c r="H626" s="43">
        <f t="shared" si="68"/>
        <v>0</v>
      </c>
      <c r="I626" s="43">
        <f t="shared" si="69"/>
        <v>0</v>
      </c>
      <c r="J626" s="78" t="str">
        <f t="shared" si="64"/>
        <v>2071–2072</v>
      </c>
      <c r="L626" s="89"/>
      <c r="N626" s="87"/>
      <c r="Q626" s="46"/>
    </row>
    <row r="627" spans="1:17" ht="20.25" customHeight="1" x14ac:dyDescent="0.2">
      <c r="A627" s="41">
        <v>63006</v>
      </c>
      <c r="B627" s="42">
        <f t="shared" si="65"/>
        <v>0</v>
      </c>
      <c r="C627" s="117"/>
      <c r="D627" s="43">
        <f t="shared" si="66"/>
        <v>0</v>
      </c>
      <c r="E627" s="44">
        <f t="shared" si="63"/>
        <v>0</v>
      </c>
      <c r="F627" s="43">
        <f t="shared" si="67"/>
        <v>0</v>
      </c>
      <c r="G627" s="45">
        <f>IF(AND(C627&lt;&gt;"",SUM(G$27:G626)&lt;E$19),$E$19/$E$23,0)</f>
        <v>0</v>
      </c>
      <c r="H627" s="43">
        <f t="shared" si="68"/>
        <v>0</v>
      </c>
      <c r="I627" s="43">
        <f t="shared" si="69"/>
        <v>0</v>
      </c>
      <c r="J627" s="78" t="str">
        <f t="shared" si="64"/>
        <v>2072–2073</v>
      </c>
      <c r="L627" s="89"/>
      <c r="N627" s="87"/>
      <c r="Q627" s="46"/>
    </row>
    <row r="628" spans="1:17" ht="20.25" customHeight="1" x14ac:dyDescent="0.2">
      <c r="A628" s="41">
        <v>63037</v>
      </c>
      <c r="B628" s="42">
        <f t="shared" si="65"/>
        <v>0</v>
      </c>
      <c r="C628" s="117"/>
      <c r="D628" s="43">
        <f t="shared" si="66"/>
        <v>0</v>
      </c>
      <c r="E628" s="44">
        <f t="shared" si="63"/>
        <v>0</v>
      </c>
      <c r="F628" s="43">
        <f t="shared" si="67"/>
        <v>0</v>
      </c>
      <c r="G628" s="45">
        <f>IF(AND(C628&lt;&gt;"",SUM(G$27:G627)&lt;E$19),$E$19/$E$23,0)</f>
        <v>0</v>
      </c>
      <c r="H628" s="43">
        <f t="shared" si="68"/>
        <v>0</v>
      </c>
      <c r="I628" s="43">
        <f t="shared" si="69"/>
        <v>0</v>
      </c>
      <c r="J628" s="78" t="str">
        <f t="shared" si="64"/>
        <v>2072–2073</v>
      </c>
      <c r="L628" s="89"/>
      <c r="N628" s="87"/>
      <c r="Q628" s="46"/>
    </row>
    <row r="629" spans="1:17" ht="20.25" customHeight="1" x14ac:dyDescent="0.2">
      <c r="A629" s="41">
        <v>63068</v>
      </c>
      <c r="B629" s="42">
        <f t="shared" si="65"/>
        <v>0</v>
      </c>
      <c r="C629" s="117"/>
      <c r="D629" s="43">
        <f t="shared" si="66"/>
        <v>0</v>
      </c>
      <c r="E629" s="44">
        <f t="shared" si="63"/>
        <v>0</v>
      </c>
      <c r="F629" s="43">
        <f t="shared" si="67"/>
        <v>0</v>
      </c>
      <c r="G629" s="45">
        <f>IF(AND(C629&lt;&gt;"",SUM(G$27:G628)&lt;E$19),$E$19/$E$23,0)</f>
        <v>0</v>
      </c>
      <c r="H629" s="43">
        <f t="shared" si="68"/>
        <v>0</v>
      </c>
      <c r="I629" s="43">
        <f t="shared" si="69"/>
        <v>0</v>
      </c>
      <c r="J629" s="78" t="str">
        <f t="shared" si="64"/>
        <v>2072–2073</v>
      </c>
      <c r="L629" s="89"/>
      <c r="N629" s="87"/>
      <c r="Q629" s="46"/>
    </row>
    <row r="630" spans="1:17" ht="20.25" customHeight="1" x14ac:dyDescent="0.2">
      <c r="A630" s="41">
        <v>63098</v>
      </c>
      <c r="B630" s="42">
        <f t="shared" si="65"/>
        <v>0</v>
      </c>
      <c r="C630" s="117"/>
      <c r="D630" s="43">
        <f t="shared" si="66"/>
        <v>0</v>
      </c>
      <c r="E630" s="44">
        <f t="shared" si="63"/>
        <v>0</v>
      </c>
      <c r="F630" s="43">
        <f t="shared" si="67"/>
        <v>0</v>
      </c>
      <c r="G630" s="45">
        <f>IF(AND(C630&lt;&gt;"",SUM(G$27:G629)&lt;E$19),$E$19/$E$23,0)</f>
        <v>0</v>
      </c>
      <c r="H630" s="43">
        <f t="shared" si="68"/>
        <v>0</v>
      </c>
      <c r="I630" s="43">
        <f t="shared" si="69"/>
        <v>0</v>
      </c>
      <c r="J630" s="78" t="str">
        <f t="shared" si="64"/>
        <v>2072–2073</v>
      </c>
      <c r="L630" s="89"/>
      <c r="N630" s="87"/>
      <c r="Q630" s="46"/>
    </row>
    <row r="631" spans="1:17" ht="20.25" customHeight="1" x14ac:dyDescent="0.2">
      <c r="A631" s="41">
        <v>63129</v>
      </c>
      <c r="B631" s="42">
        <f t="shared" si="65"/>
        <v>0</v>
      </c>
      <c r="C631" s="117"/>
      <c r="D631" s="43">
        <f t="shared" si="66"/>
        <v>0</v>
      </c>
      <c r="E631" s="44">
        <f t="shared" si="63"/>
        <v>0</v>
      </c>
      <c r="F631" s="43">
        <f t="shared" si="67"/>
        <v>0</v>
      </c>
      <c r="G631" s="45">
        <f>IF(AND(C631&lt;&gt;"",SUM(G$27:G630)&lt;E$19),$E$19/$E$23,0)</f>
        <v>0</v>
      </c>
      <c r="H631" s="43">
        <f t="shared" si="68"/>
        <v>0</v>
      </c>
      <c r="I631" s="43">
        <f t="shared" si="69"/>
        <v>0</v>
      </c>
      <c r="J631" s="78" t="str">
        <f t="shared" si="64"/>
        <v>2072–2073</v>
      </c>
      <c r="L631" s="89"/>
      <c r="N631" s="87"/>
      <c r="Q631" s="46"/>
    </row>
    <row r="632" spans="1:17" ht="20.25" customHeight="1" x14ac:dyDescent="0.2">
      <c r="A632" s="41">
        <v>63159</v>
      </c>
      <c r="B632" s="42">
        <f t="shared" si="65"/>
        <v>0</v>
      </c>
      <c r="C632" s="117"/>
      <c r="D632" s="43">
        <f t="shared" si="66"/>
        <v>0</v>
      </c>
      <c r="E632" s="44">
        <f t="shared" si="63"/>
        <v>0</v>
      </c>
      <c r="F632" s="43">
        <f t="shared" si="67"/>
        <v>0</v>
      </c>
      <c r="G632" s="45">
        <f>IF(AND(C632&lt;&gt;"",SUM(G$27:G631)&lt;E$19),$E$19/$E$23,0)</f>
        <v>0</v>
      </c>
      <c r="H632" s="43">
        <f t="shared" si="68"/>
        <v>0</v>
      </c>
      <c r="I632" s="43">
        <f t="shared" si="69"/>
        <v>0</v>
      </c>
      <c r="J632" s="78" t="str">
        <f t="shared" si="64"/>
        <v>2072–2073</v>
      </c>
      <c r="L632" s="89"/>
      <c r="N632" s="87"/>
      <c r="Q632" s="46"/>
    </row>
    <row r="633" spans="1:17" ht="20.25" customHeight="1" x14ac:dyDescent="0.2">
      <c r="A633" s="41">
        <v>63190</v>
      </c>
      <c r="B633" s="42">
        <f t="shared" si="65"/>
        <v>0</v>
      </c>
      <c r="C633" s="117"/>
      <c r="D633" s="43">
        <f t="shared" si="66"/>
        <v>0</v>
      </c>
      <c r="E633" s="44">
        <f t="shared" si="63"/>
        <v>0</v>
      </c>
      <c r="F633" s="43">
        <f t="shared" si="67"/>
        <v>0</v>
      </c>
      <c r="G633" s="45">
        <f>IF(AND(C633&lt;&gt;"",SUM(G$27:G632)&lt;E$19),$E$19/$E$23,0)</f>
        <v>0</v>
      </c>
      <c r="H633" s="43">
        <f t="shared" si="68"/>
        <v>0</v>
      </c>
      <c r="I633" s="43">
        <f t="shared" si="69"/>
        <v>0</v>
      </c>
      <c r="J633" s="78" t="str">
        <f t="shared" si="64"/>
        <v>2072–2073</v>
      </c>
      <c r="L633" s="89"/>
      <c r="N633" s="87"/>
      <c r="Q633" s="46"/>
    </row>
    <row r="634" spans="1:17" ht="20.25" customHeight="1" x14ac:dyDescent="0.2">
      <c r="A634" s="41">
        <v>63221</v>
      </c>
      <c r="B634" s="42">
        <f t="shared" si="65"/>
        <v>0</v>
      </c>
      <c r="C634" s="117"/>
      <c r="D634" s="43">
        <f t="shared" si="66"/>
        <v>0</v>
      </c>
      <c r="E634" s="44">
        <f t="shared" si="63"/>
        <v>0</v>
      </c>
      <c r="F634" s="43">
        <f t="shared" si="67"/>
        <v>0</v>
      </c>
      <c r="G634" s="45">
        <f>IF(AND(C634&lt;&gt;"",SUM(G$27:G633)&lt;E$19),$E$19/$E$23,0)</f>
        <v>0</v>
      </c>
      <c r="H634" s="43">
        <f t="shared" si="68"/>
        <v>0</v>
      </c>
      <c r="I634" s="43">
        <f t="shared" si="69"/>
        <v>0</v>
      </c>
      <c r="J634" s="78" t="str">
        <f t="shared" si="64"/>
        <v>2072–2073</v>
      </c>
      <c r="L634" s="89"/>
      <c r="N634" s="87"/>
      <c r="Q634" s="46"/>
    </row>
    <row r="635" spans="1:17" ht="20.25" customHeight="1" x14ac:dyDescent="0.2">
      <c r="A635" s="41">
        <v>63249</v>
      </c>
      <c r="B635" s="42">
        <f t="shared" si="65"/>
        <v>0</v>
      </c>
      <c r="C635" s="117"/>
      <c r="D635" s="43">
        <f t="shared" si="66"/>
        <v>0</v>
      </c>
      <c r="E635" s="44">
        <f t="shared" si="63"/>
        <v>0</v>
      </c>
      <c r="F635" s="43">
        <f t="shared" si="67"/>
        <v>0</v>
      </c>
      <c r="G635" s="45">
        <f>IF(AND(C635&lt;&gt;"",SUM(G$27:G634)&lt;E$19),$E$19/$E$23,0)</f>
        <v>0</v>
      </c>
      <c r="H635" s="43">
        <f t="shared" si="68"/>
        <v>0</v>
      </c>
      <c r="I635" s="43">
        <f t="shared" si="69"/>
        <v>0</v>
      </c>
      <c r="J635" s="78" t="str">
        <f t="shared" si="64"/>
        <v>2072–2073</v>
      </c>
      <c r="L635" s="89"/>
      <c r="N635" s="87"/>
      <c r="Q635" s="46"/>
    </row>
    <row r="636" spans="1:17" ht="20.25" customHeight="1" x14ac:dyDescent="0.2">
      <c r="A636" s="41">
        <v>63280</v>
      </c>
      <c r="B636" s="42">
        <f t="shared" si="65"/>
        <v>0</v>
      </c>
      <c r="C636" s="117"/>
      <c r="D636" s="43">
        <f t="shared" si="66"/>
        <v>0</v>
      </c>
      <c r="E636" s="44">
        <f t="shared" si="63"/>
        <v>0</v>
      </c>
      <c r="F636" s="43">
        <f t="shared" si="67"/>
        <v>0</v>
      </c>
      <c r="G636" s="45">
        <f>IF(AND(C636&lt;&gt;"",SUM(G$27:G635)&lt;E$19),$E$19/$E$23,0)</f>
        <v>0</v>
      </c>
      <c r="H636" s="43">
        <f t="shared" si="68"/>
        <v>0</v>
      </c>
      <c r="I636" s="43">
        <f t="shared" si="69"/>
        <v>0</v>
      </c>
      <c r="J636" s="78" t="str">
        <f t="shared" si="64"/>
        <v>2072–2073</v>
      </c>
      <c r="L636" s="89"/>
      <c r="N636" s="87"/>
      <c r="Q636" s="46"/>
    </row>
    <row r="637" spans="1:17" ht="20.25" customHeight="1" x14ac:dyDescent="0.2">
      <c r="A637" s="41">
        <v>63310</v>
      </c>
      <c r="B637" s="42">
        <f t="shared" si="65"/>
        <v>0</v>
      </c>
      <c r="C637" s="117"/>
      <c r="D637" s="43">
        <f t="shared" si="66"/>
        <v>0</v>
      </c>
      <c r="E637" s="44">
        <f t="shared" si="63"/>
        <v>0</v>
      </c>
      <c r="F637" s="43">
        <f t="shared" si="67"/>
        <v>0</v>
      </c>
      <c r="G637" s="45">
        <f>IF(AND(C637&lt;&gt;"",SUM(G$27:G636)&lt;E$19),$E$19/$E$23,0)</f>
        <v>0</v>
      </c>
      <c r="H637" s="43">
        <f t="shared" si="68"/>
        <v>0</v>
      </c>
      <c r="I637" s="43">
        <f t="shared" si="69"/>
        <v>0</v>
      </c>
      <c r="J637" s="78" t="str">
        <f t="shared" si="64"/>
        <v>2072–2073</v>
      </c>
      <c r="L637" s="89"/>
      <c r="N637" s="87"/>
      <c r="Q637" s="46"/>
    </row>
    <row r="638" spans="1:17" ht="20.25" customHeight="1" x14ac:dyDescent="0.2">
      <c r="A638" s="41">
        <v>63341</v>
      </c>
      <c r="B638" s="42">
        <f t="shared" si="65"/>
        <v>0</v>
      </c>
      <c r="C638" s="117"/>
      <c r="D638" s="43">
        <f t="shared" si="66"/>
        <v>0</v>
      </c>
      <c r="E638" s="44">
        <f t="shared" si="63"/>
        <v>0</v>
      </c>
      <c r="F638" s="43">
        <f t="shared" si="67"/>
        <v>0</v>
      </c>
      <c r="G638" s="45">
        <f>IF(AND(C638&lt;&gt;"",SUM(G$27:G637)&lt;E$19),$E$19/$E$23,0)</f>
        <v>0</v>
      </c>
      <c r="H638" s="43">
        <f t="shared" si="68"/>
        <v>0</v>
      </c>
      <c r="I638" s="43">
        <f t="shared" si="69"/>
        <v>0</v>
      </c>
      <c r="J638" s="78" t="str">
        <f t="shared" si="64"/>
        <v>2072–2073</v>
      </c>
      <c r="L638" s="89"/>
      <c r="N638" s="87"/>
      <c r="Q638" s="46"/>
    </row>
    <row r="639" spans="1:17" ht="20.25" customHeight="1" x14ac:dyDescent="0.2">
      <c r="A639" s="41">
        <v>63371</v>
      </c>
      <c r="B639" s="42">
        <f t="shared" si="65"/>
        <v>0</v>
      </c>
      <c r="C639" s="117"/>
      <c r="D639" s="43">
        <f t="shared" si="66"/>
        <v>0</v>
      </c>
      <c r="E639" s="44">
        <f t="shared" si="63"/>
        <v>0</v>
      </c>
      <c r="F639" s="43">
        <f t="shared" si="67"/>
        <v>0</v>
      </c>
      <c r="G639" s="45">
        <f>IF(AND(C639&lt;&gt;"",SUM(G$27:G638)&lt;E$19),$E$19/$E$23,0)</f>
        <v>0</v>
      </c>
      <c r="H639" s="43">
        <f t="shared" si="68"/>
        <v>0</v>
      </c>
      <c r="I639" s="43">
        <f t="shared" si="69"/>
        <v>0</v>
      </c>
      <c r="J639" s="78" t="str">
        <f t="shared" si="64"/>
        <v>2073–2074</v>
      </c>
      <c r="L639" s="89"/>
      <c r="N639" s="87"/>
      <c r="Q639" s="46"/>
    </row>
    <row r="640" spans="1:17" ht="20.25" customHeight="1" x14ac:dyDescent="0.2">
      <c r="A640" s="41">
        <v>63402</v>
      </c>
      <c r="B640" s="42">
        <f t="shared" si="65"/>
        <v>0</v>
      </c>
      <c r="C640" s="117"/>
      <c r="D640" s="43">
        <f t="shared" si="66"/>
        <v>0</v>
      </c>
      <c r="E640" s="44">
        <f t="shared" si="63"/>
        <v>0</v>
      </c>
      <c r="F640" s="43">
        <f t="shared" si="67"/>
        <v>0</v>
      </c>
      <c r="G640" s="45">
        <f>IF(AND(C640&lt;&gt;"",SUM(G$27:G639)&lt;E$19),$E$19/$E$23,0)</f>
        <v>0</v>
      </c>
      <c r="H640" s="43">
        <f t="shared" si="68"/>
        <v>0</v>
      </c>
      <c r="I640" s="43">
        <f t="shared" si="69"/>
        <v>0</v>
      </c>
      <c r="J640" s="78" t="str">
        <f t="shared" si="64"/>
        <v>2073–2074</v>
      </c>
      <c r="L640" s="89"/>
      <c r="N640" s="87"/>
      <c r="Q640" s="46"/>
    </row>
    <row r="641" spans="1:17" ht="20.25" customHeight="1" x14ac:dyDescent="0.2">
      <c r="A641" s="41">
        <v>63433</v>
      </c>
      <c r="B641" s="42">
        <f t="shared" si="65"/>
        <v>0</v>
      </c>
      <c r="C641" s="117"/>
      <c r="D641" s="43">
        <f t="shared" si="66"/>
        <v>0</v>
      </c>
      <c r="E641" s="44">
        <f t="shared" si="63"/>
        <v>0</v>
      </c>
      <c r="F641" s="43">
        <f t="shared" si="67"/>
        <v>0</v>
      </c>
      <c r="G641" s="45">
        <f>IF(AND(C641&lt;&gt;"",SUM(G$27:G640)&lt;E$19),$E$19/$E$23,0)</f>
        <v>0</v>
      </c>
      <c r="H641" s="43">
        <f t="shared" si="68"/>
        <v>0</v>
      </c>
      <c r="I641" s="43">
        <f t="shared" si="69"/>
        <v>0</v>
      </c>
      <c r="J641" s="78" t="str">
        <f t="shared" si="64"/>
        <v>2073–2074</v>
      </c>
      <c r="L641" s="89"/>
      <c r="N641" s="87"/>
      <c r="Q641" s="46"/>
    </row>
    <row r="642" spans="1:17" ht="20.25" customHeight="1" x14ac:dyDescent="0.2">
      <c r="A642" s="41">
        <v>63463</v>
      </c>
      <c r="B642" s="42">
        <f t="shared" si="65"/>
        <v>0</v>
      </c>
      <c r="C642" s="117"/>
      <c r="D642" s="43">
        <f t="shared" si="66"/>
        <v>0</v>
      </c>
      <c r="E642" s="44">
        <f t="shared" si="63"/>
        <v>0</v>
      </c>
      <c r="F642" s="43">
        <f t="shared" si="67"/>
        <v>0</v>
      </c>
      <c r="G642" s="45">
        <f>IF(AND(C642&lt;&gt;"",SUM(G$27:G641)&lt;E$19),$E$19/$E$23,0)</f>
        <v>0</v>
      </c>
      <c r="H642" s="43">
        <f t="shared" si="68"/>
        <v>0</v>
      </c>
      <c r="I642" s="43">
        <f t="shared" si="69"/>
        <v>0</v>
      </c>
      <c r="J642" s="78" t="str">
        <f t="shared" si="64"/>
        <v>2073–2074</v>
      </c>
      <c r="L642" s="89"/>
      <c r="N642" s="87"/>
      <c r="Q642" s="46"/>
    </row>
    <row r="643" spans="1:17" ht="20.25" customHeight="1" x14ac:dyDescent="0.2">
      <c r="A643" s="41">
        <v>63494</v>
      </c>
      <c r="B643" s="42">
        <f t="shared" si="65"/>
        <v>0</v>
      </c>
      <c r="C643" s="117"/>
      <c r="D643" s="43">
        <f t="shared" si="66"/>
        <v>0</v>
      </c>
      <c r="E643" s="44">
        <f t="shared" si="63"/>
        <v>0</v>
      </c>
      <c r="F643" s="43">
        <f t="shared" si="67"/>
        <v>0</v>
      </c>
      <c r="G643" s="45">
        <f>IF(AND(C643&lt;&gt;"",SUM(G$27:G642)&lt;E$19),$E$19/$E$23,0)</f>
        <v>0</v>
      </c>
      <c r="H643" s="43">
        <f t="shared" si="68"/>
        <v>0</v>
      </c>
      <c r="I643" s="43">
        <f t="shared" si="69"/>
        <v>0</v>
      </c>
      <c r="J643" s="78" t="str">
        <f t="shared" si="64"/>
        <v>2073–2074</v>
      </c>
      <c r="L643" s="89"/>
      <c r="N643" s="87"/>
      <c r="Q643" s="46"/>
    </row>
    <row r="644" spans="1:17" ht="20.25" customHeight="1" x14ac:dyDescent="0.2">
      <c r="A644" s="41">
        <v>63524</v>
      </c>
      <c r="B644" s="42">
        <f t="shared" si="65"/>
        <v>0</v>
      </c>
      <c r="C644" s="117"/>
      <c r="D644" s="43">
        <f t="shared" si="66"/>
        <v>0</v>
      </c>
      <c r="E644" s="44">
        <f t="shared" si="63"/>
        <v>0</v>
      </c>
      <c r="F644" s="43">
        <f t="shared" si="67"/>
        <v>0</v>
      </c>
      <c r="G644" s="45">
        <f>IF(AND(C644&lt;&gt;"",SUM(G$27:G643)&lt;E$19),$E$19/$E$23,0)</f>
        <v>0</v>
      </c>
      <c r="H644" s="43">
        <f t="shared" si="68"/>
        <v>0</v>
      </c>
      <c r="I644" s="43">
        <f t="shared" si="69"/>
        <v>0</v>
      </c>
      <c r="J644" s="78" t="str">
        <f t="shared" si="64"/>
        <v>2073–2074</v>
      </c>
      <c r="L644" s="89"/>
      <c r="N644" s="87"/>
      <c r="Q644" s="46"/>
    </row>
    <row r="645" spans="1:17" ht="20.25" customHeight="1" x14ac:dyDescent="0.2">
      <c r="A645" s="41">
        <v>63555</v>
      </c>
      <c r="B645" s="42">
        <f t="shared" si="65"/>
        <v>0</v>
      </c>
      <c r="C645" s="117"/>
      <c r="D645" s="43">
        <f t="shared" si="66"/>
        <v>0</v>
      </c>
      <c r="E645" s="44">
        <f t="shared" si="63"/>
        <v>0</v>
      </c>
      <c r="F645" s="43">
        <f t="shared" si="67"/>
        <v>0</v>
      </c>
      <c r="G645" s="45">
        <f>IF(AND(C645&lt;&gt;"",SUM(G$27:G644)&lt;E$19),$E$19/$E$23,0)</f>
        <v>0</v>
      </c>
      <c r="H645" s="43">
        <f t="shared" si="68"/>
        <v>0</v>
      </c>
      <c r="I645" s="43">
        <f t="shared" si="69"/>
        <v>0</v>
      </c>
      <c r="J645" s="78" t="str">
        <f t="shared" si="64"/>
        <v>2073–2074</v>
      </c>
      <c r="L645" s="89"/>
      <c r="N645" s="87"/>
      <c r="Q645" s="46"/>
    </row>
    <row r="646" spans="1:17" ht="20.25" customHeight="1" x14ac:dyDescent="0.2">
      <c r="A646" s="41">
        <v>63586</v>
      </c>
      <c r="B646" s="42">
        <f t="shared" si="65"/>
        <v>0</v>
      </c>
      <c r="C646" s="117"/>
      <c r="D646" s="43">
        <f t="shared" si="66"/>
        <v>0</v>
      </c>
      <c r="E646" s="44">
        <f t="shared" si="63"/>
        <v>0</v>
      </c>
      <c r="F646" s="43">
        <f t="shared" si="67"/>
        <v>0</v>
      </c>
      <c r="G646" s="45">
        <f>IF(AND(C646&lt;&gt;"",SUM(G$27:G645)&lt;E$19),$E$19/$E$23,0)</f>
        <v>0</v>
      </c>
      <c r="H646" s="43">
        <f t="shared" si="68"/>
        <v>0</v>
      </c>
      <c r="I646" s="43">
        <f t="shared" si="69"/>
        <v>0</v>
      </c>
      <c r="J646" s="78" t="str">
        <f t="shared" si="64"/>
        <v>2073–2074</v>
      </c>
      <c r="L646" s="89"/>
      <c r="N646" s="87"/>
      <c r="Q646" s="46"/>
    </row>
    <row r="647" spans="1:17" ht="20.25" customHeight="1" x14ac:dyDescent="0.2">
      <c r="A647" s="41">
        <v>63614</v>
      </c>
      <c r="B647" s="42">
        <f t="shared" si="65"/>
        <v>0</v>
      </c>
      <c r="C647" s="117"/>
      <c r="D647" s="43">
        <f t="shared" si="66"/>
        <v>0</v>
      </c>
      <c r="E647" s="44">
        <f t="shared" si="63"/>
        <v>0</v>
      </c>
      <c r="F647" s="43">
        <f t="shared" si="67"/>
        <v>0</v>
      </c>
      <c r="G647" s="45">
        <f>IF(AND(C647&lt;&gt;"",SUM(G$27:G646)&lt;E$19),$E$19/$E$23,0)</f>
        <v>0</v>
      </c>
      <c r="H647" s="43">
        <f t="shared" si="68"/>
        <v>0</v>
      </c>
      <c r="I647" s="43">
        <f t="shared" si="69"/>
        <v>0</v>
      </c>
      <c r="J647" s="78" t="str">
        <f t="shared" si="64"/>
        <v>2073–2074</v>
      </c>
      <c r="L647" s="89"/>
      <c r="N647" s="87"/>
      <c r="Q647" s="46"/>
    </row>
    <row r="648" spans="1:17" ht="20.25" customHeight="1" x14ac:dyDescent="0.2">
      <c r="A648" s="41">
        <v>63645</v>
      </c>
      <c r="B648" s="42">
        <f t="shared" si="65"/>
        <v>0</v>
      </c>
      <c r="C648" s="117"/>
      <c r="D648" s="43">
        <f t="shared" si="66"/>
        <v>0</v>
      </c>
      <c r="E648" s="44">
        <f t="shared" si="63"/>
        <v>0</v>
      </c>
      <c r="F648" s="43">
        <f t="shared" si="67"/>
        <v>0</v>
      </c>
      <c r="G648" s="45">
        <f>IF(AND(C648&lt;&gt;"",SUM(G$27:G647)&lt;E$19),$E$19/$E$23,0)</f>
        <v>0</v>
      </c>
      <c r="H648" s="43">
        <f t="shared" si="68"/>
        <v>0</v>
      </c>
      <c r="I648" s="43">
        <f t="shared" si="69"/>
        <v>0</v>
      </c>
      <c r="J648" s="78" t="str">
        <f t="shared" si="64"/>
        <v>2073–2074</v>
      </c>
      <c r="L648" s="89"/>
      <c r="N648" s="87"/>
      <c r="Q648" s="46"/>
    </row>
    <row r="649" spans="1:17" ht="20.25" customHeight="1" x14ac:dyDescent="0.2">
      <c r="A649" s="41">
        <v>63675</v>
      </c>
      <c r="B649" s="42">
        <f t="shared" si="65"/>
        <v>0</v>
      </c>
      <c r="C649" s="117"/>
      <c r="D649" s="43">
        <f t="shared" si="66"/>
        <v>0</v>
      </c>
      <c r="E649" s="44">
        <f t="shared" si="63"/>
        <v>0</v>
      </c>
      <c r="F649" s="43">
        <f t="shared" si="67"/>
        <v>0</v>
      </c>
      <c r="G649" s="45">
        <f>IF(AND(C649&lt;&gt;"",SUM(G$27:G648)&lt;E$19),$E$19/$E$23,0)</f>
        <v>0</v>
      </c>
      <c r="H649" s="43">
        <f t="shared" si="68"/>
        <v>0</v>
      </c>
      <c r="I649" s="43">
        <f t="shared" si="69"/>
        <v>0</v>
      </c>
      <c r="J649" s="78" t="str">
        <f t="shared" si="64"/>
        <v>2073–2074</v>
      </c>
      <c r="L649" s="89"/>
      <c r="N649" s="87"/>
      <c r="Q649" s="46"/>
    </row>
    <row r="650" spans="1:17" ht="20.25" customHeight="1" x14ac:dyDescent="0.2">
      <c r="A650" s="41">
        <v>63706</v>
      </c>
      <c r="B650" s="42">
        <f t="shared" si="65"/>
        <v>0</v>
      </c>
      <c r="C650" s="117"/>
      <c r="D650" s="43">
        <f t="shared" si="66"/>
        <v>0</v>
      </c>
      <c r="E650" s="44">
        <f t="shared" si="63"/>
        <v>0</v>
      </c>
      <c r="F650" s="43">
        <f t="shared" si="67"/>
        <v>0</v>
      </c>
      <c r="G650" s="45">
        <f>IF(AND(C650&lt;&gt;"",SUM(G$27:G649)&lt;E$19),$E$19/$E$23,0)</f>
        <v>0</v>
      </c>
      <c r="H650" s="43">
        <f t="shared" si="68"/>
        <v>0</v>
      </c>
      <c r="I650" s="43">
        <f t="shared" si="69"/>
        <v>0</v>
      </c>
      <c r="J650" s="78" t="str">
        <f t="shared" si="64"/>
        <v>2073–2074</v>
      </c>
      <c r="L650" s="89"/>
      <c r="N650" s="87"/>
      <c r="Q650" s="46"/>
    </row>
    <row r="651" spans="1:17" ht="20.25" customHeight="1" x14ac:dyDescent="0.2">
      <c r="A651" s="41">
        <v>63736</v>
      </c>
      <c r="B651" s="42">
        <f t="shared" si="65"/>
        <v>0</v>
      </c>
      <c r="C651" s="117"/>
      <c r="D651" s="43">
        <f t="shared" si="66"/>
        <v>0</v>
      </c>
      <c r="E651" s="44">
        <f t="shared" si="63"/>
        <v>0</v>
      </c>
      <c r="F651" s="43">
        <f t="shared" si="67"/>
        <v>0</v>
      </c>
      <c r="G651" s="45">
        <f>IF(AND(C651&lt;&gt;"",SUM(G$27:G650)&lt;E$19),$E$19/$E$23,0)</f>
        <v>0</v>
      </c>
      <c r="H651" s="43">
        <f t="shared" si="68"/>
        <v>0</v>
      </c>
      <c r="I651" s="43">
        <f t="shared" si="69"/>
        <v>0</v>
      </c>
      <c r="J651" s="78" t="str">
        <f t="shared" si="64"/>
        <v>2074–2075</v>
      </c>
      <c r="L651" s="89"/>
      <c r="N651" s="87"/>
      <c r="Q651" s="46"/>
    </row>
    <row r="652" spans="1:17" ht="20.25" customHeight="1" x14ac:dyDescent="0.2">
      <c r="A652" s="41">
        <v>63767</v>
      </c>
      <c r="B652" s="42">
        <f t="shared" si="65"/>
        <v>0</v>
      </c>
      <c r="C652" s="117"/>
      <c r="D652" s="43">
        <f t="shared" si="66"/>
        <v>0</v>
      </c>
      <c r="E652" s="44">
        <f t="shared" si="63"/>
        <v>0</v>
      </c>
      <c r="F652" s="43">
        <f t="shared" si="67"/>
        <v>0</v>
      </c>
      <c r="G652" s="45">
        <f>IF(AND(C652&lt;&gt;"",SUM(G$27:G651)&lt;E$19),$E$19/$E$23,0)</f>
        <v>0</v>
      </c>
      <c r="H652" s="43">
        <f t="shared" si="68"/>
        <v>0</v>
      </c>
      <c r="I652" s="43">
        <f t="shared" si="69"/>
        <v>0</v>
      </c>
      <c r="J652" s="78" t="str">
        <f t="shared" si="64"/>
        <v>2074–2075</v>
      </c>
      <c r="L652" s="89"/>
      <c r="N652" s="87"/>
      <c r="Q652" s="46"/>
    </row>
    <row r="653" spans="1:17" ht="20.25" customHeight="1" x14ac:dyDescent="0.2">
      <c r="A653" s="41">
        <v>63798</v>
      </c>
      <c r="B653" s="42">
        <f t="shared" si="65"/>
        <v>0</v>
      </c>
      <c r="C653" s="117"/>
      <c r="D653" s="43">
        <f t="shared" si="66"/>
        <v>0</v>
      </c>
      <c r="E653" s="44">
        <f t="shared" si="63"/>
        <v>0</v>
      </c>
      <c r="F653" s="43">
        <f t="shared" si="67"/>
        <v>0</v>
      </c>
      <c r="G653" s="45">
        <f>IF(AND(C653&lt;&gt;"",SUM(G$27:G652)&lt;E$19),$E$19/$E$23,0)</f>
        <v>0</v>
      </c>
      <c r="H653" s="43">
        <f t="shared" si="68"/>
        <v>0</v>
      </c>
      <c r="I653" s="43">
        <f t="shared" si="69"/>
        <v>0</v>
      </c>
      <c r="J653" s="78" t="str">
        <f t="shared" si="64"/>
        <v>2074–2075</v>
      </c>
      <c r="L653" s="89"/>
      <c r="N653" s="87"/>
      <c r="Q653" s="46"/>
    </row>
    <row r="654" spans="1:17" ht="20.25" customHeight="1" x14ac:dyDescent="0.2">
      <c r="A654" s="41">
        <v>63828</v>
      </c>
      <c r="B654" s="42">
        <f t="shared" si="65"/>
        <v>0</v>
      </c>
      <c r="C654" s="117"/>
      <c r="D654" s="43">
        <f t="shared" si="66"/>
        <v>0</v>
      </c>
      <c r="E654" s="44">
        <f t="shared" si="63"/>
        <v>0</v>
      </c>
      <c r="F654" s="43">
        <f t="shared" si="67"/>
        <v>0</v>
      </c>
      <c r="G654" s="45">
        <f>IF(AND(C654&lt;&gt;"",SUM(G$27:G653)&lt;E$19),$E$19/$E$23,0)</f>
        <v>0</v>
      </c>
      <c r="H654" s="43">
        <f t="shared" si="68"/>
        <v>0</v>
      </c>
      <c r="I654" s="43">
        <f t="shared" si="69"/>
        <v>0</v>
      </c>
      <c r="J654" s="78" t="str">
        <f t="shared" si="64"/>
        <v>2074–2075</v>
      </c>
      <c r="L654" s="89"/>
      <c r="N654" s="87"/>
      <c r="Q654" s="46"/>
    </row>
    <row r="655" spans="1:17" ht="20.25" customHeight="1" x14ac:dyDescent="0.2">
      <c r="A655" s="41">
        <v>63859</v>
      </c>
      <c r="B655" s="42">
        <f t="shared" si="65"/>
        <v>0</v>
      </c>
      <c r="C655" s="117"/>
      <c r="D655" s="43">
        <f t="shared" si="66"/>
        <v>0</v>
      </c>
      <c r="E655" s="44">
        <f t="shared" si="63"/>
        <v>0</v>
      </c>
      <c r="F655" s="43">
        <f t="shared" si="67"/>
        <v>0</v>
      </c>
      <c r="G655" s="45">
        <f>IF(AND(C655&lt;&gt;"",SUM(G$27:G654)&lt;E$19),$E$19/$E$23,0)</f>
        <v>0</v>
      </c>
      <c r="H655" s="43">
        <f t="shared" si="68"/>
        <v>0</v>
      </c>
      <c r="I655" s="43">
        <f t="shared" si="69"/>
        <v>0</v>
      </c>
      <c r="J655" s="78" t="str">
        <f t="shared" si="64"/>
        <v>2074–2075</v>
      </c>
      <c r="L655" s="89"/>
      <c r="N655" s="87"/>
      <c r="Q655" s="46"/>
    </row>
    <row r="656" spans="1:17" ht="20.25" customHeight="1" x14ac:dyDescent="0.2">
      <c r="A656" s="41">
        <v>63889</v>
      </c>
      <c r="B656" s="42">
        <f t="shared" si="65"/>
        <v>0</v>
      </c>
      <c r="C656" s="117"/>
      <c r="D656" s="43">
        <f t="shared" si="66"/>
        <v>0</v>
      </c>
      <c r="E656" s="44">
        <f t="shared" si="63"/>
        <v>0</v>
      </c>
      <c r="F656" s="43">
        <f t="shared" si="67"/>
        <v>0</v>
      </c>
      <c r="G656" s="45">
        <f>IF(AND(C656&lt;&gt;"",SUM(G$27:G655)&lt;E$19),$E$19/$E$23,0)</f>
        <v>0</v>
      </c>
      <c r="H656" s="43">
        <f t="shared" si="68"/>
        <v>0</v>
      </c>
      <c r="I656" s="43">
        <f t="shared" si="69"/>
        <v>0</v>
      </c>
      <c r="J656" s="78" t="str">
        <f t="shared" si="64"/>
        <v>2074–2075</v>
      </c>
      <c r="L656" s="89"/>
      <c r="N656" s="87"/>
      <c r="Q656" s="46"/>
    </row>
    <row r="657" spans="1:17" ht="20.25" customHeight="1" x14ac:dyDescent="0.2">
      <c r="A657" s="41">
        <v>63920</v>
      </c>
      <c r="B657" s="42">
        <f t="shared" si="65"/>
        <v>0</v>
      </c>
      <c r="C657" s="117"/>
      <c r="D657" s="43">
        <f t="shared" si="66"/>
        <v>0</v>
      </c>
      <c r="E657" s="44">
        <f t="shared" si="63"/>
        <v>0</v>
      </c>
      <c r="F657" s="43">
        <f t="shared" si="67"/>
        <v>0</v>
      </c>
      <c r="G657" s="45">
        <f>IF(AND(C657&lt;&gt;"",SUM(G$27:G656)&lt;E$19),$E$19/$E$23,0)</f>
        <v>0</v>
      </c>
      <c r="H657" s="43">
        <f t="shared" si="68"/>
        <v>0</v>
      </c>
      <c r="I657" s="43">
        <f t="shared" si="69"/>
        <v>0</v>
      </c>
      <c r="J657" s="78" t="str">
        <f t="shared" si="64"/>
        <v>2074–2075</v>
      </c>
      <c r="L657" s="89"/>
      <c r="N657" s="87"/>
      <c r="Q657" s="46"/>
    </row>
    <row r="658" spans="1:17" ht="20.25" customHeight="1" x14ac:dyDescent="0.2">
      <c r="A658" s="41">
        <v>63951</v>
      </c>
      <c r="B658" s="42">
        <f t="shared" si="65"/>
        <v>0</v>
      </c>
      <c r="C658" s="117"/>
      <c r="D658" s="43">
        <f t="shared" si="66"/>
        <v>0</v>
      </c>
      <c r="E658" s="44">
        <f t="shared" si="63"/>
        <v>0</v>
      </c>
      <c r="F658" s="43">
        <f t="shared" si="67"/>
        <v>0</v>
      </c>
      <c r="G658" s="45">
        <f>IF(AND(C658&lt;&gt;"",SUM(G$27:G657)&lt;E$19),$E$19/$E$23,0)</f>
        <v>0</v>
      </c>
      <c r="H658" s="43">
        <f t="shared" si="68"/>
        <v>0</v>
      </c>
      <c r="I658" s="43">
        <f t="shared" si="69"/>
        <v>0</v>
      </c>
      <c r="J658" s="78" t="str">
        <f t="shared" si="64"/>
        <v>2074–2075</v>
      </c>
      <c r="L658" s="89"/>
      <c r="N658" s="87"/>
      <c r="Q658" s="46"/>
    </row>
    <row r="659" spans="1:17" ht="20.25" customHeight="1" x14ac:dyDescent="0.2">
      <c r="A659" s="41">
        <v>63979</v>
      </c>
      <c r="B659" s="42">
        <f t="shared" si="65"/>
        <v>0</v>
      </c>
      <c r="C659" s="117"/>
      <c r="D659" s="43">
        <f t="shared" si="66"/>
        <v>0</v>
      </c>
      <c r="E659" s="44">
        <f t="shared" si="63"/>
        <v>0</v>
      </c>
      <c r="F659" s="43">
        <f t="shared" si="67"/>
        <v>0</v>
      </c>
      <c r="G659" s="45">
        <f>IF(AND(C659&lt;&gt;"",SUM(G$27:G658)&lt;E$19),$E$19/$E$23,0)</f>
        <v>0</v>
      </c>
      <c r="H659" s="43">
        <f t="shared" si="68"/>
        <v>0</v>
      </c>
      <c r="I659" s="43">
        <f t="shared" si="69"/>
        <v>0</v>
      </c>
      <c r="J659" s="78" t="str">
        <f t="shared" si="64"/>
        <v>2074–2075</v>
      </c>
      <c r="L659" s="89"/>
      <c r="N659" s="87"/>
      <c r="Q659" s="46"/>
    </row>
    <row r="660" spans="1:17" ht="20.25" customHeight="1" x14ac:dyDescent="0.2">
      <c r="A660" s="41">
        <v>64010</v>
      </c>
      <c r="B660" s="42">
        <f t="shared" si="65"/>
        <v>0</v>
      </c>
      <c r="C660" s="117"/>
      <c r="D660" s="43">
        <f t="shared" si="66"/>
        <v>0</v>
      </c>
      <c r="E660" s="44">
        <f t="shared" si="63"/>
        <v>0</v>
      </c>
      <c r="F660" s="43">
        <f t="shared" si="67"/>
        <v>0</v>
      </c>
      <c r="G660" s="45">
        <f>IF(AND(C660&lt;&gt;"",SUM(G$27:G659)&lt;E$19),$E$19/$E$23,0)</f>
        <v>0</v>
      </c>
      <c r="H660" s="43">
        <f t="shared" si="68"/>
        <v>0</v>
      </c>
      <c r="I660" s="43">
        <f t="shared" si="69"/>
        <v>0</v>
      </c>
      <c r="J660" s="78" t="str">
        <f t="shared" si="64"/>
        <v>2074–2075</v>
      </c>
      <c r="L660" s="89"/>
      <c r="N660" s="87"/>
      <c r="Q660" s="46"/>
    </row>
    <row r="661" spans="1:17" ht="20.25" customHeight="1" x14ac:dyDescent="0.2">
      <c r="A661" s="41">
        <v>64040</v>
      </c>
      <c r="B661" s="42">
        <f t="shared" si="65"/>
        <v>0</v>
      </c>
      <c r="C661" s="117"/>
      <c r="D661" s="43">
        <f t="shared" si="66"/>
        <v>0</v>
      </c>
      <c r="E661" s="44">
        <f t="shared" si="63"/>
        <v>0</v>
      </c>
      <c r="F661" s="43">
        <f t="shared" si="67"/>
        <v>0</v>
      </c>
      <c r="G661" s="45">
        <f>IF(AND(C661&lt;&gt;"",SUM(G$27:G660)&lt;E$19),$E$19/$E$23,0)</f>
        <v>0</v>
      </c>
      <c r="H661" s="43">
        <f t="shared" si="68"/>
        <v>0</v>
      </c>
      <c r="I661" s="43">
        <f t="shared" si="69"/>
        <v>0</v>
      </c>
      <c r="J661" s="78" t="str">
        <f t="shared" si="64"/>
        <v>2074–2075</v>
      </c>
      <c r="L661" s="89"/>
      <c r="N661" s="87"/>
      <c r="Q661" s="46"/>
    </row>
    <row r="662" spans="1:17" ht="20.25" customHeight="1" x14ac:dyDescent="0.2">
      <c r="A662" s="41">
        <v>64071</v>
      </c>
      <c r="B662" s="42">
        <f t="shared" si="65"/>
        <v>0</v>
      </c>
      <c r="C662" s="117"/>
      <c r="D662" s="43">
        <f t="shared" si="66"/>
        <v>0</v>
      </c>
      <c r="E662" s="44">
        <f t="shared" si="63"/>
        <v>0</v>
      </c>
      <c r="F662" s="43">
        <f t="shared" si="67"/>
        <v>0</v>
      </c>
      <c r="G662" s="45">
        <f>IF(AND(C662&lt;&gt;"",SUM(G$27:G661)&lt;E$19),$E$19/$E$23,0)</f>
        <v>0</v>
      </c>
      <c r="H662" s="43">
        <f t="shared" si="68"/>
        <v>0</v>
      </c>
      <c r="I662" s="43">
        <f t="shared" si="69"/>
        <v>0</v>
      </c>
      <c r="J662" s="78" t="str">
        <f t="shared" si="64"/>
        <v>2074–2075</v>
      </c>
      <c r="L662" s="89"/>
      <c r="N662" s="87"/>
      <c r="Q662" s="46"/>
    </row>
    <row r="663" spans="1:17" ht="20.25" customHeight="1" x14ac:dyDescent="0.2">
      <c r="A663" s="41">
        <v>64101</v>
      </c>
      <c r="B663" s="42">
        <f t="shared" si="65"/>
        <v>0</v>
      </c>
      <c r="C663" s="117"/>
      <c r="D663" s="43">
        <f t="shared" si="66"/>
        <v>0</v>
      </c>
      <c r="E663" s="44">
        <f t="shared" si="63"/>
        <v>0</v>
      </c>
      <c r="F663" s="43">
        <f t="shared" si="67"/>
        <v>0</v>
      </c>
      <c r="G663" s="45">
        <f>IF(AND(C663&lt;&gt;"",SUM(G$27:G662)&lt;E$19),$E$19/$E$23,0)</f>
        <v>0</v>
      </c>
      <c r="H663" s="43">
        <f t="shared" si="68"/>
        <v>0</v>
      </c>
      <c r="I663" s="43">
        <f t="shared" si="69"/>
        <v>0</v>
      </c>
      <c r="J663" s="78" t="str">
        <f t="shared" si="64"/>
        <v>2075–2076</v>
      </c>
      <c r="L663" s="89"/>
      <c r="N663" s="87"/>
      <c r="Q663" s="46"/>
    </row>
    <row r="664" spans="1:17" ht="20.25" customHeight="1" x14ac:dyDescent="0.2">
      <c r="A664" s="41">
        <v>64132</v>
      </c>
      <c r="B664" s="42">
        <f t="shared" si="65"/>
        <v>0</v>
      </c>
      <c r="C664" s="117"/>
      <c r="D664" s="43">
        <f t="shared" si="66"/>
        <v>0</v>
      </c>
      <c r="E664" s="44">
        <f t="shared" si="63"/>
        <v>0</v>
      </c>
      <c r="F664" s="43">
        <f t="shared" si="67"/>
        <v>0</v>
      </c>
      <c r="G664" s="45">
        <f>IF(AND(C664&lt;&gt;"",SUM(G$27:G663)&lt;E$19),$E$19/$E$23,0)</f>
        <v>0</v>
      </c>
      <c r="H664" s="43">
        <f t="shared" si="68"/>
        <v>0</v>
      </c>
      <c r="I664" s="43">
        <f t="shared" si="69"/>
        <v>0</v>
      </c>
      <c r="J664" s="78" t="str">
        <f t="shared" si="64"/>
        <v>2075–2076</v>
      </c>
      <c r="L664" s="89"/>
      <c r="N664" s="87"/>
      <c r="Q664" s="46"/>
    </row>
    <row r="665" spans="1:17" ht="20.25" customHeight="1" x14ac:dyDescent="0.2">
      <c r="A665" s="41">
        <v>64163</v>
      </c>
      <c r="B665" s="42">
        <f t="shared" si="65"/>
        <v>0</v>
      </c>
      <c r="C665" s="117"/>
      <c r="D665" s="43">
        <f t="shared" si="66"/>
        <v>0</v>
      </c>
      <c r="E665" s="44">
        <f t="shared" si="63"/>
        <v>0</v>
      </c>
      <c r="F665" s="43">
        <f t="shared" si="67"/>
        <v>0</v>
      </c>
      <c r="G665" s="45">
        <f>IF(AND(C665&lt;&gt;"",SUM(G$27:G664)&lt;E$19),$E$19/$E$23,0)</f>
        <v>0</v>
      </c>
      <c r="H665" s="43">
        <f t="shared" si="68"/>
        <v>0</v>
      </c>
      <c r="I665" s="43">
        <f t="shared" si="69"/>
        <v>0</v>
      </c>
      <c r="J665" s="78" t="str">
        <f t="shared" si="64"/>
        <v>2075–2076</v>
      </c>
      <c r="L665" s="89"/>
      <c r="N665" s="87"/>
      <c r="Q665" s="46"/>
    </row>
    <row r="666" spans="1:17" ht="20.25" customHeight="1" x14ac:dyDescent="0.2">
      <c r="A666" s="41">
        <v>64193</v>
      </c>
      <c r="B666" s="42">
        <f t="shared" si="65"/>
        <v>0</v>
      </c>
      <c r="C666" s="117"/>
      <c r="D666" s="43">
        <f t="shared" si="66"/>
        <v>0</v>
      </c>
      <c r="E666" s="44">
        <f t="shared" si="63"/>
        <v>0</v>
      </c>
      <c r="F666" s="43">
        <f t="shared" si="67"/>
        <v>0</v>
      </c>
      <c r="G666" s="45">
        <f>IF(AND(C666&lt;&gt;"",SUM(G$27:G665)&lt;E$19),$E$19/$E$23,0)</f>
        <v>0</v>
      </c>
      <c r="H666" s="43">
        <f t="shared" si="68"/>
        <v>0</v>
      </c>
      <c r="I666" s="43">
        <f t="shared" si="69"/>
        <v>0</v>
      </c>
      <c r="J666" s="78" t="str">
        <f t="shared" si="64"/>
        <v>2075–2076</v>
      </c>
      <c r="L666" s="89"/>
      <c r="N666" s="87"/>
      <c r="Q666" s="46"/>
    </row>
    <row r="667" spans="1:17" ht="20.25" customHeight="1" x14ac:dyDescent="0.2">
      <c r="A667" s="41">
        <v>64224</v>
      </c>
      <c r="B667" s="42">
        <f t="shared" si="65"/>
        <v>0</v>
      </c>
      <c r="C667" s="117"/>
      <c r="D667" s="43">
        <f t="shared" si="66"/>
        <v>0</v>
      </c>
      <c r="E667" s="44">
        <f t="shared" ref="E667:E730" si="70">C667-D667</f>
        <v>0</v>
      </c>
      <c r="F667" s="43">
        <f t="shared" si="67"/>
        <v>0</v>
      </c>
      <c r="G667" s="45">
        <f>IF(AND(C667&lt;&gt;"",SUM(G$27:G666)&lt;E$19),$E$19/$E$23,0)</f>
        <v>0</v>
      </c>
      <c r="H667" s="43">
        <f t="shared" si="68"/>
        <v>0</v>
      </c>
      <c r="I667" s="43">
        <f t="shared" si="69"/>
        <v>0</v>
      </c>
      <c r="J667" s="78" t="str">
        <f t="shared" ref="J667:J730" si="71">IF(OR(MONTH(A667)=1,MONTH(A667)=2,MONTH(A667)=3,MONTH(A667)=4,MONTH(A667)=5,MONTH(A667)=6),YEAR(A667)-1&amp;"–"&amp;YEAR(A667),YEAR(A667)&amp;"–"&amp;YEAR(A667)+1)</f>
        <v>2075–2076</v>
      </c>
      <c r="L667" s="89"/>
      <c r="N667" s="87"/>
      <c r="Q667" s="46"/>
    </row>
    <row r="668" spans="1:17" ht="20.25" customHeight="1" x14ac:dyDescent="0.2">
      <c r="A668" s="41">
        <v>64254</v>
      </c>
      <c r="B668" s="42">
        <f t="shared" ref="B668:B731" si="72">IF(C668&gt;0,C668*-1,C668)</f>
        <v>0</v>
      </c>
      <c r="C668" s="117"/>
      <c r="D668" s="43">
        <f t="shared" ref="D668:D731" si="73">IF(C668="",0,IF($E$15="Beginning",IF(C667&lt;&gt;"",$F667*$E$6/12,0),IF(C667&lt;&gt;"",$F667*$E$6/12,$E$16*$E$6/12)))</f>
        <v>0</v>
      </c>
      <c r="E668" s="44">
        <f t="shared" si="70"/>
        <v>0</v>
      </c>
      <c r="F668" s="43">
        <f t="shared" ref="F668:F731" si="74">IF(C668="",0,IF(C667="",$E$16-E668,IF(C668&lt;&gt;"",F667-E668)))</f>
        <v>0</v>
      </c>
      <c r="G668" s="45">
        <f>IF(AND(C668&lt;&gt;"",SUM(G$27:G667)&lt;E$19),$E$19/$E$23,0)</f>
        <v>0</v>
      </c>
      <c r="H668" s="43">
        <f t="shared" ref="H668:H731" si="75">IF(C668&lt;&gt;"",G668+H667,0)</f>
        <v>0</v>
      </c>
      <c r="I668" s="43">
        <f t="shared" si="69"/>
        <v>0</v>
      </c>
      <c r="J668" s="78" t="str">
        <f t="shared" si="71"/>
        <v>2075–2076</v>
      </c>
      <c r="L668" s="89"/>
      <c r="N668" s="87"/>
      <c r="Q668" s="46"/>
    </row>
    <row r="669" spans="1:17" ht="20.25" customHeight="1" x14ac:dyDescent="0.2">
      <c r="A669" s="41">
        <v>64285</v>
      </c>
      <c r="B669" s="42">
        <f t="shared" si="72"/>
        <v>0</v>
      </c>
      <c r="C669" s="117"/>
      <c r="D669" s="43">
        <f t="shared" si="73"/>
        <v>0</v>
      </c>
      <c r="E669" s="44">
        <f t="shared" si="70"/>
        <v>0</v>
      </c>
      <c r="F669" s="43">
        <f t="shared" si="74"/>
        <v>0</v>
      </c>
      <c r="G669" s="45">
        <f>IF(AND(C669&lt;&gt;"",SUM(G$27:G668)&lt;E$19),$E$19/$E$23,0)</f>
        <v>0</v>
      </c>
      <c r="H669" s="43">
        <f t="shared" si="75"/>
        <v>0</v>
      </c>
      <c r="I669" s="43">
        <f t="shared" ref="I669:I732" si="76">IF(C669&lt;&gt;"",$E$19-H669,0)</f>
        <v>0</v>
      </c>
      <c r="J669" s="78" t="str">
        <f t="shared" si="71"/>
        <v>2075–2076</v>
      </c>
      <c r="L669" s="89"/>
      <c r="N669" s="87"/>
      <c r="Q669" s="46"/>
    </row>
    <row r="670" spans="1:17" ht="20.25" customHeight="1" x14ac:dyDescent="0.2">
      <c r="A670" s="41">
        <v>64316</v>
      </c>
      <c r="B670" s="42">
        <f t="shared" si="72"/>
        <v>0</v>
      </c>
      <c r="C670" s="117"/>
      <c r="D670" s="43">
        <f t="shared" si="73"/>
        <v>0</v>
      </c>
      <c r="E670" s="44">
        <f t="shared" si="70"/>
        <v>0</v>
      </c>
      <c r="F670" s="43">
        <f t="shared" si="74"/>
        <v>0</v>
      </c>
      <c r="G670" s="45">
        <f>IF(AND(C670&lt;&gt;"",SUM(G$27:G669)&lt;E$19),$E$19/$E$23,0)</f>
        <v>0</v>
      </c>
      <c r="H670" s="43">
        <f t="shared" si="75"/>
        <v>0</v>
      </c>
      <c r="I670" s="43">
        <f t="shared" si="76"/>
        <v>0</v>
      </c>
      <c r="J670" s="78" t="str">
        <f t="shared" si="71"/>
        <v>2075–2076</v>
      </c>
      <c r="L670" s="89"/>
      <c r="N670" s="87"/>
      <c r="Q670" s="46"/>
    </row>
    <row r="671" spans="1:17" ht="20.25" customHeight="1" x14ac:dyDescent="0.2">
      <c r="A671" s="41">
        <v>64345</v>
      </c>
      <c r="B671" s="42">
        <f t="shared" si="72"/>
        <v>0</v>
      </c>
      <c r="C671" s="117"/>
      <c r="D671" s="43">
        <f t="shared" si="73"/>
        <v>0</v>
      </c>
      <c r="E671" s="44">
        <f t="shared" si="70"/>
        <v>0</v>
      </c>
      <c r="F671" s="43">
        <f t="shared" si="74"/>
        <v>0</v>
      </c>
      <c r="G671" s="45">
        <f>IF(AND(C671&lt;&gt;"",SUM(G$27:G670)&lt;E$19),$E$19/$E$23,0)</f>
        <v>0</v>
      </c>
      <c r="H671" s="43">
        <f t="shared" si="75"/>
        <v>0</v>
      </c>
      <c r="I671" s="43">
        <f t="shared" si="76"/>
        <v>0</v>
      </c>
      <c r="J671" s="78" t="str">
        <f t="shared" si="71"/>
        <v>2075–2076</v>
      </c>
      <c r="L671" s="89"/>
      <c r="N671" s="87"/>
      <c r="Q671" s="46"/>
    </row>
    <row r="672" spans="1:17" ht="20.25" customHeight="1" x14ac:dyDescent="0.2">
      <c r="A672" s="41">
        <v>64376</v>
      </c>
      <c r="B672" s="42">
        <f t="shared" si="72"/>
        <v>0</v>
      </c>
      <c r="C672" s="117"/>
      <c r="D672" s="43">
        <f t="shared" si="73"/>
        <v>0</v>
      </c>
      <c r="E672" s="44">
        <f t="shared" si="70"/>
        <v>0</v>
      </c>
      <c r="F672" s="43">
        <f t="shared" si="74"/>
        <v>0</v>
      </c>
      <c r="G672" s="45">
        <f>IF(AND(C672&lt;&gt;"",SUM(G$27:G671)&lt;E$19),$E$19/$E$23,0)</f>
        <v>0</v>
      </c>
      <c r="H672" s="43">
        <f t="shared" si="75"/>
        <v>0</v>
      </c>
      <c r="I672" s="43">
        <f t="shared" si="76"/>
        <v>0</v>
      </c>
      <c r="J672" s="78" t="str">
        <f t="shared" si="71"/>
        <v>2075–2076</v>
      </c>
      <c r="L672" s="89"/>
      <c r="N672" s="87"/>
      <c r="Q672" s="46"/>
    </row>
    <row r="673" spans="1:17" ht="20.25" customHeight="1" x14ac:dyDescent="0.2">
      <c r="A673" s="41">
        <v>64406</v>
      </c>
      <c r="B673" s="42">
        <f t="shared" si="72"/>
        <v>0</v>
      </c>
      <c r="C673" s="117"/>
      <c r="D673" s="43">
        <f t="shared" si="73"/>
        <v>0</v>
      </c>
      <c r="E673" s="44">
        <f t="shared" si="70"/>
        <v>0</v>
      </c>
      <c r="F673" s="43">
        <f t="shared" si="74"/>
        <v>0</v>
      </c>
      <c r="G673" s="45">
        <f>IF(AND(C673&lt;&gt;"",SUM(G$27:G672)&lt;E$19),$E$19/$E$23,0)</f>
        <v>0</v>
      </c>
      <c r="H673" s="43">
        <f t="shared" si="75"/>
        <v>0</v>
      </c>
      <c r="I673" s="43">
        <f t="shared" si="76"/>
        <v>0</v>
      </c>
      <c r="J673" s="78" t="str">
        <f t="shared" si="71"/>
        <v>2075–2076</v>
      </c>
      <c r="L673" s="89"/>
      <c r="N673" s="87"/>
      <c r="Q673" s="46"/>
    </row>
    <row r="674" spans="1:17" ht="20.25" customHeight="1" x14ac:dyDescent="0.2">
      <c r="A674" s="41">
        <v>64437</v>
      </c>
      <c r="B674" s="42">
        <f t="shared" si="72"/>
        <v>0</v>
      </c>
      <c r="C674" s="117"/>
      <c r="D674" s="43">
        <f t="shared" si="73"/>
        <v>0</v>
      </c>
      <c r="E674" s="44">
        <f t="shared" si="70"/>
        <v>0</v>
      </c>
      <c r="F674" s="43">
        <f t="shared" si="74"/>
        <v>0</v>
      </c>
      <c r="G674" s="45">
        <f>IF(AND(C674&lt;&gt;"",SUM(G$27:G673)&lt;E$19),$E$19/$E$23,0)</f>
        <v>0</v>
      </c>
      <c r="H674" s="43">
        <f t="shared" si="75"/>
        <v>0</v>
      </c>
      <c r="I674" s="43">
        <f t="shared" si="76"/>
        <v>0</v>
      </c>
      <c r="J674" s="78" t="str">
        <f t="shared" si="71"/>
        <v>2075–2076</v>
      </c>
      <c r="L674" s="89"/>
      <c r="N674" s="87"/>
      <c r="Q674" s="46"/>
    </row>
    <row r="675" spans="1:17" ht="20.25" customHeight="1" x14ac:dyDescent="0.2">
      <c r="A675" s="41">
        <v>64467</v>
      </c>
      <c r="B675" s="42">
        <f t="shared" si="72"/>
        <v>0</v>
      </c>
      <c r="C675" s="117"/>
      <c r="D675" s="43">
        <f t="shared" si="73"/>
        <v>0</v>
      </c>
      <c r="E675" s="44">
        <f t="shared" si="70"/>
        <v>0</v>
      </c>
      <c r="F675" s="43">
        <f t="shared" si="74"/>
        <v>0</v>
      </c>
      <c r="G675" s="45">
        <f>IF(AND(C675&lt;&gt;"",SUM(G$27:G674)&lt;E$19),$E$19/$E$23,0)</f>
        <v>0</v>
      </c>
      <c r="H675" s="43">
        <f t="shared" si="75"/>
        <v>0</v>
      </c>
      <c r="I675" s="43">
        <f t="shared" si="76"/>
        <v>0</v>
      </c>
      <c r="J675" s="78" t="str">
        <f t="shared" si="71"/>
        <v>2076–2077</v>
      </c>
      <c r="L675" s="89"/>
      <c r="N675" s="87"/>
      <c r="Q675" s="46"/>
    </row>
    <row r="676" spans="1:17" ht="20.25" customHeight="1" x14ac:dyDescent="0.2">
      <c r="A676" s="41">
        <v>64498</v>
      </c>
      <c r="B676" s="42">
        <f t="shared" si="72"/>
        <v>0</v>
      </c>
      <c r="C676" s="117"/>
      <c r="D676" s="43">
        <f t="shared" si="73"/>
        <v>0</v>
      </c>
      <c r="E676" s="44">
        <f t="shared" si="70"/>
        <v>0</v>
      </c>
      <c r="F676" s="43">
        <f t="shared" si="74"/>
        <v>0</v>
      </c>
      <c r="G676" s="45">
        <f>IF(AND(C676&lt;&gt;"",SUM(G$27:G675)&lt;E$19),$E$19/$E$23,0)</f>
        <v>0</v>
      </c>
      <c r="H676" s="43">
        <f t="shared" si="75"/>
        <v>0</v>
      </c>
      <c r="I676" s="43">
        <f t="shared" si="76"/>
        <v>0</v>
      </c>
      <c r="J676" s="78" t="str">
        <f t="shared" si="71"/>
        <v>2076–2077</v>
      </c>
      <c r="L676" s="89"/>
      <c r="N676" s="87"/>
      <c r="Q676" s="46"/>
    </row>
    <row r="677" spans="1:17" ht="20.25" customHeight="1" x14ac:dyDescent="0.2">
      <c r="A677" s="41">
        <v>64529</v>
      </c>
      <c r="B677" s="42">
        <f t="shared" si="72"/>
        <v>0</v>
      </c>
      <c r="C677" s="117"/>
      <c r="D677" s="43">
        <f t="shared" si="73"/>
        <v>0</v>
      </c>
      <c r="E677" s="44">
        <f t="shared" si="70"/>
        <v>0</v>
      </c>
      <c r="F677" s="43">
        <f t="shared" si="74"/>
        <v>0</v>
      </c>
      <c r="G677" s="45">
        <f>IF(AND(C677&lt;&gt;"",SUM(G$27:G676)&lt;E$19),$E$19/$E$23,0)</f>
        <v>0</v>
      </c>
      <c r="H677" s="43">
        <f t="shared" si="75"/>
        <v>0</v>
      </c>
      <c r="I677" s="43">
        <f t="shared" si="76"/>
        <v>0</v>
      </c>
      <c r="J677" s="78" t="str">
        <f t="shared" si="71"/>
        <v>2076–2077</v>
      </c>
      <c r="L677" s="89"/>
      <c r="N677" s="87"/>
      <c r="Q677" s="46"/>
    </row>
    <row r="678" spans="1:17" ht="20.25" customHeight="1" x14ac:dyDescent="0.2">
      <c r="A678" s="41">
        <v>64559</v>
      </c>
      <c r="B678" s="42">
        <f t="shared" si="72"/>
        <v>0</v>
      </c>
      <c r="C678" s="117"/>
      <c r="D678" s="43">
        <f t="shared" si="73"/>
        <v>0</v>
      </c>
      <c r="E678" s="44">
        <f t="shared" si="70"/>
        <v>0</v>
      </c>
      <c r="F678" s="43">
        <f t="shared" si="74"/>
        <v>0</v>
      </c>
      <c r="G678" s="45">
        <f>IF(AND(C678&lt;&gt;"",SUM(G$27:G677)&lt;E$19),$E$19/$E$23,0)</f>
        <v>0</v>
      </c>
      <c r="H678" s="43">
        <f t="shared" si="75"/>
        <v>0</v>
      </c>
      <c r="I678" s="43">
        <f t="shared" si="76"/>
        <v>0</v>
      </c>
      <c r="J678" s="78" t="str">
        <f t="shared" si="71"/>
        <v>2076–2077</v>
      </c>
      <c r="L678" s="89"/>
      <c r="N678" s="87"/>
      <c r="Q678" s="46"/>
    </row>
    <row r="679" spans="1:17" ht="20.25" customHeight="1" x14ac:dyDescent="0.2">
      <c r="A679" s="41">
        <v>64590</v>
      </c>
      <c r="B679" s="42">
        <f t="shared" si="72"/>
        <v>0</v>
      </c>
      <c r="C679" s="117"/>
      <c r="D679" s="43">
        <f t="shared" si="73"/>
        <v>0</v>
      </c>
      <c r="E679" s="44">
        <f t="shared" si="70"/>
        <v>0</v>
      </c>
      <c r="F679" s="43">
        <f t="shared" si="74"/>
        <v>0</v>
      </c>
      <c r="G679" s="45">
        <f>IF(AND(C679&lt;&gt;"",SUM(G$27:G678)&lt;E$19),$E$19/$E$23,0)</f>
        <v>0</v>
      </c>
      <c r="H679" s="43">
        <f t="shared" si="75"/>
        <v>0</v>
      </c>
      <c r="I679" s="43">
        <f t="shared" si="76"/>
        <v>0</v>
      </c>
      <c r="J679" s="78" t="str">
        <f t="shared" si="71"/>
        <v>2076–2077</v>
      </c>
      <c r="L679" s="89"/>
      <c r="N679" s="87"/>
      <c r="Q679" s="46"/>
    </row>
    <row r="680" spans="1:17" ht="20.25" customHeight="1" x14ac:dyDescent="0.2">
      <c r="A680" s="41">
        <v>64620</v>
      </c>
      <c r="B680" s="42">
        <f t="shared" si="72"/>
        <v>0</v>
      </c>
      <c r="C680" s="117"/>
      <c r="D680" s="43">
        <f t="shared" si="73"/>
        <v>0</v>
      </c>
      <c r="E680" s="44">
        <f t="shared" si="70"/>
        <v>0</v>
      </c>
      <c r="F680" s="43">
        <f t="shared" si="74"/>
        <v>0</v>
      </c>
      <c r="G680" s="45">
        <f>IF(AND(C680&lt;&gt;"",SUM(G$27:G679)&lt;E$19),$E$19/$E$23,0)</f>
        <v>0</v>
      </c>
      <c r="H680" s="43">
        <f t="shared" si="75"/>
        <v>0</v>
      </c>
      <c r="I680" s="43">
        <f t="shared" si="76"/>
        <v>0</v>
      </c>
      <c r="J680" s="78" t="str">
        <f t="shared" si="71"/>
        <v>2076–2077</v>
      </c>
      <c r="L680" s="89"/>
      <c r="N680" s="87"/>
      <c r="Q680" s="46"/>
    </row>
    <row r="681" spans="1:17" ht="20.25" customHeight="1" x14ac:dyDescent="0.2">
      <c r="A681" s="41">
        <v>64651</v>
      </c>
      <c r="B681" s="42">
        <f t="shared" si="72"/>
        <v>0</v>
      </c>
      <c r="C681" s="117"/>
      <c r="D681" s="43">
        <f t="shared" si="73"/>
        <v>0</v>
      </c>
      <c r="E681" s="44">
        <f t="shared" si="70"/>
        <v>0</v>
      </c>
      <c r="F681" s="43">
        <f t="shared" si="74"/>
        <v>0</v>
      </c>
      <c r="G681" s="45">
        <f>IF(AND(C681&lt;&gt;"",SUM(G$27:G680)&lt;E$19),$E$19/$E$23,0)</f>
        <v>0</v>
      </c>
      <c r="H681" s="43">
        <f t="shared" si="75"/>
        <v>0</v>
      </c>
      <c r="I681" s="43">
        <f t="shared" si="76"/>
        <v>0</v>
      </c>
      <c r="J681" s="78" t="str">
        <f t="shared" si="71"/>
        <v>2076–2077</v>
      </c>
      <c r="L681" s="89"/>
      <c r="N681" s="87"/>
      <c r="Q681" s="46"/>
    </row>
    <row r="682" spans="1:17" ht="20.25" customHeight="1" x14ac:dyDescent="0.2">
      <c r="A682" s="41">
        <v>64682</v>
      </c>
      <c r="B682" s="42">
        <f t="shared" si="72"/>
        <v>0</v>
      </c>
      <c r="C682" s="117"/>
      <c r="D682" s="43">
        <f t="shared" si="73"/>
        <v>0</v>
      </c>
      <c r="E682" s="44">
        <f t="shared" si="70"/>
        <v>0</v>
      </c>
      <c r="F682" s="43">
        <f t="shared" si="74"/>
        <v>0</v>
      </c>
      <c r="G682" s="45">
        <f>IF(AND(C682&lt;&gt;"",SUM(G$27:G681)&lt;E$19),$E$19/$E$23,0)</f>
        <v>0</v>
      </c>
      <c r="H682" s="43">
        <f t="shared" si="75"/>
        <v>0</v>
      </c>
      <c r="I682" s="43">
        <f t="shared" si="76"/>
        <v>0</v>
      </c>
      <c r="J682" s="78" t="str">
        <f t="shared" si="71"/>
        <v>2076–2077</v>
      </c>
      <c r="L682" s="89"/>
      <c r="N682" s="87"/>
      <c r="Q682" s="46"/>
    </row>
    <row r="683" spans="1:17" ht="20.25" customHeight="1" x14ac:dyDescent="0.2">
      <c r="A683" s="41">
        <v>64710</v>
      </c>
      <c r="B683" s="42">
        <f t="shared" si="72"/>
        <v>0</v>
      </c>
      <c r="C683" s="117"/>
      <c r="D683" s="43">
        <f t="shared" si="73"/>
        <v>0</v>
      </c>
      <c r="E683" s="44">
        <f t="shared" si="70"/>
        <v>0</v>
      </c>
      <c r="F683" s="43">
        <f t="shared" si="74"/>
        <v>0</v>
      </c>
      <c r="G683" s="45">
        <f>IF(AND(C683&lt;&gt;"",SUM(G$27:G682)&lt;E$19),$E$19/$E$23,0)</f>
        <v>0</v>
      </c>
      <c r="H683" s="43">
        <f t="shared" si="75"/>
        <v>0</v>
      </c>
      <c r="I683" s="43">
        <f t="shared" si="76"/>
        <v>0</v>
      </c>
      <c r="J683" s="78" t="str">
        <f t="shared" si="71"/>
        <v>2076–2077</v>
      </c>
      <c r="L683" s="89"/>
      <c r="N683" s="87"/>
      <c r="Q683" s="46"/>
    </row>
    <row r="684" spans="1:17" ht="20.25" customHeight="1" x14ac:dyDescent="0.2">
      <c r="A684" s="41">
        <v>64741</v>
      </c>
      <c r="B684" s="42">
        <f t="shared" si="72"/>
        <v>0</v>
      </c>
      <c r="C684" s="117"/>
      <c r="D684" s="43">
        <f t="shared" si="73"/>
        <v>0</v>
      </c>
      <c r="E684" s="44">
        <f t="shared" si="70"/>
        <v>0</v>
      </c>
      <c r="F684" s="43">
        <f t="shared" si="74"/>
        <v>0</v>
      </c>
      <c r="G684" s="45">
        <f>IF(AND(C684&lt;&gt;"",SUM(G$27:G683)&lt;E$19),$E$19/$E$23,0)</f>
        <v>0</v>
      </c>
      <c r="H684" s="43">
        <f t="shared" si="75"/>
        <v>0</v>
      </c>
      <c r="I684" s="43">
        <f t="shared" si="76"/>
        <v>0</v>
      </c>
      <c r="J684" s="78" t="str">
        <f t="shared" si="71"/>
        <v>2076–2077</v>
      </c>
      <c r="L684" s="89"/>
      <c r="N684" s="87"/>
      <c r="Q684" s="46"/>
    </row>
    <row r="685" spans="1:17" ht="20.25" customHeight="1" x14ac:dyDescent="0.2">
      <c r="A685" s="41">
        <v>64771</v>
      </c>
      <c r="B685" s="42">
        <f t="shared" si="72"/>
        <v>0</v>
      </c>
      <c r="C685" s="117"/>
      <c r="D685" s="43">
        <f t="shared" si="73"/>
        <v>0</v>
      </c>
      <c r="E685" s="44">
        <f t="shared" si="70"/>
        <v>0</v>
      </c>
      <c r="F685" s="43">
        <f t="shared" si="74"/>
        <v>0</v>
      </c>
      <c r="G685" s="45">
        <f>IF(AND(C685&lt;&gt;"",SUM(G$27:G684)&lt;E$19),$E$19/$E$23,0)</f>
        <v>0</v>
      </c>
      <c r="H685" s="43">
        <f t="shared" si="75"/>
        <v>0</v>
      </c>
      <c r="I685" s="43">
        <f t="shared" si="76"/>
        <v>0</v>
      </c>
      <c r="J685" s="78" t="str">
        <f t="shared" si="71"/>
        <v>2076–2077</v>
      </c>
      <c r="L685" s="89"/>
      <c r="N685" s="87"/>
      <c r="Q685" s="46"/>
    </row>
    <row r="686" spans="1:17" ht="20.25" customHeight="1" x14ac:dyDescent="0.2">
      <c r="A686" s="41">
        <v>64802</v>
      </c>
      <c r="B686" s="42">
        <f t="shared" si="72"/>
        <v>0</v>
      </c>
      <c r="C686" s="117"/>
      <c r="D686" s="43">
        <f t="shared" si="73"/>
        <v>0</v>
      </c>
      <c r="E686" s="44">
        <f t="shared" si="70"/>
        <v>0</v>
      </c>
      <c r="F686" s="43">
        <f t="shared" si="74"/>
        <v>0</v>
      </c>
      <c r="G686" s="45">
        <f>IF(AND(C686&lt;&gt;"",SUM(G$27:G685)&lt;E$19),$E$19/$E$23,0)</f>
        <v>0</v>
      </c>
      <c r="H686" s="43">
        <f t="shared" si="75"/>
        <v>0</v>
      </c>
      <c r="I686" s="43">
        <f t="shared" si="76"/>
        <v>0</v>
      </c>
      <c r="J686" s="78" t="str">
        <f t="shared" si="71"/>
        <v>2076–2077</v>
      </c>
      <c r="L686" s="89"/>
      <c r="N686" s="87"/>
      <c r="Q686" s="46"/>
    </row>
    <row r="687" spans="1:17" ht="20.25" customHeight="1" x14ac:dyDescent="0.2">
      <c r="A687" s="41">
        <v>64832</v>
      </c>
      <c r="B687" s="42">
        <f t="shared" si="72"/>
        <v>0</v>
      </c>
      <c r="C687" s="117"/>
      <c r="D687" s="43">
        <f t="shared" si="73"/>
        <v>0</v>
      </c>
      <c r="E687" s="44">
        <f t="shared" si="70"/>
        <v>0</v>
      </c>
      <c r="F687" s="43">
        <f t="shared" si="74"/>
        <v>0</v>
      </c>
      <c r="G687" s="45">
        <f>IF(AND(C687&lt;&gt;"",SUM(G$27:G686)&lt;E$19),$E$19/$E$23,0)</f>
        <v>0</v>
      </c>
      <c r="H687" s="43">
        <f t="shared" si="75"/>
        <v>0</v>
      </c>
      <c r="I687" s="43">
        <f t="shared" si="76"/>
        <v>0</v>
      </c>
      <c r="J687" s="78" t="str">
        <f t="shared" si="71"/>
        <v>2077–2078</v>
      </c>
      <c r="L687" s="89"/>
      <c r="N687" s="87"/>
      <c r="Q687" s="46"/>
    </row>
    <row r="688" spans="1:17" ht="20.25" customHeight="1" x14ac:dyDescent="0.2">
      <c r="A688" s="41">
        <v>64863</v>
      </c>
      <c r="B688" s="42">
        <f t="shared" si="72"/>
        <v>0</v>
      </c>
      <c r="C688" s="117"/>
      <c r="D688" s="43">
        <f t="shared" si="73"/>
        <v>0</v>
      </c>
      <c r="E688" s="44">
        <f t="shared" si="70"/>
        <v>0</v>
      </c>
      <c r="F688" s="43">
        <f t="shared" si="74"/>
        <v>0</v>
      </c>
      <c r="G688" s="45">
        <f>IF(AND(C688&lt;&gt;"",SUM(G$27:G687)&lt;E$19),$E$19/$E$23,0)</f>
        <v>0</v>
      </c>
      <c r="H688" s="43">
        <f t="shared" si="75"/>
        <v>0</v>
      </c>
      <c r="I688" s="43">
        <f t="shared" si="76"/>
        <v>0</v>
      </c>
      <c r="J688" s="78" t="str">
        <f t="shared" si="71"/>
        <v>2077–2078</v>
      </c>
      <c r="L688" s="89"/>
      <c r="N688" s="87"/>
      <c r="Q688" s="46"/>
    </row>
    <row r="689" spans="1:17" ht="20.25" customHeight="1" x14ac:dyDescent="0.2">
      <c r="A689" s="41">
        <v>64894</v>
      </c>
      <c r="B689" s="42">
        <f t="shared" si="72"/>
        <v>0</v>
      </c>
      <c r="C689" s="117"/>
      <c r="D689" s="43">
        <f t="shared" si="73"/>
        <v>0</v>
      </c>
      <c r="E689" s="44">
        <f t="shared" si="70"/>
        <v>0</v>
      </c>
      <c r="F689" s="43">
        <f t="shared" si="74"/>
        <v>0</v>
      </c>
      <c r="G689" s="45">
        <f>IF(AND(C689&lt;&gt;"",SUM(G$27:G688)&lt;E$19),$E$19/$E$23,0)</f>
        <v>0</v>
      </c>
      <c r="H689" s="43">
        <f t="shared" si="75"/>
        <v>0</v>
      </c>
      <c r="I689" s="43">
        <f t="shared" si="76"/>
        <v>0</v>
      </c>
      <c r="J689" s="78" t="str">
        <f t="shared" si="71"/>
        <v>2077–2078</v>
      </c>
      <c r="L689" s="89"/>
      <c r="N689" s="87"/>
      <c r="Q689" s="46"/>
    </row>
    <row r="690" spans="1:17" ht="20.25" customHeight="1" x14ac:dyDescent="0.2">
      <c r="A690" s="41">
        <v>64924</v>
      </c>
      <c r="B690" s="42">
        <f t="shared" si="72"/>
        <v>0</v>
      </c>
      <c r="C690" s="117"/>
      <c r="D690" s="43">
        <f t="shared" si="73"/>
        <v>0</v>
      </c>
      <c r="E690" s="44">
        <f t="shared" si="70"/>
        <v>0</v>
      </c>
      <c r="F690" s="43">
        <f t="shared" si="74"/>
        <v>0</v>
      </c>
      <c r="G690" s="45">
        <f>IF(AND(C690&lt;&gt;"",SUM(G$27:G689)&lt;E$19),$E$19/$E$23,0)</f>
        <v>0</v>
      </c>
      <c r="H690" s="43">
        <f t="shared" si="75"/>
        <v>0</v>
      </c>
      <c r="I690" s="43">
        <f t="shared" si="76"/>
        <v>0</v>
      </c>
      <c r="J690" s="78" t="str">
        <f t="shared" si="71"/>
        <v>2077–2078</v>
      </c>
      <c r="L690" s="89"/>
      <c r="N690" s="87"/>
      <c r="Q690" s="46"/>
    </row>
    <row r="691" spans="1:17" ht="20.25" customHeight="1" x14ac:dyDescent="0.2">
      <c r="A691" s="41">
        <v>64955</v>
      </c>
      <c r="B691" s="42">
        <f t="shared" si="72"/>
        <v>0</v>
      </c>
      <c r="C691" s="117"/>
      <c r="D691" s="43">
        <f t="shared" si="73"/>
        <v>0</v>
      </c>
      <c r="E691" s="44">
        <f t="shared" si="70"/>
        <v>0</v>
      </c>
      <c r="F691" s="43">
        <f t="shared" si="74"/>
        <v>0</v>
      </c>
      <c r="G691" s="45">
        <f>IF(AND(C691&lt;&gt;"",SUM(G$27:G690)&lt;E$19),$E$19/$E$23,0)</f>
        <v>0</v>
      </c>
      <c r="H691" s="43">
        <f t="shared" si="75"/>
        <v>0</v>
      </c>
      <c r="I691" s="43">
        <f t="shared" si="76"/>
        <v>0</v>
      </c>
      <c r="J691" s="78" t="str">
        <f t="shared" si="71"/>
        <v>2077–2078</v>
      </c>
      <c r="L691" s="89"/>
      <c r="N691" s="87"/>
      <c r="Q691" s="46"/>
    </row>
    <row r="692" spans="1:17" ht="20.25" customHeight="1" x14ac:dyDescent="0.2">
      <c r="A692" s="41">
        <v>64985</v>
      </c>
      <c r="B692" s="42">
        <f t="shared" si="72"/>
        <v>0</v>
      </c>
      <c r="C692" s="117"/>
      <c r="D692" s="43">
        <f t="shared" si="73"/>
        <v>0</v>
      </c>
      <c r="E692" s="44">
        <f t="shared" si="70"/>
        <v>0</v>
      </c>
      <c r="F692" s="43">
        <f t="shared" si="74"/>
        <v>0</v>
      </c>
      <c r="G692" s="45">
        <f>IF(AND(C692&lt;&gt;"",SUM(G$27:G691)&lt;E$19),$E$19/$E$23,0)</f>
        <v>0</v>
      </c>
      <c r="H692" s="43">
        <f t="shared" si="75"/>
        <v>0</v>
      </c>
      <c r="I692" s="43">
        <f t="shared" si="76"/>
        <v>0</v>
      </c>
      <c r="J692" s="78" t="str">
        <f t="shared" si="71"/>
        <v>2077–2078</v>
      </c>
      <c r="L692" s="89"/>
      <c r="N692" s="87"/>
      <c r="Q692" s="46"/>
    </row>
    <row r="693" spans="1:17" ht="20.25" customHeight="1" x14ac:dyDescent="0.2">
      <c r="A693" s="41">
        <v>65016</v>
      </c>
      <c r="B693" s="42">
        <f t="shared" si="72"/>
        <v>0</v>
      </c>
      <c r="C693" s="117"/>
      <c r="D693" s="43">
        <f t="shared" si="73"/>
        <v>0</v>
      </c>
      <c r="E693" s="44">
        <f t="shared" si="70"/>
        <v>0</v>
      </c>
      <c r="F693" s="43">
        <f t="shared" si="74"/>
        <v>0</v>
      </c>
      <c r="G693" s="45">
        <f>IF(AND(C693&lt;&gt;"",SUM(G$27:G692)&lt;E$19),$E$19/$E$23,0)</f>
        <v>0</v>
      </c>
      <c r="H693" s="43">
        <f t="shared" si="75"/>
        <v>0</v>
      </c>
      <c r="I693" s="43">
        <f t="shared" si="76"/>
        <v>0</v>
      </c>
      <c r="J693" s="78" t="str">
        <f t="shared" si="71"/>
        <v>2077–2078</v>
      </c>
      <c r="L693" s="89"/>
      <c r="N693" s="87"/>
      <c r="Q693" s="46"/>
    </row>
    <row r="694" spans="1:17" ht="20.25" customHeight="1" x14ac:dyDescent="0.2">
      <c r="A694" s="41">
        <v>65047</v>
      </c>
      <c r="B694" s="42">
        <f t="shared" si="72"/>
        <v>0</v>
      </c>
      <c r="C694" s="117"/>
      <c r="D694" s="43">
        <f t="shared" si="73"/>
        <v>0</v>
      </c>
      <c r="E694" s="44">
        <f t="shared" si="70"/>
        <v>0</v>
      </c>
      <c r="F694" s="43">
        <f t="shared" si="74"/>
        <v>0</v>
      </c>
      <c r="G694" s="45">
        <f>IF(AND(C694&lt;&gt;"",SUM(G$27:G693)&lt;E$19),$E$19/$E$23,0)</f>
        <v>0</v>
      </c>
      <c r="H694" s="43">
        <f t="shared" si="75"/>
        <v>0</v>
      </c>
      <c r="I694" s="43">
        <f t="shared" si="76"/>
        <v>0</v>
      </c>
      <c r="J694" s="78" t="str">
        <f t="shared" si="71"/>
        <v>2077–2078</v>
      </c>
      <c r="L694" s="89"/>
      <c r="N694" s="87"/>
      <c r="Q694" s="46"/>
    </row>
    <row r="695" spans="1:17" ht="20.25" customHeight="1" x14ac:dyDescent="0.2">
      <c r="A695" s="41">
        <v>65075</v>
      </c>
      <c r="B695" s="42">
        <f t="shared" si="72"/>
        <v>0</v>
      </c>
      <c r="C695" s="117"/>
      <c r="D695" s="43">
        <f t="shared" si="73"/>
        <v>0</v>
      </c>
      <c r="E695" s="44">
        <f t="shared" si="70"/>
        <v>0</v>
      </c>
      <c r="F695" s="43">
        <f t="shared" si="74"/>
        <v>0</v>
      </c>
      <c r="G695" s="45">
        <f>IF(AND(C695&lt;&gt;"",SUM(G$27:G694)&lt;E$19),$E$19/$E$23,0)</f>
        <v>0</v>
      </c>
      <c r="H695" s="43">
        <f t="shared" si="75"/>
        <v>0</v>
      </c>
      <c r="I695" s="43">
        <f t="shared" si="76"/>
        <v>0</v>
      </c>
      <c r="J695" s="78" t="str">
        <f t="shared" si="71"/>
        <v>2077–2078</v>
      </c>
      <c r="L695" s="89"/>
      <c r="N695" s="87"/>
      <c r="Q695" s="46"/>
    </row>
    <row r="696" spans="1:17" ht="20.25" customHeight="1" x14ac:dyDescent="0.2">
      <c r="A696" s="41">
        <v>65106</v>
      </c>
      <c r="B696" s="42">
        <f t="shared" si="72"/>
        <v>0</v>
      </c>
      <c r="C696" s="117"/>
      <c r="D696" s="43">
        <f t="shared" si="73"/>
        <v>0</v>
      </c>
      <c r="E696" s="44">
        <f t="shared" si="70"/>
        <v>0</v>
      </c>
      <c r="F696" s="43">
        <f t="shared" si="74"/>
        <v>0</v>
      </c>
      <c r="G696" s="45">
        <f>IF(AND(C696&lt;&gt;"",SUM(G$27:G695)&lt;E$19),$E$19/$E$23,0)</f>
        <v>0</v>
      </c>
      <c r="H696" s="43">
        <f t="shared" si="75"/>
        <v>0</v>
      </c>
      <c r="I696" s="43">
        <f t="shared" si="76"/>
        <v>0</v>
      </c>
      <c r="J696" s="78" t="str">
        <f t="shared" si="71"/>
        <v>2077–2078</v>
      </c>
      <c r="L696" s="89"/>
      <c r="N696" s="87"/>
      <c r="Q696" s="46"/>
    </row>
    <row r="697" spans="1:17" ht="20.25" customHeight="1" x14ac:dyDescent="0.2">
      <c r="A697" s="41">
        <v>65136</v>
      </c>
      <c r="B697" s="42">
        <f t="shared" si="72"/>
        <v>0</v>
      </c>
      <c r="C697" s="117"/>
      <c r="D697" s="43">
        <f t="shared" si="73"/>
        <v>0</v>
      </c>
      <c r="E697" s="44">
        <f t="shared" si="70"/>
        <v>0</v>
      </c>
      <c r="F697" s="43">
        <f t="shared" si="74"/>
        <v>0</v>
      </c>
      <c r="G697" s="45">
        <f>IF(AND(C697&lt;&gt;"",SUM(G$27:G696)&lt;E$19),$E$19/$E$23,0)</f>
        <v>0</v>
      </c>
      <c r="H697" s="43">
        <f t="shared" si="75"/>
        <v>0</v>
      </c>
      <c r="I697" s="43">
        <f t="shared" si="76"/>
        <v>0</v>
      </c>
      <c r="J697" s="78" t="str">
        <f t="shared" si="71"/>
        <v>2077–2078</v>
      </c>
      <c r="L697" s="89"/>
      <c r="N697" s="87"/>
      <c r="Q697" s="46"/>
    </row>
    <row r="698" spans="1:17" ht="20.25" customHeight="1" x14ac:dyDescent="0.2">
      <c r="A698" s="41">
        <v>65167</v>
      </c>
      <c r="B698" s="42">
        <f t="shared" si="72"/>
        <v>0</v>
      </c>
      <c r="C698" s="117"/>
      <c r="D698" s="43">
        <f t="shared" si="73"/>
        <v>0</v>
      </c>
      <c r="E698" s="44">
        <f t="shared" si="70"/>
        <v>0</v>
      </c>
      <c r="F698" s="43">
        <f t="shared" si="74"/>
        <v>0</v>
      </c>
      <c r="G698" s="45">
        <f>IF(AND(C698&lt;&gt;"",SUM(G$27:G697)&lt;E$19),$E$19/$E$23,0)</f>
        <v>0</v>
      </c>
      <c r="H698" s="43">
        <f t="shared" si="75"/>
        <v>0</v>
      </c>
      <c r="I698" s="43">
        <f t="shared" si="76"/>
        <v>0</v>
      </c>
      <c r="J698" s="78" t="str">
        <f t="shared" si="71"/>
        <v>2077–2078</v>
      </c>
      <c r="L698" s="89"/>
      <c r="N698" s="87"/>
      <c r="Q698" s="46"/>
    </row>
    <row r="699" spans="1:17" ht="20.25" customHeight="1" x14ac:dyDescent="0.2">
      <c r="A699" s="41">
        <v>65197</v>
      </c>
      <c r="B699" s="42">
        <f t="shared" si="72"/>
        <v>0</v>
      </c>
      <c r="C699" s="117"/>
      <c r="D699" s="43">
        <f t="shared" si="73"/>
        <v>0</v>
      </c>
      <c r="E699" s="44">
        <f t="shared" si="70"/>
        <v>0</v>
      </c>
      <c r="F699" s="43">
        <f t="shared" si="74"/>
        <v>0</v>
      </c>
      <c r="G699" s="45">
        <f>IF(AND(C699&lt;&gt;"",SUM(G$27:G698)&lt;E$19),$E$19/$E$23,0)</f>
        <v>0</v>
      </c>
      <c r="H699" s="43">
        <f t="shared" si="75"/>
        <v>0</v>
      </c>
      <c r="I699" s="43">
        <f t="shared" si="76"/>
        <v>0</v>
      </c>
      <c r="J699" s="78" t="str">
        <f t="shared" si="71"/>
        <v>2078–2079</v>
      </c>
      <c r="L699" s="89"/>
      <c r="N699" s="87"/>
      <c r="Q699" s="46"/>
    </row>
    <row r="700" spans="1:17" ht="20.25" customHeight="1" x14ac:dyDescent="0.2">
      <c r="A700" s="41">
        <v>65228</v>
      </c>
      <c r="B700" s="42">
        <f t="shared" si="72"/>
        <v>0</v>
      </c>
      <c r="C700" s="117"/>
      <c r="D700" s="43">
        <f t="shared" si="73"/>
        <v>0</v>
      </c>
      <c r="E700" s="44">
        <f t="shared" si="70"/>
        <v>0</v>
      </c>
      <c r="F700" s="43">
        <f t="shared" si="74"/>
        <v>0</v>
      </c>
      <c r="G700" s="45">
        <f>IF(AND(C700&lt;&gt;"",SUM(G$27:G699)&lt;E$19),$E$19/$E$23,0)</f>
        <v>0</v>
      </c>
      <c r="H700" s="43">
        <f t="shared" si="75"/>
        <v>0</v>
      </c>
      <c r="I700" s="43">
        <f t="shared" si="76"/>
        <v>0</v>
      </c>
      <c r="J700" s="78" t="str">
        <f t="shared" si="71"/>
        <v>2078–2079</v>
      </c>
      <c r="L700" s="89"/>
      <c r="N700" s="87"/>
      <c r="Q700" s="46"/>
    </row>
    <row r="701" spans="1:17" ht="20.25" customHeight="1" x14ac:dyDescent="0.2">
      <c r="A701" s="41">
        <v>65259</v>
      </c>
      <c r="B701" s="42">
        <f t="shared" si="72"/>
        <v>0</v>
      </c>
      <c r="C701" s="117"/>
      <c r="D701" s="43">
        <f t="shared" si="73"/>
        <v>0</v>
      </c>
      <c r="E701" s="44">
        <f t="shared" si="70"/>
        <v>0</v>
      </c>
      <c r="F701" s="43">
        <f t="shared" si="74"/>
        <v>0</v>
      </c>
      <c r="G701" s="45">
        <f>IF(AND(C701&lt;&gt;"",SUM(G$27:G700)&lt;E$19),$E$19/$E$23,0)</f>
        <v>0</v>
      </c>
      <c r="H701" s="43">
        <f t="shared" si="75"/>
        <v>0</v>
      </c>
      <c r="I701" s="43">
        <f t="shared" si="76"/>
        <v>0</v>
      </c>
      <c r="J701" s="78" t="str">
        <f t="shared" si="71"/>
        <v>2078–2079</v>
      </c>
      <c r="L701" s="89"/>
      <c r="N701" s="87"/>
      <c r="Q701" s="46"/>
    </row>
    <row r="702" spans="1:17" ht="20.25" customHeight="1" x14ac:dyDescent="0.2">
      <c r="A702" s="41">
        <v>65289</v>
      </c>
      <c r="B702" s="42">
        <f t="shared" si="72"/>
        <v>0</v>
      </c>
      <c r="C702" s="117"/>
      <c r="D702" s="43">
        <f t="shared" si="73"/>
        <v>0</v>
      </c>
      <c r="E702" s="44">
        <f t="shared" si="70"/>
        <v>0</v>
      </c>
      <c r="F702" s="43">
        <f t="shared" si="74"/>
        <v>0</v>
      </c>
      <c r="G702" s="45">
        <f>IF(AND(C702&lt;&gt;"",SUM(G$27:G701)&lt;E$19),$E$19/$E$23,0)</f>
        <v>0</v>
      </c>
      <c r="H702" s="43">
        <f t="shared" si="75"/>
        <v>0</v>
      </c>
      <c r="I702" s="43">
        <f t="shared" si="76"/>
        <v>0</v>
      </c>
      <c r="J702" s="78" t="str">
        <f t="shared" si="71"/>
        <v>2078–2079</v>
      </c>
      <c r="L702" s="89"/>
      <c r="N702" s="87"/>
      <c r="Q702" s="46"/>
    </row>
    <row r="703" spans="1:17" ht="20.25" customHeight="1" x14ac:dyDescent="0.2">
      <c r="A703" s="41">
        <v>65320</v>
      </c>
      <c r="B703" s="42">
        <f t="shared" si="72"/>
        <v>0</v>
      </c>
      <c r="C703" s="117"/>
      <c r="D703" s="43">
        <f t="shared" si="73"/>
        <v>0</v>
      </c>
      <c r="E703" s="44">
        <f t="shared" si="70"/>
        <v>0</v>
      </c>
      <c r="F703" s="43">
        <f t="shared" si="74"/>
        <v>0</v>
      </c>
      <c r="G703" s="45">
        <f>IF(AND(C703&lt;&gt;"",SUM(G$27:G702)&lt;E$19),$E$19/$E$23,0)</f>
        <v>0</v>
      </c>
      <c r="H703" s="43">
        <f t="shared" si="75"/>
        <v>0</v>
      </c>
      <c r="I703" s="43">
        <f t="shared" si="76"/>
        <v>0</v>
      </c>
      <c r="J703" s="78" t="str">
        <f t="shared" si="71"/>
        <v>2078–2079</v>
      </c>
      <c r="L703" s="89"/>
      <c r="N703" s="87"/>
      <c r="Q703" s="46"/>
    </row>
    <row r="704" spans="1:17" ht="20.25" customHeight="1" x14ac:dyDescent="0.2">
      <c r="A704" s="41">
        <v>65350</v>
      </c>
      <c r="B704" s="42">
        <f t="shared" si="72"/>
        <v>0</v>
      </c>
      <c r="C704" s="117"/>
      <c r="D704" s="43">
        <f t="shared" si="73"/>
        <v>0</v>
      </c>
      <c r="E704" s="44">
        <f t="shared" si="70"/>
        <v>0</v>
      </c>
      <c r="F704" s="43">
        <f t="shared" si="74"/>
        <v>0</v>
      </c>
      <c r="G704" s="45">
        <f>IF(AND(C704&lt;&gt;"",SUM(G$27:G703)&lt;E$19),$E$19/$E$23,0)</f>
        <v>0</v>
      </c>
      <c r="H704" s="43">
        <f t="shared" si="75"/>
        <v>0</v>
      </c>
      <c r="I704" s="43">
        <f t="shared" si="76"/>
        <v>0</v>
      </c>
      <c r="J704" s="78" t="str">
        <f t="shared" si="71"/>
        <v>2078–2079</v>
      </c>
      <c r="L704" s="89"/>
      <c r="N704" s="87"/>
      <c r="Q704" s="46"/>
    </row>
    <row r="705" spans="1:17" ht="20.25" customHeight="1" x14ac:dyDescent="0.2">
      <c r="A705" s="41">
        <v>65381</v>
      </c>
      <c r="B705" s="42">
        <f t="shared" si="72"/>
        <v>0</v>
      </c>
      <c r="C705" s="117"/>
      <c r="D705" s="43">
        <f t="shared" si="73"/>
        <v>0</v>
      </c>
      <c r="E705" s="44">
        <f t="shared" si="70"/>
        <v>0</v>
      </c>
      <c r="F705" s="43">
        <f t="shared" si="74"/>
        <v>0</v>
      </c>
      <c r="G705" s="45">
        <f>IF(AND(C705&lt;&gt;"",SUM(G$27:G704)&lt;E$19),$E$19/$E$23,0)</f>
        <v>0</v>
      </c>
      <c r="H705" s="43">
        <f t="shared" si="75"/>
        <v>0</v>
      </c>
      <c r="I705" s="43">
        <f t="shared" si="76"/>
        <v>0</v>
      </c>
      <c r="J705" s="78" t="str">
        <f t="shared" si="71"/>
        <v>2078–2079</v>
      </c>
      <c r="L705" s="89"/>
      <c r="N705" s="87"/>
      <c r="Q705" s="46"/>
    </row>
    <row r="706" spans="1:17" ht="20.25" customHeight="1" x14ac:dyDescent="0.2">
      <c r="A706" s="41">
        <v>65412</v>
      </c>
      <c r="B706" s="42">
        <f t="shared" si="72"/>
        <v>0</v>
      </c>
      <c r="C706" s="117"/>
      <c r="D706" s="43">
        <f t="shared" si="73"/>
        <v>0</v>
      </c>
      <c r="E706" s="44">
        <f t="shared" si="70"/>
        <v>0</v>
      </c>
      <c r="F706" s="43">
        <f t="shared" si="74"/>
        <v>0</v>
      </c>
      <c r="G706" s="45">
        <f>IF(AND(C706&lt;&gt;"",SUM(G$27:G705)&lt;E$19),$E$19/$E$23,0)</f>
        <v>0</v>
      </c>
      <c r="H706" s="43">
        <f t="shared" si="75"/>
        <v>0</v>
      </c>
      <c r="I706" s="43">
        <f t="shared" si="76"/>
        <v>0</v>
      </c>
      <c r="J706" s="78" t="str">
        <f t="shared" si="71"/>
        <v>2078–2079</v>
      </c>
      <c r="L706" s="89"/>
      <c r="N706" s="87"/>
      <c r="Q706" s="46"/>
    </row>
    <row r="707" spans="1:17" ht="20.25" customHeight="1" x14ac:dyDescent="0.2">
      <c r="A707" s="41">
        <v>65440</v>
      </c>
      <c r="B707" s="42">
        <f t="shared" si="72"/>
        <v>0</v>
      </c>
      <c r="C707" s="117"/>
      <c r="D707" s="43">
        <f t="shared" si="73"/>
        <v>0</v>
      </c>
      <c r="E707" s="44">
        <f t="shared" si="70"/>
        <v>0</v>
      </c>
      <c r="F707" s="43">
        <f t="shared" si="74"/>
        <v>0</v>
      </c>
      <c r="G707" s="45">
        <f>IF(AND(C707&lt;&gt;"",SUM(G$27:G706)&lt;E$19),$E$19/$E$23,0)</f>
        <v>0</v>
      </c>
      <c r="H707" s="43">
        <f t="shared" si="75"/>
        <v>0</v>
      </c>
      <c r="I707" s="43">
        <f t="shared" si="76"/>
        <v>0</v>
      </c>
      <c r="J707" s="78" t="str">
        <f t="shared" si="71"/>
        <v>2078–2079</v>
      </c>
      <c r="L707" s="89"/>
      <c r="N707" s="87"/>
      <c r="Q707" s="46"/>
    </row>
    <row r="708" spans="1:17" ht="20.25" customHeight="1" x14ac:dyDescent="0.2">
      <c r="A708" s="41">
        <v>65471</v>
      </c>
      <c r="B708" s="42">
        <f t="shared" si="72"/>
        <v>0</v>
      </c>
      <c r="C708" s="117"/>
      <c r="D708" s="43">
        <f t="shared" si="73"/>
        <v>0</v>
      </c>
      <c r="E708" s="44">
        <f t="shared" si="70"/>
        <v>0</v>
      </c>
      <c r="F708" s="43">
        <f t="shared" si="74"/>
        <v>0</v>
      </c>
      <c r="G708" s="45">
        <f>IF(AND(C708&lt;&gt;"",SUM(G$27:G707)&lt;E$19),$E$19/$E$23,0)</f>
        <v>0</v>
      </c>
      <c r="H708" s="43">
        <f t="shared" si="75"/>
        <v>0</v>
      </c>
      <c r="I708" s="43">
        <f t="shared" si="76"/>
        <v>0</v>
      </c>
      <c r="J708" s="78" t="str">
        <f t="shared" si="71"/>
        <v>2078–2079</v>
      </c>
      <c r="L708" s="89"/>
      <c r="N708" s="87"/>
      <c r="Q708" s="46"/>
    </row>
    <row r="709" spans="1:17" ht="20.25" customHeight="1" x14ac:dyDescent="0.2">
      <c r="A709" s="41">
        <v>65501</v>
      </c>
      <c r="B709" s="42">
        <f t="shared" si="72"/>
        <v>0</v>
      </c>
      <c r="C709" s="117"/>
      <c r="D709" s="43">
        <f t="shared" si="73"/>
        <v>0</v>
      </c>
      <c r="E709" s="44">
        <f t="shared" si="70"/>
        <v>0</v>
      </c>
      <c r="F709" s="43">
        <f t="shared" si="74"/>
        <v>0</v>
      </c>
      <c r="G709" s="45">
        <f>IF(AND(C709&lt;&gt;"",SUM(G$27:G708)&lt;E$19),$E$19/$E$23,0)</f>
        <v>0</v>
      </c>
      <c r="H709" s="43">
        <f t="shared" si="75"/>
        <v>0</v>
      </c>
      <c r="I709" s="43">
        <f t="shared" si="76"/>
        <v>0</v>
      </c>
      <c r="J709" s="78" t="str">
        <f t="shared" si="71"/>
        <v>2078–2079</v>
      </c>
      <c r="L709" s="89"/>
      <c r="N709" s="87"/>
      <c r="Q709" s="46"/>
    </row>
    <row r="710" spans="1:17" ht="20.25" customHeight="1" x14ac:dyDescent="0.2">
      <c r="A710" s="41">
        <v>65532</v>
      </c>
      <c r="B710" s="42">
        <f t="shared" si="72"/>
        <v>0</v>
      </c>
      <c r="C710" s="117"/>
      <c r="D710" s="43">
        <f t="shared" si="73"/>
        <v>0</v>
      </c>
      <c r="E710" s="44">
        <f t="shared" si="70"/>
        <v>0</v>
      </c>
      <c r="F710" s="43">
        <f t="shared" si="74"/>
        <v>0</v>
      </c>
      <c r="G710" s="45">
        <f>IF(AND(C710&lt;&gt;"",SUM(G$27:G709)&lt;E$19),$E$19/$E$23,0)</f>
        <v>0</v>
      </c>
      <c r="H710" s="43">
        <f t="shared" si="75"/>
        <v>0</v>
      </c>
      <c r="I710" s="43">
        <f t="shared" si="76"/>
        <v>0</v>
      </c>
      <c r="J710" s="78" t="str">
        <f t="shared" si="71"/>
        <v>2078–2079</v>
      </c>
      <c r="L710" s="89"/>
      <c r="N710" s="87"/>
      <c r="Q710" s="46"/>
    </row>
    <row r="711" spans="1:17" ht="20.25" customHeight="1" x14ac:dyDescent="0.2">
      <c r="A711" s="41">
        <v>65562</v>
      </c>
      <c r="B711" s="42">
        <f t="shared" si="72"/>
        <v>0</v>
      </c>
      <c r="C711" s="117"/>
      <c r="D711" s="43">
        <f t="shared" si="73"/>
        <v>0</v>
      </c>
      <c r="E711" s="44">
        <f t="shared" si="70"/>
        <v>0</v>
      </c>
      <c r="F711" s="43">
        <f t="shared" si="74"/>
        <v>0</v>
      </c>
      <c r="G711" s="45">
        <f>IF(AND(C711&lt;&gt;"",SUM(G$27:G710)&lt;E$19),$E$19/$E$23,0)</f>
        <v>0</v>
      </c>
      <c r="H711" s="43">
        <f t="shared" si="75"/>
        <v>0</v>
      </c>
      <c r="I711" s="43">
        <f t="shared" si="76"/>
        <v>0</v>
      </c>
      <c r="J711" s="78" t="str">
        <f t="shared" si="71"/>
        <v>2079–2080</v>
      </c>
      <c r="L711" s="89"/>
      <c r="N711" s="87"/>
      <c r="Q711" s="46"/>
    </row>
    <row r="712" spans="1:17" ht="20.25" customHeight="1" x14ac:dyDescent="0.2">
      <c r="A712" s="41">
        <v>65593</v>
      </c>
      <c r="B712" s="42">
        <f t="shared" si="72"/>
        <v>0</v>
      </c>
      <c r="C712" s="117"/>
      <c r="D712" s="43">
        <f t="shared" si="73"/>
        <v>0</v>
      </c>
      <c r="E712" s="44">
        <f t="shared" si="70"/>
        <v>0</v>
      </c>
      <c r="F712" s="43">
        <f t="shared" si="74"/>
        <v>0</v>
      </c>
      <c r="G712" s="45">
        <f>IF(AND(C712&lt;&gt;"",SUM(G$27:G711)&lt;E$19),$E$19/$E$23,0)</f>
        <v>0</v>
      </c>
      <c r="H712" s="43">
        <f t="shared" si="75"/>
        <v>0</v>
      </c>
      <c r="I712" s="43">
        <f t="shared" si="76"/>
        <v>0</v>
      </c>
      <c r="J712" s="78" t="str">
        <f t="shared" si="71"/>
        <v>2079–2080</v>
      </c>
      <c r="L712" s="89"/>
      <c r="N712" s="87"/>
      <c r="Q712" s="46"/>
    </row>
    <row r="713" spans="1:17" ht="20.25" customHeight="1" x14ac:dyDescent="0.2">
      <c r="A713" s="41">
        <v>65624</v>
      </c>
      <c r="B713" s="42">
        <f t="shared" si="72"/>
        <v>0</v>
      </c>
      <c r="C713" s="117"/>
      <c r="D713" s="43">
        <f t="shared" si="73"/>
        <v>0</v>
      </c>
      <c r="E713" s="44">
        <f t="shared" si="70"/>
        <v>0</v>
      </c>
      <c r="F713" s="43">
        <f t="shared" si="74"/>
        <v>0</v>
      </c>
      <c r="G713" s="45">
        <f>IF(AND(C713&lt;&gt;"",SUM(G$27:G712)&lt;E$19),$E$19/$E$23,0)</f>
        <v>0</v>
      </c>
      <c r="H713" s="43">
        <f t="shared" si="75"/>
        <v>0</v>
      </c>
      <c r="I713" s="43">
        <f t="shared" si="76"/>
        <v>0</v>
      </c>
      <c r="J713" s="78" t="str">
        <f t="shared" si="71"/>
        <v>2079–2080</v>
      </c>
      <c r="L713" s="89"/>
      <c r="N713" s="87"/>
      <c r="Q713" s="46"/>
    </row>
    <row r="714" spans="1:17" ht="20.25" customHeight="1" x14ac:dyDescent="0.2">
      <c r="A714" s="41">
        <v>65654</v>
      </c>
      <c r="B714" s="42">
        <f t="shared" si="72"/>
        <v>0</v>
      </c>
      <c r="C714" s="117"/>
      <c r="D714" s="43">
        <f t="shared" si="73"/>
        <v>0</v>
      </c>
      <c r="E714" s="44">
        <f t="shared" si="70"/>
        <v>0</v>
      </c>
      <c r="F714" s="43">
        <f t="shared" si="74"/>
        <v>0</v>
      </c>
      <c r="G714" s="45">
        <f>IF(AND(C714&lt;&gt;"",SUM(G$27:G713)&lt;E$19),$E$19/$E$23,0)</f>
        <v>0</v>
      </c>
      <c r="H714" s="43">
        <f t="shared" si="75"/>
        <v>0</v>
      </c>
      <c r="I714" s="43">
        <f t="shared" si="76"/>
        <v>0</v>
      </c>
      <c r="J714" s="78" t="str">
        <f t="shared" si="71"/>
        <v>2079–2080</v>
      </c>
      <c r="L714" s="89"/>
      <c r="N714" s="87"/>
      <c r="Q714" s="46"/>
    </row>
    <row r="715" spans="1:17" ht="20.25" customHeight="1" x14ac:dyDescent="0.2">
      <c r="A715" s="41">
        <v>65685</v>
      </c>
      <c r="B715" s="42">
        <f t="shared" si="72"/>
        <v>0</v>
      </c>
      <c r="C715" s="117"/>
      <c r="D715" s="43">
        <f t="shared" si="73"/>
        <v>0</v>
      </c>
      <c r="E715" s="44">
        <f t="shared" si="70"/>
        <v>0</v>
      </c>
      <c r="F715" s="43">
        <f t="shared" si="74"/>
        <v>0</v>
      </c>
      <c r="G715" s="45">
        <f>IF(AND(C715&lt;&gt;"",SUM(G$27:G714)&lt;E$19),$E$19/$E$23,0)</f>
        <v>0</v>
      </c>
      <c r="H715" s="43">
        <f t="shared" si="75"/>
        <v>0</v>
      </c>
      <c r="I715" s="43">
        <f t="shared" si="76"/>
        <v>0</v>
      </c>
      <c r="J715" s="78" t="str">
        <f t="shared" si="71"/>
        <v>2079–2080</v>
      </c>
      <c r="L715" s="89"/>
      <c r="N715" s="87"/>
      <c r="Q715" s="46"/>
    </row>
    <row r="716" spans="1:17" ht="20.25" customHeight="1" x14ac:dyDescent="0.2">
      <c r="A716" s="41">
        <v>65715</v>
      </c>
      <c r="B716" s="42">
        <f t="shared" si="72"/>
        <v>0</v>
      </c>
      <c r="C716" s="117"/>
      <c r="D716" s="43">
        <f t="shared" si="73"/>
        <v>0</v>
      </c>
      <c r="E716" s="44">
        <f t="shared" si="70"/>
        <v>0</v>
      </c>
      <c r="F716" s="43">
        <f t="shared" si="74"/>
        <v>0</v>
      </c>
      <c r="G716" s="45">
        <f>IF(AND(C716&lt;&gt;"",SUM(G$27:G715)&lt;E$19),$E$19/$E$23,0)</f>
        <v>0</v>
      </c>
      <c r="H716" s="43">
        <f t="shared" si="75"/>
        <v>0</v>
      </c>
      <c r="I716" s="43">
        <f t="shared" si="76"/>
        <v>0</v>
      </c>
      <c r="J716" s="78" t="str">
        <f t="shared" si="71"/>
        <v>2079–2080</v>
      </c>
      <c r="L716" s="89"/>
      <c r="N716" s="87"/>
      <c r="Q716" s="46"/>
    </row>
    <row r="717" spans="1:17" ht="20.25" customHeight="1" x14ac:dyDescent="0.2">
      <c r="A717" s="41">
        <v>65746</v>
      </c>
      <c r="B717" s="42">
        <f t="shared" si="72"/>
        <v>0</v>
      </c>
      <c r="C717" s="117"/>
      <c r="D717" s="43">
        <f t="shared" si="73"/>
        <v>0</v>
      </c>
      <c r="E717" s="44">
        <f t="shared" si="70"/>
        <v>0</v>
      </c>
      <c r="F717" s="43">
        <f t="shared" si="74"/>
        <v>0</v>
      </c>
      <c r="G717" s="45">
        <f>IF(AND(C717&lt;&gt;"",SUM(G$27:G716)&lt;E$19),$E$19/$E$23,0)</f>
        <v>0</v>
      </c>
      <c r="H717" s="43">
        <f t="shared" si="75"/>
        <v>0</v>
      </c>
      <c r="I717" s="43">
        <f t="shared" si="76"/>
        <v>0</v>
      </c>
      <c r="J717" s="78" t="str">
        <f t="shared" si="71"/>
        <v>2079–2080</v>
      </c>
      <c r="L717" s="89"/>
      <c r="N717" s="87"/>
      <c r="Q717" s="46"/>
    </row>
    <row r="718" spans="1:17" ht="20.25" customHeight="1" x14ac:dyDescent="0.2">
      <c r="A718" s="41">
        <v>65777</v>
      </c>
      <c r="B718" s="42">
        <f t="shared" si="72"/>
        <v>0</v>
      </c>
      <c r="C718" s="117"/>
      <c r="D718" s="43">
        <f t="shared" si="73"/>
        <v>0</v>
      </c>
      <c r="E718" s="44">
        <f t="shared" si="70"/>
        <v>0</v>
      </c>
      <c r="F718" s="43">
        <f t="shared" si="74"/>
        <v>0</v>
      </c>
      <c r="G718" s="45">
        <f>IF(AND(C718&lt;&gt;"",SUM(G$27:G717)&lt;E$19),$E$19/$E$23,0)</f>
        <v>0</v>
      </c>
      <c r="H718" s="43">
        <f t="shared" si="75"/>
        <v>0</v>
      </c>
      <c r="I718" s="43">
        <f t="shared" si="76"/>
        <v>0</v>
      </c>
      <c r="J718" s="78" t="str">
        <f t="shared" si="71"/>
        <v>2079–2080</v>
      </c>
      <c r="L718" s="89"/>
      <c r="N718" s="87"/>
      <c r="Q718" s="46"/>
    </row>
    <row r="719" spans="1:17" ht="20.25" customHeight="1" x14ac:dyDescent="0.2">
      <c r="A719" s="41">
        <v>65806</v>
      </c>
      <c r="B719" s="42">
        <f t="shared" si="72"/>
        <v>0</v>
      </c>
      <c r="C719" s="117"/>
      <c r="D719" s="43">
        <f t="shared" si="73"/>
        <v>0</v>
      </c>
      <c r="E719" s="44">
        <f t="shared" si="70"/>
        <v>0</v>
      </c>
      <c r="F719" s="43">
        <f t="shared" si="74"/>
        <v>0</v>
      </c>
      <c r="G719" s="45">
        <f>IF(AND(C719&lt;&gt;"",SUM(G$27:G718)&lt;E$19),$E$19/$E$23,0)</f>
        <v>0</v>
      </c>
      <c r="H719" s="43">
        <f t="shared" si="75"/>
        <v>0</v>
      </c>
      <c r="I719" s="43">
        <f t="shared" si="76"/>
        <v>0</v>
      </c>
      <c r="J719" s="78" t="str">
        <f t="shared" si="71"/>
        <v>2079–2080</v>
      </c>
      <c r="L719" s="89"/>
      <c r="N719" s="87"/>
      <c r="Q719" s="46"/>
    </row>
    <row r="720" spans="1:17" ht="20.25" customHeight="1" x14ac:dyDescent="0.2">
      <c r="A720" s="41">
        <v>65837</v>
      </c>
      <c r="B720" s="42">
        <f t="shared" si="72"/>
        <v>0</v>
      </c>
      <c r="C720" s="117"/>
      <c r="D720" s="43">
        <f t="shared" si="73"/>
        <v>0</v>
      </c>
      <c r="E720" s="44">
        <f t="shared" si="70"/>
        <v>0</v>
      </c>
      <c r="F720" s="43">
        <f t="shared" si="74"/>
        <v>0</v>
      </c>
      <c r="G720" s="45">
        <f>IF(AND(C720&lt;&gt;"",SUM(G$27:G719)&lt;E$19),$E$19/$E$23,0)</f>
        <v>0</v>
      </c>
      <c r="H720" s="43">
        <f t="shared" si="75"/>
        <v>0</v>
      </c>
      <c r="I720" s="43">
        <f t="shared" si="76"/>
        <v>0</v>
      </c>
      <c r="J720" s="78" t="str">
        <f t="shared" si="71"/>
        <v>2079–2080</v>
      </c>
      <c r="L720" s="89"/>
      <c r="N720" s="87"/>
      <c r="Q720" s="46"/>
    </row>
    <row r="721" spans="1:17" ht="20.25" customHeight="1" x14ac:dyDescent="0.2">
      <c r="A721" s="41">
        <v>65867</v>
      </c>
      <c r="B721" s="42">
        <f t="shared" si="72"/>
        <v>0</v>
      </c>
      <c r="C721" s="117"/>
      <c r="D721" s="43">
        <f t="shared" si="73"/>
        <v>0</v>
      </c>
      <c r="E721" s="44">
        <f t="shared" si="70"/>
        <v>0</v>
      </c>
      <c r="F721" s="43">
        <f t="shared" si="74"/>
        <v>0</v>
      </c>
      <c r="G721" s="45">
        <f>IF(AND(C721&lt;&gt;"",SUM(G$27:G720)&lt;E$19),$E$19/$E$23,0)</f>
        <v>0</v>
      </c>
      <c r="H721" s="43">
        <f t="shared" si="75"/>
        <v>0</v>
      </c>
      <c r="I721" s="43">
        <f t="shared" si="76"/>
        <v>0</v>
      </c>
      <c r="J721" s="78" t="str">
        <f t="shared" si="71"/>
        <v>2079–2080</v>
      </c>
      <c r="L721" s="89"/>
      <c r="N721" s="87"/>
      <c r="Q721" s="46"/>
    </row>
    <row r="722" spans="1:17" ht="20.25" customHeight="1" x14ac:dyDescent="0.2">
      <c r="A722" s="41">
        <v>65898</v>
      </c>
      <c r="B722" s="42">
        <f t="shared" si="72"/>
        <v>0</v>
      </c>
      <c r="C722" s="117"/>
      <c r="D722" s="43">
        <f t="shared" si="73"/>
        <v>0</v>
      </c>
      <c r="E722" s="44">
        <f t="shared" si="70"/>
        <v>0</v>
      </c>
      <c r="F722" s="43">
        <f t="shared" si="74"/>
        <v>0</v>
      </c>
      <c r="G722" s="45">
        <f>IF(AND(C722&lt;&gt;"",SUM(G$27:G721)&lt;E$19),$E$19/$E$23,0)</f>
        <v>0</v>
      </c>
      <c r="H722" s="43">
        <f t="shared" si="75"/>
        <v>0</v>
      </c>
      <c r="I722" s="43">
        <f t="shared" si="76"/>
        <v>0</v>
      </c>
      <c r="J722" s="78" t="str">
        <f t="shared" si="71"/>
        <v>2079–2080</v>
      </c>
      <c r="L722" s="89"/>
      <c r="N722" s="87"/>
      <c r="Q722" s="46"/>
    </row>
    <row r="723" spans="1:17" ht="20.25" customHeight="1" x14ac:dyDescent="0.2">
      <c r="A723" s="41">
        <v>65928</v>
      </c>
      <c r="B723" s="42">
        <f t="shared" si="72"/>
        <v>0</v>
      </c>
      <c r="C723" s="117"/>
      <c r="D723" s="43">
        <f t="shared" si="73"/>
        <v>0</v>
      </c>
      <c r="E723" s="44">
        <f t="shared" si="70"/>
        <v>0</v>
      </c>
      <c r="F723" s="43">
        <f t="shared" si="74"/>
        <v>0</v>
      </c>
      <c r="G723" s="45">
        <f>IF(AND(C723&lt;&gt;"",SUM(G$27:G722)&lt;E$19),$E$19/$E$23,0)</f>
        <v>0</v>
      </c>
      <c r="H723" s="43">
        <f t="shared" si="75"/>
        <v>0</v>
      </c>
      <c r="I723" s="43">
        <f t="shared" si="76"/>
        <v>0</v>
      </c>
      <c r="J723" s="78" t="str">
        <f t="shared" si="71"/>
        <v>2080–2081</v>
      </c>
      <c r="L723" s="89"/>
      <c r="N723" s="87"/>
      <c r="Q723" s="46"/>
    </row>
    <row r="724" spans="1:17" ht="20.25" customHeight="1" x14ac:dyDescent="0.2">
      <c r="A724" s="41">
        <v>65959</v>
      </c>
      <c r="B724" s="42">
        <f t="shared" si="72"/>
        <v>0</v>
      </c>
      <c r="C724" s="117"/>
      <c r="D724" s="43">
        <f t="shared" si="73"/>
        <v>0</v>
      </c>
      <c r="E724" s="44">
        <f t="shared" si="70"/>
        <v>0</v>
      </c>
      <c r="F724" s="43">
        <f t="shared" si="74"/>
        <v>0</v>
      </c>
      <c r="G724" s="45">
        <f>IF(AND(C724&lt;&gt;"",SUM(G$27:G723)&lt;E$19),$E$19/$E$23,0)</f>
        <v>0</v>
      </c>
      <c r="H724" s="43">
        <f t="shared" si="75"/>
        <v>0</v>
      </c>
      <c r="I724" s="43">
        <f t="shared" si="76"/>
        <v>0</v>
      </c>
      <c r="J724" s="78" t="str">
        <f t="shared" si="71"/>
        <v>2080–2081</v>
      </c>
      <c r="L724" s="89"/>
      <c r="N724" s="87"/>
      <c r="Q724" s="46"/>
    </row>
    <row r="725" spans="1:17" ht="20.25" customHeight="1" x14ac:dyDescent="0.2">
      <c r="A725" s="41">
        <v>65990</v>
      </c>
      <c r="B725" s="42">
        <f t="shared" si="72"/>
        <v>0</v>
      </c>
      <c r="C725" s="117"/>
      <c r="D725" s="43">
        <f t="shared" si="73"/>
        <v>0</v>
      </c>
      <c r="E725" s="44">
        <f t="shared" si="70"/>
        <v>0</v>
      </c>
      <c r="F725" s="43">
        <f t="shared" si="74"/>
        <v>0</v>
      </c>
      <c r="G725" s="45">
        <f>IF(AND(C725&lt;&gt;"",SUM(G$27:G724)&lt;E$19),$E$19/$E$23,0)</f>
        <v>0</v>
      </c>
      <c r="H725" s="43">
        <f t="shared" si="75"/>
        <v>0</v>
      </c>
      <c r="I725" s="43">
        <f t="shared" si="76"/>
        <v>0</v>
      </c>
      <c r="J725" s="78" t="str">
        <f t="shared" si="71"/>
        <v>2080–2081</v>
      </c>
      <c r="L725" s="89"/>
      <c r="N725" s="87"/>
      <c r="Q725" s="46"/>
    </row>
    <row r="726" spans="1:17" ht="20.25" customHeight="1" x14ac:dyDescent="0.2">
      <c r="A726" s="41">
        <v>66020</v>
      </c>
      <c r="B726" s="42">
        <f t="shared" si="72"/>
        <v>0</v>
      </c>
      <c r="C726" s="117"/>
      <c r="D726" s="43">
        <f t="shared" si="73"/>
        <v>0</v>
      </c>
      <c r="E726" s="44">
        <f t="shared" si="70"/>
        <v>0</v>
      </c>
      <c r="F726" s="43">
        <f t="shared" si="74"/>
        <v>0</v>
      </c>
      <c r="G726" s="45">
        <f>IF(AND(C726&lt;&gt;"",SUM(G$27:G725)&lt;E$19),$E$19/$E$23,0)</f>
        <v>0</v>
      </c>
      <c r="H726" s="43">
        <f t="shared" si="75"/>
        <v>0</v>
      </c>
      <c r="I726" s="43">
        <f t="shared" si="76"/>
        <v>0</v>
      </c>
      <c r="J726" s="78" t="str">
        <f t="shared" si="71"/>
        <v>2080–2081</v>
      </c>
      <c r="L726" s="89"/>
      <c r="N726" s="87"/>
      <c r="Q726" s="46"/>
    </row>
    <row r="727" spans="1:17" ht="20.25" customHeight="1" x14ac:dyDescent="0.2">
      <c r="A727" s="41">
        <v>66051</v>
      </c>
      <c r="B727" s="42">
        <f t="shared" si="72"/>
        <v>0</v>
      </c>
      <c r="C727" s="117"/>
      <c r="D727" s="43">
        <f t="shared" si="73"/>
        <v>0</v>
      </c>
      <c r="E727" s="44">
        <f t="shared" si="70"/>
        <v>0</v>
      </c>
      <c r="F727" s="43">
        <f t="shared" si="74"/>
        <v>0</v>
      </c>
      <c r="G727" s="45">
        <f>IF(AND(C727&lt;&gt;"",SUM(G$27:G726)&lt;E$19),$E$19/$E$23,0)</f>
        <v>0</v>
      </c>
      <c r="H727" s="43">
        <f t="shared" si="75"/>
        <v>0</v>
      </c>
      <c r="I727" s="43">
        <f t="shared" si="76"/>
        <v>0</v>
      </c>
      <c r="J727" s="78" t="str">
        <f t="shared" si="71"/>
        <v>2080–2081</v>
      </c>
      <c r="L727" s="89"/>
      <c r="N727" s="87"/>
      <c r="Q727" s="46"/>
    </row>
    <row r="728" spans="1:17" ht="20.25" customHeight="1" x14ac:dyDescent="0.2">
      <c r="A728" s="41">
        <v>66081</v>
      </c>
      <c r="B728" s="42">
        <f t="shared" si="72"/>
        <v>0</v>
      </c>
      <c r="C728" s="117"/>
      <c r="D728" s="43">
        <f t="shared" si="73"/>
        <v>0</v>
      </c>
      <c r="E728" s="44">
        <f t="shared" si="70"/>
        <v>0</v>
      </c>
      <c r="F728" s="43">
        <f t="shared" si="74"/>
        <v>0</v>
      </c>
      <c r="G728" s="45">
        <f>IF(AND(C728&lt;&gt;"",SUM(G$27:G727)&lt;E$19),$E$19/$E$23,0)</f>
        <v>0</v>
      </c>
      <c r="H728" s="43">
        <f t="shared" si="75"/>
        <v>0</v>
      </c>
      <c r="I728" s="43">
        <f t="shared" si="76"/>
        <v>0</v>
      </c>
      <c r="J728" s="78" t="str">
        <f t="shared" si="71"/>
        <v>2080–2081</v>
      </c>
      <c r="L728" s="89"/>
      <c r="N728" s="87"/>
      <c r="Q728" s="46"/>
    </row>
    <row r="729" spans="1:17" ht="20.25" customHeight="1" x14ac:dyDescent="0.2">
      <c r="A729" s="41">
        <v>66112</v>
      </c>
      <c r="B729" s="42">
        <f t="shared" si="72"/>
        <v>0</v>
      </c>
      <c r="C729" s="117"/>
      <c r="D729" s="43">
        <f t="shared" si="73"/>
        <v>0</v>
      </c>
      <c r="E729" s="44">
        <f t="shared" si="70"/>
        <v>0</v>
      </c>
      <c r="F729" s="43">
        <f t="shared" si="74"/>
        <v>0</v>
      </c>
      <c r="G729" s="45">
        <f>IF(AND(C729&lt;&gt;"",SUM(G$27:G728)&lt;E$19),$E$19/$E$23,0)</f>
        <v>0</v>
      </c>
      <c r="H729" s="43">
        <f t="shared" si="75"/>
        <v>0</v>
      </c>
      <c r="I729" s="43">
        <f t="shared" si="76"/>
        <v>0</v>
      </c>
      <c r="J729" s="78" t="str">
        <f t="shared" si="71"/>
        <v>2080–2081</v>
      </c>
      <c r="L729" s="89"/>
      <c r="N729" s="87"/>
      <c r="Q729" s="46"/>
    </row>
    <row r="730" spans="1:17" ht="20.25" customHeight="1" x14ac:dyDescent="0.2">
      <c r="A730" s="41">
        <v>66143</v>
      </c>
      <c r="B730" s="42">
        <f t="shared" si="72"/>
        <v>0</v>
      </c>
      <c r="C730" s="117"/>
      <c r="D730" s="43">
        <f t="shared" si="73"/>
        <v>0</v>
      </c>
      <c r="E730" s="44">
        <f t="shared" si="70"/>
        <v>0</v>
      </c>
      <c r="F730" s="43">
        <f t="shared" si="74"/>
        <v>0</v>
      </c>
      <c r="G730" s="45">
        <f>IF(AND(C730&lt;&gt;"",SUM(G$27:G729)&lt;E$19),$E$19/$E$23,0)</f>
        <v>0</v>
      </c>
      <c r="H730" s="43">
        <f t="shared" si="75"/>
        <v>0</v>
      </c>
      <c r="I730" s="43">
        <f t="shared" si="76"/>
        <v>0</v>
      </c>
      <c r="J730" s="78" t="str">
        <f t="shared" si="71"/>
        <v>2080–2081</v>
      </c>
      <c r="L730" s="89"/>
      <c r="N730" s="87"/>
      <c r="Q730" s="46"/>
    </row>
    <row r="731" spans="1:17" ht="20.25" customHeight="1" x14ac:dyDescent="0.2">
      <c r="A731" s="41">
        <v>66171</v>
      </c>
      <c r="B731" s="42">
        <f t="shared" si="72"/>
        <v>0</v>
      </c>
      <c r="C731" s="117"/>
      <c r="D731" s="43">
        <f t="shared" si="73"/>
        <v>0</v>
      </c>
      <c r="E731" s="44">
        <f t="shared" ref="E731:E794" si="77">C731-D731</f>
        <v>0</v>
      </c>
      <c r="F731" s="43">
        <f t="shared" si="74"/>
        <v>0</v>
      </c>
      <c r="G731" s="45">
        <f>IF(AND(C731&lt;&gt;"",SUM(G$27:G730)&lt;E$19),$E$19/$E$23,0)</f>
        <v>0</v>
      </c>
      <c r="H731" s="43">
        <f t="shared" si="75"/>
        <v>0</v>
      </c>
      <c r="I731" s="43">
        <f t="shared" si="76"/>
        <v>0</v>
      </c>
      <c r="J731" s="78" t="str">
        <f t="shared" ref="J731:J794" si="78">IF(OR(MONTH(A731)=1,MONTH(A731)=2,MONTH(A731)=3,MONTH(A731)=4,MONTH(A731)=5,MONTH(A731)=6),YEAR(A731)-1&amp;"–"&amp;YEAR(A731),YEAR(A731)&amp;"–"&amp;YEAR(A731)+1)</f>
        <v>2080–2081</v>
      </c>
      <c r="L731" s="89"/>
      <c r="N731" s="87"/>
      <c r="Q731" s="46"/>
    </row>
    <row r="732" spans="1:17" ht="20.25" customHeight="1" x14ac:dyDescent="0.2">
      <c r="A732" s="41">
        <v>66202</v>
      </c>
      <c r="B732" s="42">
        <f t="shared" ref="B732:B795" si="79">IF(C732&gt;0,C732*-1,C732)</f>
        <v>0</v>
      </c>
      <c r="C732" s="117"/>
      <c r="D732" s="43">
        <f t="shared" ref="D732:D795" si="80">IF(C732="",0,IF($E$15="Beginning",IF(C731&lt;&gt;"",$F731*$E$6/12,0),IF(C731&lt;&gt;"",$F731*$E$6/12,$E$16*$E$6/12)))</f>
        <v>0</v>
      </c>
      <c r="E732" s="44">
        <f t="shared" si="77"/>
        <v>0</v>
      </c>
      <c r="F732" s="43">
        <f t="shared" ref="F732:F795" si="81">IF(C732="",0,IF(C731="",$E$16-E732,IF(C732&lt;&gt;"",F731-E732)))</f>
        <v>0</v>
      </c>
      <c r="G732" s="45">
        <f>IF(AND(C732&lt;&gt;"",SUM(G$27:G731)&lt;E$19),$E$19/$E$23,0)</f>
        <v>0</v>
      </c>
      <c r="H732" s="43">
        <f t="shared" ref="H732:H795" si="82">IF(C732&lt;&gt;"",G732+H731,0)</f>
        <v>0</v>
      </c>
      <c r="I732" s="43">
        <f t="shared" si="76"/>
        <v>0</v>
      </c>
      <c r="J732" s="78" t="str">
        <f t="shared" si="78"/>
        <v>2080–2081</v>
      </c>
      <c r="L732" s="89"/>
      <c r="N732" s="87"/>
      <c r="Q732" s="46"/>
    </row>
    <row r="733" spans="1:17" ht="20.25" customHeight="1" x14ac:dyDescent="0.2">
      <c r="A733" s="41">
        <v>66232</v>
      </c>
      <c r="B733" s="42">
        <f t="shared" si="79"/>
        <v>0</v>
      </c>
      <c r="C733" s="117"/>
      <c r="D733" s="43">
        <f t="shared" si="80"/>
        <v>0</v>
      </c>
      <c r="E733" s="44">
        <f t="shared" si="77"/>
        <v>0</v>
      </c>
      <c r="F733" s="43">
        <f t="shared" si="81"/>
        <v>0</v>
      </c>
      <c r="G733" s="45">
        <f>IF(AND(C733&lt;&gt;"",SUM(G$27:G732)&lt;E$19),$E$19/$E$23,0)</f>
        <v>0</v>
      </c>
      <c r="H733" s="43">
        <f t="shared" si="82"/>
        <v>0</v>
      </c>
      <c r="I733" s="43">
        <f t="shared" ref="I733:I796" si="83">IF(C733&lt;&gt;"",$E$19-H733,0)</f>
        <v>0</v>
      </c>
      <c r="J733" s="78" t="str">
        <f t="shared" si="78"/>
        <v>2080–2081</v>
      </c>
      <c r="L733" s="89"/>
      <c r="N733" s="87"/>
      <c r="Q733" s="46"/>
    </row>
    <row r="734" spans="1:17" ht="20.25" customHeight="1" x14ac:dyDescent="0.2">
      <c r="A734" s="41">
        <v>66263</v>
      </c>
      <c r="B734" s="42">
        <f t="shared" si="79"/>
        <v>0</v>
      </c>
      <c r="C734" s="117"/>
      <c r="D734" s="43">
        <f t="shared" si="80"/>
        <v>0</v>
      </c>
      <c r="E734" s="44">
        <f t="shared" si="77"/>
        <v>0</v>
      </c>
      <c r="F734" s="43">
        <f t="shared" si="81"/>
        <v>0</v>
      </c>
      <c r="G734" s="45">
        <f>IF(AND(C734&lt;&gt;"",SUM(G$27:G733)&lt;E$19),$E$19/$E$23,0)</f>
        <v>0</v>
      </c>
      <c r="H734" s="43">
        <f t="shared" si="82"/>
        <v>0</v>
      </c>
      <c r="I734" s="43">
        <f t="shared" si="83"/>
        <v>0</v>
      </c>
      <c r="J734" s="78" t="str">
        <f t="shared" si="78"/>
        <v>2080–2081</v>
      </c>
      <c r="L734" s="89"/>
      <c r="N734" s="87"/>
      <c r="Q734" s="46"/>
    </row>
    <row r="735" spans="1:17" ht="20.25" customHeight="1" x14ac:dyDescent="0.2">
      <c r="A735" s="41">
        <v>66293</v>
      </c>
      <c r="B735" s="42">
        <f t="shared" si="79"/>
        <v>0</v>
      </c>
      <c r="C735" s="117"/>
      <c r="D735" s="43">
        <f t="shared" si="80"/>
        <v>0</v>
      </c>
      <c r="E735" s="44">
        <f t="shared" si="77"/>
        <v>0</v>
      </c>
      <c r="F735" s="43">
        <f t="shared" si="81"/>
        <v>0</v>
      </c>
      <c r="G735" s="45">
        <f>IF(AND(C735&lt;&gt;"",SUM(G$27:G734)&lt;E$19),$E$19/$E$23,0)</f>
        <v>0</v>
      </c>
      <c r="H735" s="43">
        <f t="shared" si="82"/>
        <v>0</v>
      </c>
      <c r="I735" s="43">
        <f t="shared" si="83"/>
        <v>0</v>
      </c>
      <c r="J735" s="78" t="str">
        <f t="shared" si="78"/>
        <v>2081–2082</v>
      </c>
      <c r="L735" s="89"/>
      <c r="N735" s="87"/>
      <c r="Q735" s="46"/>
    </row>
    <row r="736" spans="1:17" ht="20.25" customHeight="1" x14ac:dyDescent="0.2">
      <c r="A736" s="41">
        <v>66324</v>
      </c>
      <c r="B736" s="42">
        <f t="shared" si="79"/>
        <v>0</v>
      </c>
      <c r="C736" s="117"/>
      <c r="D736" s="43">
        <f t="shared" si="80"/>
        <v>0</v>
      </c>
      <c r="E736" s="44">
        <f t="shared" si="77"/>
        <v>0</v>
      </c>
      <c r="F736" s="43">
        <f t="shared" si="81"/>
        <v>0</v>
      </c>
      <c r="G736" s="45">
        <f>IF(AND(C736&lt;&gt;"",SUM(G$27:G735)&lt;E$19),$E$19/$E$23,0)</f>
        <v>0</v>
      </c>
      <c r="H736" s="43">
        <f t="shared" si="82"/>
        <v>0</v>
      </c>
      <c r="I736" s="43">
        <f t="shared" si="83"/>
        <v>0</v>
      </c>
      <c r="J736" s="78" t="str">
        <f t="shared" si="78"/>
        <v>2081–2082</v>
      </c>
      <c r="L736" s="89"/>
      <c r="N736" s="87"/>
      <c r="Q736" s="46"/>
    </row>
    <row r="737" spans="1:17" ht="20.25" customHeight="1" x14ac:dyDescent="0.2">
      <c r="A737" s="41">
        <v>66355</v>
      </c>
      <c r="B737" s="42">
        <f t="shared" si="79"/>
        <v>0</v>
      </c>
      <c r="C737" s="117"/>
      <c r="D737" s="43">
        <f t="shared" si="80"/>
        <v>0</v>
      </c>
      <c r="E737" s="44">
        <f t="shared" si="77"/>
        <v>0</v>
      </c>
      <c r="F737" s="43">
        <f t="shared" si="81"/>
        <v>0</v>
      </c>
      <c r="G737" s="45">
        <f>IF(AND(C737&lt;&gt;"",SUM(G$27:G736)&lt;E$19),$E$19/$E$23,0)</f>
        <v>0</v>
      </c>
      <c r="H737" s="43">
        <f t="shared" si="82"/>
        <v>0</v>
      </c>
      <c r="I737" s="43">
        <f t="shared" si="83"/>
        <v>0</v>
      </c>
      <c r="J737" s="78" t="str">
        <f t="shared" si="78"/>
        <v>2081–2082</v>
      </c>
      <c r="L737" s="89"/>
      <c r="N737" s="87"/>
      <c r="Q737" s="46"/>
    </row>
    <row r="738" spans="1:17" ht="20.25" customHeight="1" x14ac:dyDescent="0.2">
      <c r="A738" s="41">
        <v>66385</v>
      </c>
      <c r="B738" s="42">
        <f t="shared" si="79"/>
        <v>0</v>
      </c>
      <c r="C738" s="117"/>
      <c r="D738" s="43">
        <f t="shared" si="80"/>
        <v>0</v>
      </c>
      <c r="E738" s="44">
        <f t="shared" si="77"/>
        <v>0</v>
      </c>
      <c r="F738" s="43">
        <f t="shared" si="81"/>
        <v>0</v>
      </c>
      <c r="G738" s="45">
        <f>IF(AND(C738&lt;&gt;"",SUM(G$27:G737)&lt;E$19),$E$19/$E$23,0)</f>
        <v>0</v>
      </c>
      <c r="H738" s="43">
        <f t="shared" si="82"/>
        <v>0</v>
      </c>
      <c r="I738" s="43">
        <f t="shared" si="83"/>
        <v>0</v>
      </c>
      <c r="J738" s="78" t="str">
        <f t="shared" si="78"/>
        <v>2081–2082</v>
      </c>
      <c r="L738" s="89"/>
      <c r="N738" s="87"/>
      <c r="Q738" s="46"/>
    </row>
    <row r="739" spans="1:17" ht="20.25" customHeight="1" x14ac:dyDescent="0.2">
      <c r="A739" s="41">
        <v>66416</v>
      </c>
      <c r="B739" s="42">
        <f t="shared" si="79"/>
        <v>0</v>
      </c>
      <c r="C739" s="117"/>
      <c r="D739" s="43">
        <f t="shared" si="80"/>
        <v>0</v>
      </c>
      <c r="E739" s="44">
        <f t="shared" si="77"/>
        <v>0</v>
      </c>
      <c r="F739" s="43">
        <f t="shared" si="81"/>
        <v>0</v>
      </c>
      <c r="G739" s="45">
        <f>IF(AND(C739&lt;&gt;"",SUM(G$27:G738)&lt;E$19),$E$19/$E$23,0)</f>
        <v>0</v>
      </c>
      <c r="H739" s="43">
        <f t="shared" si="82"/>
        <v>0</v>
      </c>
      <c r="I739" s="43">
        <f t="shared" si="83"/>
        <v>0</v>
      </c>
      <c r="J739" s="78" t="str">
        <f t="shared" si="78"/>
        <v>2081–2082</v>
      </c>
      <c r="L739" s="89"/>
      <c r="N739" s="87"/>
      <c r="Q739" s="46"/>
    </row>
    <row r="740" spans="1:17" ht="20.25" customHeight="1" x14ac:dyDescent="0.2">
      <c r="A740" s="41">
        <v>66446</v>
      </c>
      <c r="B740" s="42">
        <f t="shared" si="79"/>
        <v>0</v>
      </c>
      <c r="C740" s="117"/>
      <c r="D740" s="43">
        <f t="shared" si="80"/>
        <v>0</v>
      </c>
      <c r="E740" s="44">
        <f t="shared" si="77"/>
        <v>0</v>
      </c>
      <c r="F740" s="43">
        <f t="shared" si="81"/>
        <v>0</v>
      </c>
      <c r="G740" s="45">
        <f>IF(AND(C740&lt;&gt;"",SUM(G$27:G739)&lt;E$19),$E$19/$E$23,0)</f>
        <v>0</v>
      </c>
      <c r="H740" s="43">
        <f t="shared" si="82"/>
        <v>0</v>
      </c>
      <c r="I740" s="43">
        <f t="shared" si="83"/>
        <v>0</v>
      </c>
      <c r="J740" s="78" t="str">
        <f t="shared" si="78"/>
        <v>2081–2082</v>
      </c>
      <c r="L740" s="89"/>
      <c r="N740" s="87"/>
      <c r="Q740" s="46"/>
    </row>
    <row r="741" spans="1:17" ht="20.25" customHeight="1" x14ac:dyDescent="0.2">
      <c r="A741" s="41">
        <v>66477</v>
      </c>
      <c r="B741" s="42">
        <f t="shared" si="79"/>
        <v>0</v>
      </c>
      <c r="C741" s="117"/>
      <c r="D741" s="43">
        <f t="shared" si="80"/>
        <v>0</v>
      </c>
      <c r="E741" s="44">
        <f t="shared" si="77"/>
        <v>0</v>
      </c>
      <c r="F741" s="43">
        <f t="shared" si="81"/>
        <v>0</v>
      </c>
      <c r="G741" s="45">
        <f>IF(AND(C741&lt;&gt;"",SUM(G$27:G740)&lt;E$19),$E$19/$E$23,0)</f>
        <v>0</v>
      </c>
      <c r="H741" s="43">
        <f t="shared" si="82"/>
        <v>0</v>
      </c>
      <c r="I741" s="43">
        <f t="shared" si="83"/>
        <v>0</v>
      </c>
      <c r="J741" s="78" t="str">
        <f t="shared" si="78"/>
        <v>2081–2082</v>
      </c>
      <c r="L741" s="89"/>
      <c r="N741" s="87"/>
      <c r="Q741" s="46"/>
    </row>
    <row r="742" spans="1:17" ht="20.25" customHeight="1" x14ac:dyDescent="0.2">
      <c r="A742" s="41">
        <v>66508</v>
      </c>
      <c r="B742" s="42">
        <f t="shared" si="79"/>
        <v>0</v>
      </c>
      <c r="C742" s="117"/>
      <c r="D742" s="43">
        <f t="shared" si="80"/>
        <v>0</v>
      </c>
      <c r="E742" s="44">
        <f t="shared" si="77"/>
        <v>0</v>
      </c>
      <c r="F742" s="43">
        <f t="shared" si="81"/>
        <v>0</v>
      </c>
      <c r="G742" s="45">
        <f>IF(AND(C742&lt;&gt;"",SUM(G$27:G741)&lt;E$19),$E$19/$E$23,0)</f>
        <v>0</v>
      </c>
      <c r="H742" s="43">
        <f t="shared" si="82"/>
        <v>0</v>
      </c>
      <c r="I742" s="43">
        <f t="shared" si="83"/>
        <v>0</v>
      </c>
      <c r="J742" s="78" t="str">
        <f t="shared" si="78"/>
        <v>2081–2082</v>
      </c>
      <c r="L742" s="89"/>
      <c r="N742" s="87"/>
      <c r="Q742" s="46"/>
    </row>
    <row r="743" spans="1:17" ht="20.25" customHeight="1" x14ac:dyDescent="0.2">
      <c r="A743" s="41">
        <v>66536</v>
      </c>
      <c r="B743" s="42">
        <f t="shared" si="79"/>
        <v>0</v>
      </c>
      <c r="C743" s="117"/>
      <c r="D743" s="43">
        <f t="shared" si="80"/>
        <v>0</v>
      </c>
      <c r="E743" s="44">
        <f t="shared" si="77"/>
        <v>0</v>
      </c>
      <c r="F743" s="43">
        <f t="shared" si="81"/>
        <v>0</v>
      </c>
      <c r="G743" s="45">
        <f>IF(AND(C743&lt;&gt;"",SUM(G$27:G742)&lt;E$19),$E$19/$E$23,0)</f>
        <v>0</v>
      </c>
      <c r="H743" s="43">
        <f t="shared" si="82"/>
        <v>0</v>
      </c>
      <c r="I743" s="43">
        <f t="shared" si="83"/>
        <v>0</v>
      </c>
      <c r="J743" s="78" t="str">
        <f t="shared" si="78"/>
        <v>2081–2082</v>
      </c>
      <c r="L743" s="89"/>
      <c r="N743" s="87"/>
      <c r="Q743" s="46"/>
    </row>
    <row r="744" spans="1:17" ht="20.25" customHeight="1" x14ac:dyDescent="0.2">
      <c r="A744" s="41">
        <v>66567</v>
      </c>
      <c r="B744" s="42">
        <f t="shared" si="79"/>
        <v>0</v>
      </c>
      <c r="C744" s="117"/>
      <c r="D744" s="43">
        <f t="shared" si="80"/>
        <v>0</v>
      </c>
      <c r="E744" s="44">
        <f t="shared" si="77"/>
        <v>0</v>
      </c>
      <c r="F744" s="43">
        <f t="shared" si="81"/>
        <v>0</v>
      </c>
      <c r="G744" s="45">
        <f>IF(AND(C744&lt;&gt;"",SUM(G$27:G743)&lt;E$19),$E$19/$E$23,0)</f>
        <v>0</v>
      </c>
      <c r="H744" s="43">
        <f t="shared" si="82"/>
        <v>0</v>
      </c>
      <c r="I744" s="43">
        <f t="shared" si="83"/>
        <v>0</v>
      </c>
      <c r="J744" s="78" t="str">
        <f t="shared" si="78"/>
        <v>2081–2082</v>
      </c>
      <c r="L744" s="89"/>
      <c r="N744" s="87"/>
      <c r="Q744" s="46"/>
    </row>
    <row r="745" spans="1:17" ht="20.25" customHeight="1" x14ac:dyDescent="0.2">
      <c r="A745" s="41">
        <v>66597</v>
      </c>
      <c r="B745" s="42">
        <f t="shared" si="79"/>
        <v>0</v>
      </c>
      <c r="C745" s="117"/>
      <c r="D745" s="43">
        <f t="shared" si="80"/>
        <v>0</v>
      </c>
      <c r="E745" s="44">
        <f t="shared" si="77"/>
        <v>0</v>
      </c>
      <c r="F745" s="43">
        <f t="shared" si="81"/>
        <v>0</v>
      </c>
      <c r="G745" s="45">
        <f>IF(AND(C745&lt;&gt;"",SUM(G$27:G744)&lt;E$19),$E$19/$E$23,0)</f>
        <v>0</v>
      </c>
      <c r="H745" s="43">
        <f t="shared" si="82"/>
        <v>0</v>
      </c>
      <c r="I745" s="43">
        <f t="shared" si="83"/>
        <v>0</v>
      </c>
      <c r="J745" s="78" t="str">
        <f t="shared" si="78"/>
        <v>2081–2082</v>
      </c>
      <c r="L745" s="89"/>
      <c r="N745" s="87"/>
      <c r="Q745" s="46"/>
    </row>
    <row r="746" spans="1:17" ht="20.25" customHeight="1" x14ac:dyDescent="0.2">
      <c r="A746" s="41">
        <v>66628</v>
      </c>
      <c r="B746" s="42">
        <f t="shared" si="79"/>
        <v>0</v>
      </c>
      <c r="C746" s="117"/>
      <c r="D746" s="43">
        <f t="shared" si="80"/>
        <v>0</v>
      </c>
      <c r="E746" s="44">
        <f t="shared" si="77"/>
        <v>0</v>
      </c>
      <c r="F746" s="43">
        <f t="shared" si="81"/>
        <v>0</v>
      </c>
      <c r="G746" s="45">
        <f>IF(AND(C746&lt;&gt;"",SUM(G$27:G745)&lt;E$19),$E$19/$E$23,0)</f>
        <v>0</v>
      </c>
      <c r="H746" s="43">
        <f t="shared" si="82"/>
        <v>0</v>
      </c>
      <c r="I746" s="43">
        <f t="shared" si="83"/>
        <v>0</v>
      </c>
      <c r="J746" s="78" t="str">
        <f t="shared" si="78"/>
        <v>2081–2082</v>
      </c>
      <c r="L746" s="89"/>
      <c r="N746" s="87"/>
      <c r="Q746" s="46"/>
    </row>
    <row r="747" spans="1:17" ht="20.25" customHeight="1" x14ac:dyDescent="0.2">
      <c r="A747" s="41">
        <v>66658</v>
      </c>
      <c r="B747" s="42">
        <f t="shared" si="79"/>
        <v>0</v>
      </c>
      <c r="C747" s="117"/>
      <c r="D747" s="43">
        <f t="shared" si="80"/>
        <v>0</v>
      </c>
      <c r="E747" s="44">
        <f t="shared" si="77"/>
        <v>0</v>
      </c>
      <c r="F747" s="43">
        <f t="shared" si="81"/>
        <v>0</v>
      </c>
      <c r="G747" s="45">
        <f>IF(AND(C747&lt;&gt;"",SUM(G$27:G746)&lt;E$19),$E$19/$E$23,0)</f>
        <v>0</v>
      </c>
      <c r="H747" s="43">
        <f t="shared" si="82"/>
        <v>0</v>
      </c>
      <c r="I747" s="43">
        <f t="shared" si="83"/>
        <v>0</v>
      </c>
      <c r="J747" s="78" t="str">
        <f t="shared" si="78"/>
        <v>2082–2083</v>
      </c>
      <c r="L747" s="89"/>
      <c r="N747" s="87"/>
      <c r="Q747" s="46"/>
    </row>
    <row r="748" spans="1:17" ht="20.25" customHeight="1" x14ac:dyDescent="0.2">
      <c r="A748" s="41">
        <v>66689</v>
      </c>
      <c r="B748" s="42">
        <f t="shared" si="79"/>
        <v>0</v>
      </c>
      <c r="C748" s="117"/>
      <c r="D748" s="43">
        <f t="shared" si="80"/>
        <v>0</v>
      </c>
      <c r="E748" s="44">
        <f t="shared" si="77"/>
        <v>0</v>
      </c>
      <c r="F748" s="43">
        <f t="shared" si="81"/>
        <v>0</v>
      </c>
      <c r="G748" s="45">
        <f>IF(AND(C748&lt;&gt;"",SUM(G$27:G747)&lt;E$19),$E$19/$E$23,0)</f>
        <v>0</v>
      </c>
      <c r="H748" s="43">
        <f t="shared" si="82"/>
        <v>0</v>
      </c>
      <c r="I748" s="43">
        <f t="shared" si="83"/>
        <v>0</v>
      </c>
      <c r="J748" s="78" t="str">
        <f t="shared" si="78"/>
        <v>2082–2083</v>
      </c>
      <c r="L748" s="89"/>
      <c r="N748" s="87"/>
      <c r="Q748" s="46"/>
    </row>
    <row r="749" spans="1:17" ht="20.25" customHeight="1" x14ac:dyDescent="0.2">
      <c r="A749" s="41">
        <v>66720</v>
      </c>
      <c r="B749" s="42">
        <f t="shared" si="79"/>
        <v>0</v>
      </c>
      <c r="C749" s="117"/>
      <c r="D749" s="43">
        <f t="shared" si="80"/>
        <v>0</v>
      </c>
      <c r="E749" s="44">
        <f t="shared" si="77"/>
        <v>0</v>
      </c>
      <c r="F749" s="43">
        <f t="shared" si="81"/>
        <v>0</v>
      </c>
      <c r="G749" s="45">
        <f>IF(AND(C749&lt;&gt;"",SUM(G$27:G748)&lt;E$19),$E$19/$E$23,0)</f>
        <v>0</v>
      </c>
      <c r="H749" s="43">
        <f t="shared" si="82"/>
        <v>0</v>
      </c>
      <c r="I749" s="43">
        <f t="shared" si="83"/>
        <v>0</v>
      </c>
      <c r="J749" s="78" t="str">
        <f t="shared" si="78"/>
        <v>2082–2083</v>
      </c>
      <c r="L749" s="89"/>
      <c r="N749" s="87"/>
      <c r="Q749" s="46"/>
    </row>
    <row r="750" spans="1:17" ht="20.25" customHeight="1" x14ac:dyDescent="0.2">
      <c r="A750" s="41">
        <v>66750</v>
      </c>
      <c r="B750" s="42">
        <f t="shared" si="79"/>
        <v>0</v>
      </c>
      <c r="C750" s="117"/>
      <c r="D750" s="43">
        <f t="shared" si="80"/>
        <v>0</v>
      </c>
      <c r="E750" s="44">
        <f t="shared" si="77"/>
        <v>0</v>
      </c>
      <c r="F750" s="43">
        <f t="shared" si="81"/>
        <v>0</v>
      </c>
      <c r="G750" s="45">
        <f>IF(AND(C750&lt;&gt;"",SUM(G$27:G749)&lt;E$19),$E$19/$E$23,0)</f>
        <v>0</v>
      </c>
      <c r="H750" s="43">
        <f t="shared" si="82"/>
        <v>0</v>
      </c>
      <c r="I750" s="43">
        <f t="shared" si="83"/>
        <v>0</v>
      </c>
      <c r="J750" s="78" t="str">
        <f t="shared" si="78"/>
        <v>2082–2083</v>
      </c>
      <c r="L750" s="89"/>
      <c r="N750" s="87"/>
      <c r="Q750" s="46"/>
    </row>
    <row r="751" spans="1:17" ht="20.25" customHeight="1" x14ac:dyDescent="0.2">
      <c r="A751" s="41">
        <v>66781</v>
      </c>
      <c r="B751" s="42">
        <f t="shared" si="79"/>
        <v>0</v>
      </c>
      <c r="C751" s="117"/>
      <c r="D751" s="43">
        <f t="shared" si="80"/>
        <v>0</v>
      </c>
      <c r="E751" s="44">
        <f t="shared" si="77"/>
        <v>0</v>
      </c>
      <c r="F751" s="43">
        <f t="shared" si="81"/>
        <v>0</v>
      </c>
      <c r="G751" s="45">
        <f>IF(AND(C751&lt;&gt;"",SUM(G$27:G750)&lt;E$19),$E$19/$E$23,0)</f>
        <v>0</v>
      </c>
      <c r="H751" s="43">
        <f t="shared" si="82"/>
        <v>0</v>
      </c>
      <c r="I751" s="43">
        <f t="shared" si="83"/>
        <v>0</v>
      </c>
      <c r="J751" s="78" t="str">
        <f t="shared" si="78"/>
        <v>2082–2083</v>
      </c>
      <c r="L751" s="89"/>
      <c r="N751" s="87"/>
      <c r="Q751" s="46"/>
    </row>
    <row r="752" spans="1:17" ht="20.25" customHeight="1" x14ac:dyDescent="0.2">
      <c r="A752" s="41">
        <v>66811</v>
      </c>
      <c r="B752" s="42">
        <f t="shared" si="79"/>
        <v>0</v>
      </c>
      <c r="C752" s="117"/>
      <c r="D752" s="43">
        <f t="shared" si="80"/>
        <v>0</v>
      </c>
      <c r="E752" s="44">
        <f t="shared" si="77"/>
        <v>0</v>
      </c>
      <c r="F752" s="43">
        <f t="shared" si="81"/>
        <v>0</v>
      </c>
      <c r="G752" s="45">
        <f>IF(AND(C752&lt;&gt;"",SUM(G$27:G751)&lt;E$19),$E$19/$E$23,0)</f>
        <v>0</v>
      </c>
      <c r="H752" s="43">
        <f t="shared" si="82"/>
        <v>0</v>
      </c>
      <c r="I752" s="43">
        <f t="shared" si="83"/>
        <v>0</v>
      </c>
      <c r="J752" s="78" t="str">
        <f t="shared" si="78"/>
        <v>2082–2083</v>
      </c>
      <c r="L752" s="89"/>
      <c r="N752" s="87"/>
      <c r="Q752" s="46"/>
    </row>
    <row r="753" spans="1:17" ht="20.25" customHeight="1" x14ac:dyDescent="0.2">
      <c r="A753" s="41">
        <v>66842</v>
      </c>
      <c r="B753" s="42">
        <f t="shared" si="79"/>
        <v>0</v>
      </c>
      <c r="C753" s="117"/>
      <c r="D753" s="43">
        <f t="shared" si="80"/>
        <v>0</v>
      </c>
      <c r="E753" s="44">
        <f t="shared" si="77"/>
        <v>0</v>
      </c>
      <c r="F753" s="43">
        <f t="shared" si="81"/>
        <v>0</v>
      </c>
      <c r="G753" s="45">
        <f>IF(AND(C753&lt;&gt;"",SUM(G$27:G752)&lt;E$19),$E$19/$E$23,0)</f>
        <v>0</v>
      </c>
      <c r="H753" s="43">
        <f t="shared" si="82"/>
        <v>0</v>
      </c>
      <c r="I753" s="43">
        <f t="shared" si="83"/>
        <v>0</v>
      </c>
      <c r="J753" s="78" t="str">
        <f t="shared" si="78"/>
        <v>2082–2083</v>
      </c>
      <c r="L753" s="89"/>
      <c r="N753" s="87"/>
      <c r="Q753" s="46"/>
    </row>
    <row r="754" spans="1:17" ht="20.25" customHeight="1" x14ac:dyDescent="0.2">
      <c r="A754" s="41">
        <v>66873</v>
      </c>
      <c r="B754" s="42">
        <f t="shared" si="79"/>
        <v>0</v>
      </c>
      <c r="C754" s="117"/>
      <c r="D754" s="43">
        <f t="shared" si="80"/>
        <v>0</v>
      </c>
      <c r="E754" s="44">
        <f t="shared" si="77"/>
        <v>0</v>
      </c>
      <c r="F754" s="43">
        <f t="shared" si="81"/>
        <v>0</v>
      </c>
      <c r="G754" s="45">
        <f>IF(AND(C754&lt;&gt;"",SUM(G$27:G753)&lt;E$19),$E$19/$E$23,0)</f>
        <v>0</v>
      </c>
      <c r="H754" s="43">
        <f t="shared" si="82"/>
        <v>0</v>
      </c>
      <c r="I754" s="43">
        <f t="shared" si="83"/>
        <v>0</v>
      </c>
      <c r="J754" s="78" t="str">
        <f t="shared" si="78"/>
        <v>2082–2083</v>
      </c>
      <c r="L754" s="89"/>
      <c r="N754" s="87"/>
      <c r="Q754" s="46"/>
    </row>
    <row r="755" spans="1:17" ht="20.25" customHeight="1" x14ac:dyDescent="0.2">
      <c r="A755" s="41">
        <v>66901</v>
      </c>
      <c r="B755" s="42">
        <f t="shared" si="79"/>
        <v>0</v>
      </c>
      <c r="C755" s="117"/>
      <c r="D755" s="43">
        <f t="shared" si="80"/>
        <v>0</v>
      </c>
      <c r="E755" s="44">
        <f t="shared" si="77"/>
        <v>0</v>
      </c>
      <c r="F755" s="43">
        <f t="shared" si="81"/>
        <v>0</v>
      </c>
      <c r="G755" s="45">
        <f>IF(AND(C755&lt;&gt;"",SUM(G$27:G754)&lt;E$19),$E$19/$E$23,0)</f>
        <v>0</v>
      </c>
      <c r="H755" s="43">
        <f t="shared" si="82"/>
        <v>0</v>
      </c>
      <c r="I755" s="43">
        <f t="shared" si="83"/>
        <v>0</v>
      </c>
      <c r="J755" s="78" t="str">
        <f t="shared" si="78"/>
        <v>2082–2083</v>
      </c>
      <c r="L755" s="89"/>
      <c r="N755" s="87"/>
      <c r="Q755" s="46"/>
    </row>
    <row r="756" spans="1:17" ht="20.25" customHeight="1" x14ac:dyDescent="0.2">
      <c r="A756" s="41">
        <v>66932</v>
      </c>
      <c r="B756" s="42">
        <f t="shared" si="79"/>
        <v>0</v>
      </c>
      <c r="C756" s="117"/>
      <c r="D756" s="43">
        <f t="shared" si="80"/>
        <v>0</v>
      </c>
      <c r="E756" s="44">
        <f t="shared" si="77"/>
        <v>0</v>
      </c>
      <c r="F756" s="43">
        <f t="shared" si="81"/>
        <v>0</v>
      </c>
      <c r="G756" s="45">
        <f>IF(AND(C756&lt;&gt;"",SUM(G$27:G755)&lt;E$19),$E$19/$E$23,0)</f>
        <v>0</v>
      </c>
      <c r="H756" s="43">
        <f t="shared" si="82"/>
        <v>0</v>
      </c>
      <c r="I756" s="43">
        <f t="shared" si="83"/>
        <v>0</v>
      </c>
      <c r="J756" s="78" t="str">
        <f t="shared" si="78"/>
        <v>2082–2083</v>
      </c>
      <c r="L756" s="89"/>
      <c r="N756" s="87"/>
      <c r="Q756" s="46"/>
    </row>
    <row r="757" spans="1:17" ht="20.25" customHeight="1" x14ac:dyDescent="0.2">
      <c r="A757" s="41">
        <v>66962</v>
      </c>
      <c r="B757" s="42">
        <f t="shared" si="79"/>
        <v>0</v>
      </c>
      <c r="C757" s="117"/>
      <c r="D757" s="43">
        <f t="shared" si="80"/>
        <v>0</v>
      </c>
      <c r="E757" s="44">
        <f t="shared" si="77"/>
        <v>0</v>
      </c>
      <c r="F757" s="43">
        <f t="shared" si="81"/>
        <v>0</v>
      </c>
      <c r="G757" s="45">
        <f>IF(AND(C757&lt;&gt;"",SUM(G$27:G756)&lt;E$19),$E$19/$E$23,0)</f>
        <v>0</v>
      </c>
      <c r="H757" s="43">
        <f t="shared" si="82"/>
        <v>0</v>
      </c>
      <c r="I757" s="43">
        <f t="shared" si="83"/>
        <v>0</v>
      </c>
      <c r="J757" s="78" t="str">
        <f t="shared" si="78"/>
        <v>2082–2083</v>
      </c>
      <c r="L757" s="89"/>
      <c r="N757" s="87"/>
      <c r="Q757" s="46"/>
    </row>
    <row r="758" spans="1:17" ht="20.25" customHeight="1" x14ac:dyDescent="0.2">
      <c r="A758" s="41">
        <v>66993</v>
      </c>
      <c r="B758" s="42">
        <f t="shared" si="79"/>
        <v>0</v>
      </c>
      <c r="C758" s="117"/>
      <c r="D758" s="43">
        <f t="shared" si="80"/>
        <v>0</v>
      </c>
      <c r="E758" s="44">
        <f t="shared" si="77"/>
        <v>0</v>
      </c>
      <c r="F758" s="43">
        <f t="shared" si="81"/>
        <v>0</v>
      </c>
      <c r="G758" s="45">
        <f>IF(AND(C758&lt;&gt;"",SUM(G$27:G757)&lt;E$19),$E$19/$E$23,0)</f>
        <v>0</v>
      </c>
      <c r="H758" s="43">
        <f t="shared" si="82"/>
        <v>0</v>
      </c>
      <c r="I758" s="43">
        <f t="shared" si="83"/>
        <v>0</v>
      </c>
      <c r="J758" s="78" t="str">
        <f t="shared" si="78"/>
        <v>2082–2083</v>
      </c>
      <c r="L758" s="89"/>
      <c r="N758" s="87"/>
      <c r="Q758" s="46"/>
    </row>
    <row r="759" spans="1:17" ht="20.25" customHeight="1" x14ac:dyDescent="0.2">
      <c r="A759" s="41">
        <v>67023</v>
      </c>
      <c r="B759" s="42">
        <f t="shared" si="79"/>
        <v>0</v>
      </c>
      <c r="C759" s="117"/>
      <c r="D759" s="43">
        <f t="shared" si="80"/>
        <v>0</v>
      </c>
      <c r="E759" s="44">
        <f t="shared" si="77"/>
        <v>0</v>
      </c>
      <c r="F759" s="43">
        <f t="shared" si="81"/>
        <v>0</v>
      </c>
      <c r="G759" s="45">
        <f>IF(AND(C759&lt;&gt;"",SUM(G$27:G758)&lt;E$19),$E$19/$E$23,0)</f>
        <v>0</v>
      </c>
      <c r="H759" s="43">
        <f t="shared" si="82"/>
        <v>0</v>
      </c>
      <c r="I759" s="43">
        <f t="shared" si="83"/>
        <v>0</v>
      </c>
      <c r="J759" s="78" t="str">
        <f t="shared" si="78"/>
        <v>2083–2084</v>
      </c>
      <c r="L759" s="89"/>
      <c r="N759" s="87"/>
      <c r="Q759" s="46"/>
    </row>
    <row r="760" spans="1:17" ht="20.25" customHeight="1" x14ac:dyDescent="0.2">
      <c r="A760" s="41">
        <v>67054</v>
      </c>
      <c r="B760" s="42">
        <f t="shared" si="79"/>
        <v>0</v>
      </c>
      <c r="C760" s="117"/>
      <c r="D760" s="43">
        <f t="shared" si="80"/>
        <v>0</v>
      </c>
      <c r="E760" s="44">
        <f t="shared" si="77"/>
        <v>0</v>
      </c>
      <c r="F760" s="43">
        <f t="shared" si="81"/>
        <v>0</v>
      </c>
      <c r="G760" s="45">
        <f>IF(AND(C760&lt;&gt;"",SUM(G$27:G759)&lt;E$19),$E$19/$E$23,0)</f>
        <v>0</v>
      </c>
      <c r="H760" s="43">
        <f t="shared" si="82"/>
        <v>0</v>
      </c>
      <c r="I760" s="43">
        <f t="shared" si="83"/>
        <v>0</v>
      </c>
      <c r="J760" s="78" t="str">
        <f t="shared" si="78"/>
        <v>2083–2084</v>
      </c>
      <c r="L760" s="89"/>
      <c r="N760" s="87"/>
      <c r="Q760" s="46"/>
    </row>
    <row r="761" spans="1:17" ht="20.25" customHeight="1" x14ac:dyDescent="0.2">
      <c r="A761" s="41">
        <v>67085</v>
      </c>
      <c r="B761" s="42">
        <f t="shared" si="79"/>
        <v>0</v>
      </c>
      <c r="C761" s="117"/>
      <c r="D761" s="43">
        <f t="shared" si="80"/>
        <v>0</v>
      </c>
      <c r="E761" s="44">
        <f t="shared" si="77"/>
        <v>0</v>
      </c>
      <c r="F761" s="43">
        <f t="shared" si="81"/>
        <v>0</v>
      </c>
      <c r="G761" s="45">
        <f>IF(AND(C761&lt;&gt;"",SUM(G$27:G760)&lt;E$19),$E$19/$E$23,0)</f>
        <v>0</v>
      </c>
      <c r="H761" s="43">
        <f t="shared" si="82"/>
        <v>0</v>
      </c>
      <c r="I761" s="43">
        <f t="shared" si="83"/>
        <v>0</v>
      </c>
      <c r="J761" s="78" t="str">
        <f t="shared" si="78"/>
        <v>2083–2084</v>
      </c>
      <c r="L761" s="89"/>
      <c r="N761" s="87"/>
      <c r="Q761" s="46"/>
    </row>
    <row r="762" spans="1:17" ht="20.25" customHeight="1" x14ac:dyDescent="0.2">
      <c r="A762" s="41">
        <v>67115</v>
      </c>
      <c r="B762" s="42">
        <f t="shared" si="79"/>
        <v>0</v>
      </c>
      <c r="C762" s="117"/>
      <c r="D762" s="43">
        <f t="shared" si="80"/>
        <v>0</v>
      </c>
      <c r="E762" s="44">
        <f t="shared" si="77"/>
        <v>0</v>
      </c>
      <c r="F762" s="43">
        <f t="shared" si="81"/>
        <v>0</v>
      </c>
      <c r="G762" s="45">
        <f>IF(AND(C762&lt;&gt;"",SUM(G$27:G761)&lt;E$19),$E$19/$E$23,0)</f>
        <v>0</v>
      </c>
      <c r="H762" s="43">
        <f t="shared" si="82"/>
        <v>0</v>
      </c>
      <c r="I762" s="43">
        <f t="shared" si="83"/>
        <v>0</v>
      </c>
      <c r="J762" s="78" t="str">
        <f t="shared" si="78"/>
        <v>2083–2084</v>
      </c>
      <c r="L762" s="89"/>
      <c r="N762" s="87"/>
      <c r="Q762" s="46"/>
    </row>
    <row r="763" spans="1:17" ht="20.25" customHeight="1" x14ac:dyDescent="0.2">
      <c r="A763" s="41">
        <v>67146</v>
      </c>
      <c r="B763" s="42">
        <f t="shared" si="79"/>
        <v>0</v>
      </c>
      <c r="C763" s="117"/>
      <c r="D763" s="43">
        <f t="shared" si="80"/>
        <v>0</v>
      </c>
      <c r="E763" s="44">
        <f t="shared" si="77"/>
        <v>0</v>
      </c>
      <c r="F763" s="43">
        <f t="shared" si="81"/>
        <v>0</v>
      </c>
      <c r="G763" s="45">
        <f>IF(AND(C763&lt;&gt;"",SUM(G$27:G762)&lt;E$19),$E$19/$E$23,0)</f>
        <v>0</v>
      </c>
      <c r="H763" s="43">
        <f t="shared" si="82"/>
        <v>0</v>
      </c>
      <c r="I763" s="43">
        <f t="shared" si="83"/>
        <v>0</v>
      </c>
      <c r="J763" s="78" t="str">
        <f t="shared" si="78"/>
        <v>2083–2084</v>
      </c>
      <c r="L763" s="89"/>
      <c r="N763" s="87"/>
      <c r="Q763" s="46"/>
    </row>
    <row r="764" spans="1:17" ht="20.25" customHeight="1" x14ac:dyDescent="0.2">
      <c r="A764" s="41">
        <v>67176</v>
      </c>
      <c r="B764" s="42">
        <f t="shared" si="79"/>
        <v>0</v>
      </c>
      <c r="C764" s="117"/>
      <c r="D764" s="43">
        <f t="shared" si="80"/>
        <v>0</v>
      </c>
      <c r="E764" s="44">
        <f t="shared" si="77"/>
        <v>0</v>
      </c>
      <c r="F764" s="43">
        <f t="shared" si="81"/>
        <v>0</v>
      </c>
      <c r="G764" s="45">
        <f>IF(AND(C764&lt;&gt;"",SUM(G$27:G763)&lt;E$19),$E$19/$E$23,0)</f>
        <v>0</v>
      </c>
      <c r="H764" s="43">
        <f t="shared" si="82"/>
        <v>0</v>
      </c>
      <c r="I764" s="43">
        <f t="shared" si="83"/>
        <v>0</v>
      </c>
      <c r="J764" s="78" t="str">
        <f t="shared" si="78"/>
        <v>2083–2084</v>
      </c>
      <c r="L764" s="89"/>
      <c r="N764" s="87"/>
      <c r="Q764" s="46"/>
    </row>
    <row r="765" spans="1:17" ht="20.25" customHeight="1" x14ac:dyDescent="0.2">
      <c r="A765" s="41">
        <v>67207</v>
      </c>
      <c r="B765" s="42">
        <f t="shared" si="79"/>
        <v>0</v>
      </c>
      <c r="C765" s="117"/>
      <c r="D765" s="43">
        <f t="shared" si="80"/>
        <v>0</v>
      </c>
      <c r="E765" s="44">
        <f t="shared" si="77"/>
        <v>0</v>
      </c>
      <c r="F765" s="43">
        <f t="shared" si="81"/>
        <v>0</v>
      </c>
      <c r="G765" s="45">
        <f>IF(AND(C765&lt;&gt;"",SUM(G$27:G764)&lt;E$19),$E$19/$E$23,0)</f>
        <v>0</v>
      </c>
      <c r="H765" s="43">
        <f t="shared" si="82"/>
        <v>0</v>
      </c>
      <c r="I765" s="43">
        <f t="shared" si="83"/>
        <v>0</v>
      </c>
      <c r="J765" s="78" t="str">
        <f t="shared" si="78"/>
        <v>2083–2084</v>
      </c>
      <c r="L765" s="89"/>
      <c r="N765" s="87"/>
      <c r="Q765" s="46"/>
    </row>
    <row r="766" spans="1:17" ht="20.25" customHeight="1" x14ac:dyDescent="0.2">
      <c r="A766" s="41">
        <v>67238</v>
      </c>
      <c r="B766" s="42">
        <f t="shared" si="79"/>
        <v>0</v>
      </c>
      <c r="C766" s="117"/>
      <c r="D766" s="43">
        <f t="shared" si="80"/>
        <v>0</v>
      </c>
      <c r="E766" s="44">
        <f t="shared" si="77"/>
        <v>0</v>
      </c>
      <c r="F766" s="43">
        <f t="shared" si="81"/>
        <v>0</v>
      </c>
      <c r="G766" s="45">
        <f>IF(AND(C766&lt;&gt;"",SUM(G$27:G765)&lt;E$19),$E$19/$E$23,0)</f>
        <v>0</v>
      </c>
      <c r="H766" s="43">
        <f t="shared" si="82"/>
        <v>0</v>
      </c>
      <c r="I766" s="43">
        <f t="shared" si="83"/>
        <v>0</v>
      </c>
      <c r="J766" s="78" t="str">
        <f t="shared" si="78"/>
        <v>2083–2084</v>
      </c>
      <c r="L766" s="89"/>
      <c r="N766" s="87"/>
      <c r="Q766" s="46"/>
    </row>
    <row r="767" spans="1:17" ht="20.25" customHeight="1" x14ac:dyDescent="0.2">
      <c r="A767" s="41">
        <v>67267</v>
      </c>
      <c r="B767" s="42">
        <f t="shared" si="79"/>
        <v>0</v>
      </c>
      <c r="C767" s="117"/>
      <c r="D767" s="43">
        <f t="shared" si="80"/>
        <v>0</v>
      </c>
      <c r="E767" s="44">
        <f t="shared" si="77"/>
        <v>0</v>
      </c>
      <c r="F767" s="43">
        <f t="shared" si="81"/>
        <v>0</v>
      </c>
      <c r="G767" s="45">
        <f>IF(AND(C767&lt;&gt;"",SUM(G$27:G766)&lt;E$19),$E$19/$E$23,0)</f>
        <v>0</v>
      </c>
      <c r="H767" s="43">
        <f t="shared" si="82"/>
        <v>0</v>
      </c>
      <c r="I767" s="43">
        <f t="shared" si="83"/>
        <v>0</v>
      </c>
      <c r="J767" s="78" t="str">
        <f t="shared" si="78"/>
        <v>2083–2084</v>
      </c>
      <c r="L767" s="89"/>
      <c r="N767" s="87"/>
      <c r="Q767" s="46"/>
    </row>
    <row r="768" spans="1:17" ht="20.25" customHeight="1" x14ac:dyDescent="0.2">
      <c r="A768" s="41">
        <v>67298</v>
      </c>
      <c r="B768" s="42">
        <f t="shared" si="79"/>
        <v>0</v>
      </c>
      <c r="C768" s="117"/>
      <c r="D768" s="43">
        <f t="shared" si="80"/>
        <v>0</v>
      </c>
      <c r="E768" s="44">
        <f t="shared" si="77"/>
        <v>0</v>
      </c>
      <c r="F768" s="43">
        <f t="shared" si="81"/>
        <v>0</v>
      </c>
      <c r="G768" s="45">
        <f>IF(AND(C768&lt;&gt;"",SUM(G$27:G767)&lt;E$19),$E$19/$E$23,0)</f>
        <v>0</v>
      </c>
      <c r="H768" s="43">
        <f t="shared" si="82"/>
        <v>0</v>
      </c>
      <c r="I768" s="43">
        <f t="shared" si="83"/>
        <v>0</v>
      </c>
      <c r="J768" s="78" t="str">
        <f t="shared" si="78"/>
        <v>2083–2084</v>
      </c>
      <c r="L768" s="89"/>
      <c r="N768" s="87"/>
      <c r="Q768" s="46"/>
    </row>
    <row r="769" spans="1:17" ht="20.25" customHeight="1" x14ac:dyDescent="0.2">
      <c r="A769" s="41">
        <v>67328</v>
      </c>
      <c r="B769" s="42">
        <f t="shared" si="79"/>
        <v>0</v>
      </c>
      <c r="C769" s="117"/>
      <c r="D769" s="43">
        <f t="shared" si="80"/>
        <v>0</v>
      </c>
      <c r="E769" s="44">
        <f t="shared" si="77"/>
        <v>0</v>
      </c>
      <c r="F769" s="43">
        <f t="shared" si="81"/>
        <v>0</v>
      </c>
      <c r="G769" s="45">
        <f>IF(AND(C769&lt;&gt;"",SUM(G$27:G768)&lt;E$19),$E$19/$E$23,0)</f>
        <v>0</v>
      </c>
      <c r="H769" s="43">
        <f t="shared" si="82"/>
        <v>0</v>
      </c>
      <c r="I769" s="43">
        <f t="shared" si="83"/>
        <v>0</v>
      </c>
      <c r="J769" s="78" t="str">
        <f t="shared" si="78"/>
        <v>2083–2084</v>
      </c>
      <c r="L769" s="89"/>
      <c r="N769" s="87"/>
      <c r="Q769" s="46"/>
    </row>
    <row r="770" spans="1:17" ht="20.25" customHeight="1" x14ac:dyDescent="0.2">
      <c r="A770" s="41">
        <v>67359</v>
      </c>
      <c r="B770" s="42">
        <f t="shared" si="79"/>
        <v>0</v>
      </c>
      <c r="C770" s="117"/>
      <c r="D770" s="43">
        <f t="shared" si="80"/>
        <v>0</v>
      </c>
      <c r="E770" s="44">
        <f t="shared" si="77"/>
        <v>0</v>
      </c>
      <c r="F770" s="43">
        <f t="shared" si="81"/>
        <v>0</v>
      </c>
      <c r="G770" s="45">
        <f>IF(AND(C770&lt;&gt;"",SUM(G$27:G769)&lt;E$19),$E$19/$E$23,0)</f>
        <v>0</v>
      </c>
      <c r="H770" s="43">
        <f t="shared" si="82"/>
        <v>0</v>
      </c>
      <c r="I770" s="43">
        <f t="shared" si="83"/>
        <v>0</v>
      </c>
      <c r="J770" s="78" t="str">
        <f t="shared" si="78"/>
        <v>2083–2084</v>
      </c>
      <c r="L770" s="89"/>
      <c r="N770" s="87"/>
      <c r="Q770" s="46"/>
    </row>
    <row r="771" spans="1:17" ht="20.25" customHeight="1" x14ac:dyDescent="0.2">
      <c r="A771" s="41">
        <v>67389</v>
      </c>
      <c r="B771" s="42">
        <f t="shared" si="79"/>
        <v>0</v>
      </c>
      <c r="C771" s="117"/>
      <c r="D771" s="43">
        <f t="shared" si="80"/>
        <v>0</v>
      </c>
      <c r="E771" s="44">
        <f t="shared" si="77"/>
        <v>0</v>
      </c>
      <c r="F771" s="43">
        <f t="shared" si="81"/>
        <v>0</v>
      </c>
      <c r="G771" s="45">
        <f>IF(AND(C771&lt;&gt;"",SUM(G$27:G770)&lt;E$19),$E$19/$E$23,0)</f>
        <v>0</v>
      </c>
      <c r="H771" s="43">
        <f t="shared" si="82"/>
        <v>0</v>
      </c>
      <c r="I771" s="43">
        <f t="shared" si="83"/>
        <v>0</v>
      </c>
      <c r="J771" s="78" t="str">
        <f t="shared" si="78"/>
        <v>2084–2085</v>
      </c>
      <c r="L771" s="89"/>
      <c r="N771" s="87"/>
      <c r="Q771" s="46"/>
    </row>
    <row r="772" spans="1:17" ht="20.25" customHeight="1" x14ac:dyDescent="0.2">
      <c r="A772" s="41">
        <v>67420</v>
      </c>
      <c r="B772" s="42">
        <f t="shared" si="79"/>
        <v>0</v>
      </c>
      <c r="C772" s="117"/>
      <c r="D772" s="43">
        <f t="shared" si="80"/>
        <v>0</v>
      </c>
      <c r="E772" s="44">
        <f t="shared" si="77"/>
        <v>0</v>
      </c>
      <c r="F772" s="43">
        <f t="shared" si="81"/>
        <v>0</v>
      </c>
      <c r="G772" s="45">
        <f>IF(AND(C772&lt;&gt;"",SUM(G$27:G771)&lt;E$19),$E$19/$E$23,0)</f>
        <v>0</v>
      </c>
      <c r="H772" s="43">
        <f t="shared" si="82"/>
        <v>0</v>
      </c>
      <c r="I772" s="43">
        <f t="shared" si="83"/>
        <v>0</v>
      </c>
      <c r="J772" s="78" t="str">
        <f t="shared" si="78"/>
        <v>2084–2085</v>
      </c>
      <c r="L772" s="89"/>
      <c r="N772" s="87"/>
      <c r="Q772" s="46"/>
    </row>
    <row r="773" spans="1:17" ht="20.25" customHeight="1" x14ac:dyDescent="0.2">
      <c r="A773" s="41">
        <v>67451</v>
      </c>
      <c r="B773" s="42">
        <f t="shared" si="79"/>
        <v>0</v>
      </c>
      <c r="C773" s="117"/>
      <c r="D773" s="43">
        <f t="shared" si="80"/>
        <v>0</v>
      </c>
      <c r="E773" s="44">
        <f t="shared" si="77"/>
        <v>0</v>
      </c>
      <c r="F773" s="43">
        <f t="shared" si="81"/>
        <v>0</v>
      </c>
      <c r="G773" s="45">
        <f>IF(AND(C773&lt;&gt;"",SUM(G$27:G772)&lt;E$19),$E$19/$E$23,0)</f>
        <v>0</v>
      </c>
      <c r="H773" s="43">
        <f t="shared" si="82"/>
        <v>0</v>
      </c>
      <c r="I773" s="43">
        <f t="shared" si="83"/>
        <v>0</v>
      </c>
      <c r="J773" s="78" t="str">
        <f t="shared" si="78"/>
        <v>2084–2085</v>
      </c>
      <c r="L773" s="89"/>
      <c r="N773" s="87"/>
      <c r="Q773" s="46"/>
    </row>
    <row r="774" spans="1:17" ht="20.25" customHeight="1" x14ac:dyDescent="0.2">
      <c r="A774" s="41">
        <v>67481</v>
      </c>
      <c r="B774" s="42">
        <f t="shared" si="79"/>
        <v>0</v>
      </c>
      <c r="C774" s="117"/>
      <c r="D774" s="43">
        <f t="shared" si="80"/>
        <v>0</v>
      </c>
      <c r="E774" s="44">
        <f t="shared" si="77"/>
        <v>0</v>
      </c>
      <c r="F774" s="43">
        <f t="shared" si="81"/>
        <v>0</v>
      </c>
      <c r="G774" s="45">
        <f>IF(AND(C774&lt;&gt;"",SUM(G$27:G773)&lt;E$19),$E$19/$E$23,0)</f>
        <v>0</v>
      </c>
      <c r="H774" s="43">
        <f t="shared" si="82"/>
        <v>0</v>
      </c>
      <c r="I774" s="43">
        <f t="shared" si="83"/>
        <v>0</v>
      </c>
      <c r="J774" s="78" t="str">
        <f t="shared" si="78"/>
        <v>2084–2085</v>
      </c>
      <c r="L774" s="89"/>
      <c r="N774" s="87"/>
      <c r="Q774" s="46"/>
    </row>
    <row r="775" spans="1:17" ht="20.25" customHeight="1" x14ac:dyDescent="0.2">
      <c r="A775" s="41">
        <v>67512</v>
      </c>
      <c r="B775" s="42">
        <f t="shared" si="79"/>
        <v>0</v>
      </c>
      <c r="C775" s="117"/>
      <c r="D775" s="43">
        <f t="shared" si="80"/>
        <v>0</v>
      </c>
      <c r="E775" s="44">
        <f t="shared" si="77"/>
        <v>0</v>
      </c>
      <c r="F775" s="43">
        <f t="shared" si="81"/>
        <v>0</v>
      </c>
      <c r="G775" s="45">
        <f>IF(AND(C775&lt;&gt;"",SUM(G$27:G774)&lt;E$19),$E$19/$E$23,0)</f>
        <v>0</v>
      </c>
      <c r="H775" s="43">
        <f t="shared" si="82"/>
        <v>0</v>
      </c>
      <c r="I775" s="43">
        <f t="shared" si="83"/>
        <v>0</v>
      </c>
      <c r="J775" s="78" t="str">
        <f t="shared" si="78"/>
        <v>2084–2085</v>
      </c>
      <c r="L775" s="89"/>
      <c r="N775" s="87"/>
      <c r="Q775" s="46"/>
    </row>
    <row r="776" spans="1:17" ht="20.25" customHeight="1" x14ac:dyDescent="0.2">
      <c r="A776" s="41">
        <v>67542</v>
      </c>
      <c r="B776" s="42">
        <f t="shared" si="79"/>
        <v>0</v>
      </c>
      <c r="C776" s="117"/>
      <c r="D776" s="43">
        <f t="shared" si="80"/>
        <v>0</v>
      </c>
      <c r="E776" s="44">
        <f t="shared" si="77"/>
        <v>0</v>
      </c>
      <c r="F776" s="43">
        <f t="shared" si="81"/>
        <v>0</v>
      </c>
      <c r="G776" s="45">
        <f>IF(AND(C776&lt;&gt;"",SUM(G$27:G775)&lt;E$19),$E$19/$E$23,0)</f>
        <v>0</v>
      </c>
      <c r="H776" s="43">
        <f t="shared" si="82"/>
        <v>0</v>
      </c>
      <c r="I776" s="43">
        <f t="shared" si="83"/>
        <v>0</v>
      </c>
      <c r="J776" s="78" t="str">
        <f t="shared" si="78"/>
        <v>2084–2085</v>
      </c>
      <c r="L776" s="89"/>
      <c r="N776" s="87"/>
      <c r="Q776" s="46"/>
    </row>
    <row r="777" spans="1:17" ht="20.25" customHeight="1" x14ac:dyDescent="0.2">
      <c r="A777" s="41">
        <v>67573</v>
      </c>
      <c r="B777" s="42">
        <f t="shared" si="79"/>
        <v>0</v>
      </c>
      <c r="C777" s="117"/>
      <c r="D777" s="43">
        <f t="shared" si="80"/>
        <v>0</v>
      </c>
      <c r="E777" s="44">
        <f t="shared" si="77"/>
        <v>0</v>
      </c>
      <c r="F777" s="43">
        <f t="shared" si="81"/>
        <v>0</v>
      </c>
      <c r="G777" s="45">
        <f>IF(AND(C777&lt;&gt;"",SUM(G$27:G776)&lt;E$19),$E$19/$E$23,0)</f>
        <v>0</v>
      </c>
      <c r="H777" s="43">
        <f t="shared" si="82"/>
        <v>0</v>
      </c>
      <c r="I777" s="43">
        <f t="shared" si="83"/>
        <v>0</v>
      </c>
      <c r="J777" s="78" t="str">
        <f t="shared" si="78"/>
        <v>2084–2085</v>
      </c>
      <c r="L777" s="89"/>
      <c r="N777" s="87"/>
      <c r="Q777" s="46"/>
    </row>
    <row r="778" spans="1:17" ht="20.25" customHeight="1" x14ac:dyDescent="0.2">
      <c r="A778" s="41">
        <v>67604</v>
      </c>
      <c r="B778" s="42">
        <f t="shared" si="79"/>
        <v>0</v>
      </c>
      <c r="C778" s="117"/>
      <c r="D778" s="43">
        <f t="shared" si="80"/>
        <v>0</v>
      </c>
      <c r="E778" s="44">
        <f t="shared" si="77"/>
        <v>0</v>
      </c>
      <c r="F778" s="43">
        <f t="shared" si="81"/>
        <v>0</v>
      </c>
      <c r="G778" s="45">
        <f>IF(AND(C778&lt;&gt;"",SUM(G$27:G777)&lt;E$19),$E$19/$E$23,0)</f>
        <v>0</v>
      </c>
      <c r="H778" s="43">
        <f t="shared" si="82"/>
        <v>0</v>
      </c>
      <c r="I778" s="43">
        <f t="shared" si="83"/>
        <v>0</v>
      </c>
      <c r="J778" s="78" t="str">
        <f t="shared" si="78"/>
        <v>2084–2085</v>
      </c>
      <c r="L778" s="89"/>
      <c r="N778" s="87"/>
      <c r="Q778" s="46"/>
    </row>
    <row r="779" spans="1:17" ht="20.25" customHeight="1" x14ac:dyDescent="0.2">
      <c r="A779" s="41">
        <v>67632</v>
      </c>
      <c r="B779" s="42">
        <f t="shared" si="79"/>
        <v>0</v>
      </c>
      <c r="C779" s="117"/>
      <c r="D779" s="43">
        <f t="shared" si="80"/>
        <v>0</v>
      </c>
      <c r="E779" s="44">
        <f t="shared" si="77"/>
        <v>0</v>
      </c>
      <c r="F779" s="43">
        <f t="shared" si="81"/>
        <v>0</v>
      </c>
      <c r="G779" s="45">
        <f>IF(AND(C779&lt;&gt;"",SUM(G$27:G778)&lt;E$19),$E$19/$E$23,0)</f>
        <v>0</v>
      </c>
      <c r="H779" s="43">
        <f t="shared" si="82"/>
        <v>0</v>
      </c>
      <c r="I779" s="43">
        <f t="shared" si="83"/>
        <v>0</v>
      </c>
      <c r="J779" s="78" t="str">
        <f t="shared" si="78"/>
        <v>2084–2085</v>
      </c>
      <c r="L779" s="89"/>
      <c r="N779" s="87"/>
      <c r="Q779" s="46"/>
    </row>
    <row r="780" spans="1:17" ht="20.25" customHeight="1" x14ac:dyDescent="0.2">
      <c r="A780" s="41">
        <v>67663</v>
      </c>
      <c r="B780" s="42">
        <f t="shared" si="79"/>
        <v>0</v>
      </c>
      <c r="C780" s="117"/>
      <c r="D780" s="43">
        <f t="shared" si="80"/>
        <v>0</v>
      </c>
      <c r="E780" s="44">
        <f t="shared" si="77"/>
        <v>0</v>
      </c>
      <c r="F780" s="43">
        <f t="shared" si="81"/>
        <v>0</v>
      </c>
      <c r="G780" s="45">
        <f>IF(AND(C780&lt;&gt;"",SUM(G$27:G779)&lt;E$19),$E$19/$E$23,0)</f>
        <v>0</v>
      </c>
      <c r="H780" s="43">
        <f t="shared" si="82"/>
        <v>0</v>
      </c>
      <c r="I780" s="43">
        <f t="shared" si="83"/>
        <v>0</v>
      </c>
      <c r="J780" s="78" t="str">
        <f t="shared" si="78"/>
        <v>2084–2085</v>
      </c>
      <c r="L780" s="89"/>
      <c r="N780" s="87"/>
      <c r="Q780" s="46"/>
    </row>
    <row r="781" spans="1:17" ht="20.25" customHeight="1" x14ac:dyDescent="0.2">
      <c r="A781" s="41">
        <v>67693</v>
      </c>
      <c r="B781" s="42">
        <f t="shared" si="79"/>
        <v>0</v>
      </c>
      <c r="C781" s="117"/>
      <c r="D781" s="43">
        <f t="shared" si="80"/>
        <v>0</v>
      </c>
      <c r="E781" s="44">
        <f t="shared" si="77"/>
        <v>0</v>
      </c>
      <c r="F781" s="43">
        <f t="shared" si="81"/>
        <v>0</v>
      </c>
      <c r="G781" s="45">
        <f>IF(AND(C781&lt;&gt;"",SUM(G$27:G780)&lt;E$19),$E$19/$E$23,0)</f>
        <v>0</v>
      </c>
      <c r="H781" s="43">
        <f t="shared" si="82"/>
        <v>0</v>
      </c>
      <c r="I781" s="43">
        <f t="shared" si="83"/>
        <v>0</v>
      </c>
      <c r="J781" s="78" t="str">
        <f t="shared" si="78"/>
        <v>2084–2085</v>
      </c>
      <c r="L781" s="89"/>
      <c r="N781" s="87"/>
      <c r="Q781" s="46"/>
    </row>
    <row r="782" spans="1:17" ht="20.25" customHeight="1" x14ac:dyDescent="0.2">
      <c r="A782" s="41">
        <v>67724</v>
      </c>
      <c r="B782" s="42">
        <f t="shared" si="79"/>
        <v>0</v>
      </c>
      <c r="C782" s="117"/>
      <c r="D782" s="43">
        <f t="shared" si="80"/>
        <v>0</v>
      </c>
      <c r="E782" s="44">
        <f t="shared" si="77"/>
        <v>0</v>
      </c>
      <c r="F782" s="43">
        <f t="shared" si="81"/>
        <v>0</v>
      </c>
      <c r="G782" s="45">
        <f>IF(AND(C782&lt;&gt;"",SUM(G$27:G781)&lt;E$19),$E$19/$E$23,0)</f>
        <v>0</v>
      </c>
      <c r="H782" s="43">
        <f t="shared" si="82"/>
        <v>0</v>
      </c>
      <c r="I782" s="43">
        <f t="shared" si="83"/>
        <v>0</v>
      </c>
      <c r="J782" s="78" t="str">
        <f t="shared" si="78"/>
        <v>2084–2085</v>
      </c>
      <c r="L782" s="89"/>
      <c r="N782" s="87"/>
      <c r="Q782" s="46"/>
    </row>
    <row r="783" spans="1:17" ht="20.25" customHeight="1" x14ac:dyDescent="0.2">
      <c r="A783" s="41">
        <v>67754</v>
      </c>
      <c r="B783" s="42">
        <f t="shared" si="79"/>
        <v>0</v>
      </c>
      <c r="C783" s="117"/>
      <c r="D783" s="43">
        <f t="shared" si="80"/>
        <v>0</v>
      </c>
      <c r="E783" s="44">
        <f t="shared" si="77"/>
        <v>0</v>
      </c>
      <c r="F783" s="43">
        <f t="shared" si="81"/>
        <v>0</v>
      </c>
      <c r="G783" s="45">
        <f>IF(AND(C783&lt;&gt;"",SUM(G$27:G782)&lt;E$19),$E$19/$E$23,0)</f>
        <v>0</v>
      </c>
      <c r="H783" s="43">
        <f t="shared" si="82"/>
        <v>0</v>
      </c>
      <c r="I783" s="43">
        <f t="shared" si="83"/>
        <v>0</v>
      </c>
      <c r="J783" s="78" t="str">
        <f t="shared" si="78"/>
        <v>2085–2086</v>
      </c>
      <c r="L783" s="89"/>
      <c r="N783" s="87"/>
      <c r="Q783" s="46"/>
    </row>
    <row r="784" spans="1:17" ht="20.25" customHeight="1" x14ac:dyDescent="0.2">
      <c r="A784" s="41">
        <v>67785</v>
      </c>
      <c r="B784" s="42">
        <f t="shared" si="79"/>
        <v>0</v>
      </c>
      <c r="C784" s="117"/>
      <c r="D784" s="43">
        <f t="shared" si="80"/>
        <v>0</v>
      </c>
      <c r="E784" s="44">
        <f t="shared" si="77"/>
        <v>0</v>
      </c>
      <c r="F784" s="43">
        <f t="shared" si="81"/>
        <v>0</v>
      </c>
      <c r="G784" s="45">
        <f>IF(AND(C784&lt;&gt;"",SUM(G$27:G783)&lt;E$19),$E$19/$E$23,0)</f>
        <v>0</v>
      </c>
      <c r="H784" s="43">
        <f t="shared" si="82"/>
        <v>0</v>
      </c>
      <c r="I784" s="43">
        <f t="shared" si="83"/>
        <v>0</v>
      </c>
      <c r="J784" s="78" t="str">
        <f t="shared" si="78"/>
        <v>2085–2086</v>
      </c>
      <c r="L784" s="89"/>
      <c r="N784" s="87"/>
      <c r="Q784" s="46"/>
    </row>
    <row r="785" spans="1:17" ht="20.25" customHeight="1" x14ac:dyDescent="0.2">
      <c r="A785" s="41">
        <v>67816</v>
      </c>
      <c r="B785" s="42">
        <f t="shared" si="79"/>
        <v>0</v>
      </c>
      <c r="C785" s="117"/>
      <c r="D785" s="43">
        <f t="shared" si="80"/>
        <v>0</v>
      </c>
      <c r="E785" s="44">
        <f t="shared" si="77"/>
        <v>0</v>
      </c>
      <c r="F785" s="43">
        <f t="shared" si="81"/>
        <v>0</v>
      </c>
      <c r="G785" s="45">
        <f>IF(AND(C785&lt;&gt;"",SUM(G$27:G784)&lt;E$19),$E$19/$E$23,0)</f>
        <v>0</v>
      </c>
      <c r="H785" s="43">
        <f t="shared" si="82"/>
        <v>0</v>
      </c>
      <c r="I785" s="43">
        <f t="shared" si="83"/>
        <v>0</v>
      </c>
      <c r="J785" s="78" t="str">
        <f t="shared" si="78"/>
        <v>2085–2086</v>
      </c>
      <c r="L785" s="89"/>
      <c r="N785" s="87"/>
      <c r="Q785" s="46"/>
    </row>
    <row r="786" spans="1:17" ht="20.25" customHeight="1" x14ac:dyDescent="0.2">
      <c r="A786" s="41">
        <v>67846</v>
      </c>
      <c r="B786" s="42">
        <f t="shared" si="79"/>
        <v>0</v>
      </c>
      <c r="C786" s="117"/>
      <c r="D786" s="43">
        <f t="shared" si="80"/>
        <v>0</v>
      </c>
      <c r="E786" s="44">
        <f t="shared" si="77"/>
        <v>0</v>
      </c>
      <c r="F786" s="43">
        <f t="shared" si="81"/>
        <v>0</v>
      </c>
      <c r="G786" s="45">
        <f>IF(AND(C786&lt;&gt;"",SUM(G$27:G785)&lt;E$19),$E$19/$E$23,0)</f>
        <v>0</v>
      </c>
      <c r="H786" s="43">
        <f t="shared" si="82"/>
        <v>0</v>
      </c>
      <c r="I786" s="43">
        <f t="shared" si="83"/>
        <v>0</v>
      </c>
      <c r="J786" s="78" t="str">
        <f t="shared" si="78"/>
        <v>2085–2086</v>
      </c>
      <c r="L786" s="89"/>
      <c r="N786" s="87"/>
      <c r="Q786" s="46"/>
    </row>
    <row r="787" spans="1:17" ht="20.25" customHeight="1" x14ac:dyDescent="0.2">
      <c r="A787" s="41">
        <v>67877</v>
      </c>
      <c r="B787" s="42">
        <f t="shared" si="79"/>
        <v>0</v>
      </c>
      <c r="C787" s="117"/>
      <c r="D787" s="43">
        <f t="shared" si="80"/>
        <v>0</v>
      </c>
      <c r="E787" s="44">
        <f t="shared" si="77"/>
        <v>0</v>
      </c>
      <c r="F787" s="43">
        <f t="shared" si="81"/>
        <v>0</v>
      </c>
      <c r="G787" s="45">
        <f>IF(AND(C787&lt;&gt;"",SUM(G$27:G786)&lt;E$19),$E$19/$E$23,0)</f>
        <v>0</v>
      </c>
      <c r="H787" s="43">
        <f t="shared" si="82"/>
        <v>0</v>
      </c>
      <c r="I787" s="43">
        <f t="shared" si="83"/>
        <v>0</v>
      </c>
      <c r="J787" s="78" t="str">
        <f t="shared" si="78"/>
        <v>2085–2086</v>
      </c>
      <c r="L787" s="89"/>
      <c r="N787" s="87"/>
      <c r="Q787" s="46"/>
    </row>
    <row r="788" spans="1:17" ht="20.25" customHeight="1" x14ac:dyDescent="0.2">
      <c r="A788" s="41">
        <v>67907</v>
      </c>
      <c r="B788" s="42">
        <f t="shared" si="79"/>
        <v>0</v>
      </c>
      <c r="C788" s="117"/>
      <c r="D788" s="43">
        <f t="shared" si="80"/>
        <v>0</v>
      </c>
      <c r="E788" s="44">
        <f t="shared" si="77"/>
        <v>0</v>
      </c>
      <c r="F788" s="43">
        <f t="shared" si="81"/>
        <v>0</v>
      </c>
      <c r="G788" s="45">
        <f>IF(AND(C788&lt;&gt;"",SUM(G$27:G787)&lt;E$19),$E$19/$E$23,0)</f>
        <v>0</v>
      </c>
      <c r="H788" s="43">
        <f t="shared" si="82"/>
        <v>0</v>
      </c>
      <c r="I788" s="43">
        <f t="shared" si="83"/>
        <v>0</v>
      </c>
      <c r="J788" s="78" t="str">
        <f t="shared" si="78"/>
        <v>2085–2086</v>
      </c>
      <c r="L788" s="89"/>
      <c r="N788" s="87"/>
      <c r="Q788" s="46"/>
    </row>
    <row r="789" spans="1:17" ht="20.25" customHeight="1" x14ac:dyDescent="0.2">
      <c r="A789" s="41">
        <v>67938</v>
      </c>
      <c r="B789" s="42">
        <f t="shared" si="79"/>
        <v>0</v>
      </c>
      <c r="C789" s="117"/>
      <c r="D789" s="43">
        <f t="shared" si="80"/>
        <v>0</v>
      </c>
      <c r="E789" s="44">
        <f t="shared" si="77"/>
        <v>0</v>
      </c>
      <c r="F789" s="43">
        <f t="shared" si="81"/>
        <v>0</v>
      </c>
      <c r="G789" s="45">
        <f>IF(AND(C789&lt;&gt;"",SUM(G$27:G788)&lt;E$19),$E$19/$E$23,0)</f>
        <v>0</v>
      </c>
      <c r="H789" s="43">
        <f t="shared" si="82"/>
        <v>0</v>
      </c>
      <c r="I789" s="43">
        <f t="shared" si="83"/>
        <v>0</v>
      </c>
      <c r="J789" s="78" t="str">
        <f t="shared" si="78"/>
        <v>2085–2086</v>
      </c>
      <c r="L789" s="89"/>
      <c r="N789" s="87"/>
      <c r="Q789" s="46"/>
    </row>
    <row r="790" spans="1:17" ht="20.25" customHeight="1" x14ac:dyDescent="0.2">
      <c r="A790" s="41">
        <v>67969</v>
      </c>
      <c r="B790" s="42">
        <f t="shared" si="79"/>
        <v>0</v>
      </c>
      <c r="C790" s="117"/>
      <c r="D790" s="43">
        <f t="shared" si="80"/>
        <v>0</v>
      </c>
      <c r="E790" s="44">
        <f t="shared" si="77"/>
        <v>0</v>
      </c>
      <c r="F790" s="43">
        <f t="shared" si="81"/>
        <v>0</v>
      </c>
      <c r="G790" s="45">
        <f>IF(AND(C790&lt;&gt;"",SUM(G$27:G789)&lt;E$19),$E$19/$E$23,0)</f>
        <v>0</v>
      </c>
      <c r="H790" s="43">
        <f t="shared" si="82"/>
        <v>0</v>
      </c>
      <c r="I790" s="43">
        <f t="shared" si="83"/>
        <v>0</v>
      </c>
      <c r="J790" s="78" t="str">
        <f t="shared" si="78"/>
        <v>2085–2086</v>
      </c>
      <c r="L790" s="89"/>
      <c r="N790" s="87"/>
      <c r="Q790" s="46"/>
    </row>
    <row r="791" spans="1:17" ht="20.25" customHeight="1" x14ac:dyDescent="0.2">
      <c r="A791" s="41">
        <v>67997</v>
      </c>
      <c r="B791" s="42">
        <f t="shared" si="79"/>
        <v>0</v>
      </c>
      <c r="C791" s="117"/>
      <c r="D791" s="43">
        <f t="shared" si="80"/>
        <v>0</v>
      </c>
      <c r="E791" s="44">
        <f t="shared" si="77"/>
        <v>0</v>
      </c>
      <c r="F791" s="43">
        <f t="shared" si="81"/>
        <v>0</v>
      </c>
      <c r="G791" s="45">
        <f>IF(AND(C791&lt;&gt;"",SUM(G$27:G790)&lt;E$19),$E$19/$E$23,0)</f>
        <v>0</v>
      </c>
      <c r="H791" s="43">
        <f t="shared" si="82"/>
        <v>0</v>
      </c>
      <c r="I791" s="43">
        <f t="shared" si="83"/>
        <v>0</v>
      </c>
      <c r="J791" s="78" t="str">
        <f t="shared" si="78"/>
        <v>2085–2086</v>
      </c>
      <c r="L791" s="89"/>
      <c r="N791" s="87"/>
      <c r="Q791" s="46"/>
    </row>
    <row r="792" spans="1:17" ht="20.25" customHeight="1" x14ac:dyDescent="0.2">
      <c r="A792" s="41">
        <v>68028</v>
      </c>
      <c r="B792" s="42">
        <f t="shared" si="79"/>
        <v>0</v>
      </c>
      <c r="C792" s="117"/>
      <c r="D792" s="43">
        <f t="shared" si="80"/>
        <v>0</v>
      </c>
      <c r="E792" s="44">
        <f t="shared" si="77"/>
        <v>0</v>
      </c>
      <c r="F792" s="43">
        <f t="shared" si="81"/>
        <v>0</v>
      </c>
      <c r="G792" s="45">
        <f>IF(AND(C792&lt;&gt;"",SUM(G$27:G791)&lt;E$19),$E$19/$E$23,0)</f>
        <v>0</v>
      </c>
      <c r="H792" s="43">
        <f t="shared" si="82"/>
        <v>0</v>
      </c>
      <c r="I792" s="43">
        <f t="shared" si="83"/>
        <v>0</v>
      </c>
      <c r="J792" s="78" t="str">
        <f t="shared" si="78"/>
        <v>2085–2086</v>
      </c>
      <c r="L792" s="89"/>
      <c r="N792" s="87"/>
      <c r="Q792" s="46"/>
    </row>
    <row r="793" spans="1:17" ht="20.25" customHeight="1" x14ac:dyDescent="0.2">
      <c r="A793" s="41">
        <v>68058</v>
      </c>
      <c r="B793" s="42">
        <f t="shared" si="79"/>
        <v>0</v>
      </c>
      <c r="C793" s="117"/>
      <c r="D793" s="43">
        <f t="shared" si="80"/>
        <v>0</v>
      </c>
      <c r="E793" s="44">
        <f t="shared" si="77"/>
        <v>0</v>
      </c>
      <c r="F793" s="43">
        <f t="shared" si="81"/>
        <v>0</v>
      </c>
      <c r="G793" s="45">
        <f>IF(AND(C793&lt;&gt;"",SUM(G$27:G792)&lt;E$19),$E$19/$E$23,0)</f>
        <v>0</v>
      </c>
      <c r="H793" s="43">
        <f t="shared" si="82"/>
        <v>0</v>
      </c>
      <c r="I793" s="43">
        <f t="shared" si="83"/>
        <v>0</v>
      </c>
      <c r="J793" s="78" t="str">
        <f t="shared" si="78"/>
        <v>2085–2086</v>
      </c>
      <c r="L793" s="89"/>
      <c r="N793" s="87"/>
      <c r="Q793" s="46"/>
    </row>
    <row r="794" spans="1:17" ht="20.25" customHeight="1" x14ac:dyDescent="0.2">
      <c r="A794" s="41">
        <v>68089</v>
      </c>
      <c r="B794" s="42">
        <f t="shared" si="79"/>
        <v>0</v>
      </c>
      <c r="C794" s="117"/>
      <c r="D794" s="43">
        <f t="shared" si="80"/>
        <v>0</v>
      </c>
      <c r="E794" s="44">
        <f t="shared" si="77"/>
        <v>0</v>
      </c>
      <c r="F794" s="43">
        <f t="shared" si="81"/>
        <v>0</v>
      </c>
      <c r="G794" s="45">
        <f>IF(AND(C794&lt;&gt;"",SUM(G$27:G793)&lt;E$19),$E$19/$E$23,0)</f>
        <v>0</v>
      </c>
      <c r="H794" s="43">
        <f t="shared" si="82"/>
        <v>0</v>
      </c>
      <c r="I794" s="43">
        <f t="shared" si="83"/>
        <v>0</v>
      </c>
      <c r="J794" s="78" t="str">
        <f t="shared" si="78"/>
        <v>2085–2086</v>
      </c>
      <c r="L794" s="89"/>
      <c r="N794" s="87"/>
      <c r="Q794" s="46"/>
    </row>
    <row r="795" spans="1:17" ht="20.25" customHeight="1" x14ac:dyDescent="0.2">
      <c r="A795" s="41">
        <v>68119</v>
      </c>
      <c r="B795" s="42">
        <f t="shared" si="79"/>
        <v>0</v>
      </c>
      <c r="C795" s="117"/>
      <c r="D795" s="43">
        <f t="shared" si="80"/>
        <v>0</v>
      </c>
      <c r="E795" s="44">
        <f t="shared" ref="E795:E858" si="84">C795-D795</f>
        <v>0</v>
      </c>
      <c r="F795" s="43">
        <f t="shared" si="81"/>
        <v>0</v>
      </c>
      <c r="G795" s="45">
        <f>IF(AND(C795&lt;&gt;"",SUM(G$27:G794)&lt;E$19),$E$19/$E$23,0)</f>
        <v>0</v>
      </c>
      <c r="H795" s="43">
        <f t="shared" si="82"/>
        <v>0</v>
      </c>
      <c r="I795" s="43">
        <f t="shared" si="83"/>
        <v>0</v>
      </c>
      <c r="J795" s="78" t="str">
        <f t="shared" ref="J795:J858" si="85">IF(OR(MONTH(A795)=1,MONTH(A795)=2,MONTH(A795)=3,MONTH(A795)=4,MONTH(A795)=5,MONTH(A795)=6),YEAR(A795)-1&amp;"–"&amp;YEAR(A795),YEAR(A795)&amp;"–"&amp;YEAR(A795)+1)</f>
        <v>2086–2087</v>
      </c>
      <c r="L795" s="89"/>
      <c r="N795" s="87"/>
      <c r="Q795" s="46"/>
    </row>
    <row r="796" spans="1:17" ht="20.25" customHeight="1" x14ac:dyDescent="0.2">
      <c r="A796" s="41">
        <v>68150</v>
      </c>
      <c r="B796" s="42">
        <f t="shared" ref="B796:B859" si="86">IF(C796&gt;0,C796*-1,C796)</f>
        <v>0</v>
      </c>
      <c r="C796" s="117"/>
      <c r="D796" s="43">
        <f t="shared" ref="D796:D859" si="87">IF(C796="",0,IF($E$15="Beginning",IF(C795&lt;&gt;"",$F795*$E$6/12,0),IF(C795&lt;&gt;"",$F795*$E$6/12,$E$16*$E$6/12)))</f>
        <v>0</v>
      </c>
      <c r="E796" s="44">
        <f t="shared" si="84"/>
        <v>0</v>
      </c>
      <c r="F796" s="43">
        <f t="shared" ref="F796:F859" si="88">IF(C796="",0,IF(C795="",$E$16-E796,IF(C796&lt;&gt;"",F795-E796)))</f>
        <v>0</v>
      </c>
      <c r="G796" s="45">
        <f>IF(AND(C796&lt;&gt;"",SUM(G$27:G795)&lt;E$19),$E$19/$E$23,0)</f>
        <v>0</v>
      </c>
      <c r="H796" s="43">
        <f t="shared" ref="H796:H859" si="89">IF(C796&lt;&gt;"",G796+H795,0)</f>
        <v>0</v>
      </c>
      <c r="I796" s="43">
        <f t="shared" si="83"/>
        <v>0</v>
      </c>
      <c r="J796" s="78" t="str">
        <f t="shared" si="85"/>
        <v>2086–2087</v>
      </c>
      <c r="L796" s="89"/>
      <c r="N796" s="87"/>
      <c r="Q796" s="46"/>
    </row>
    <row r="797" spans="1:17" ht="20.25" customHeight="1" x14ac:dyDescent="0.2">
      <c r="A797" s="41">
        <v>68181</v>
      </c>
      <c r="B797" s="42">
        <f t="shared" si="86"/>
        <v>0</v>
      </c>
      <c r="C797" s="117"/>
      <c r="D797" s="43">
        <f t="shared" si="87"/>
        <v>0</v>
      </c>
      <c r="E797" s="44">
        <f t="shared" si="84"/>
        <v>0</v>
      </c>
      <c r="F797" s="43">
        <f t="shared" si="88"/>
        <v>0</v>
      </c>
      <c r="G797" s="45">
        <f>IF(AND(C797&lt;&gt;"",SUM(G$27:G796)&lt;E$19),$E$19/$E$23,0)</f>
        <v>0</v>
      </c>
      <c r="H797" s="43">
        <f t="shared" si="89"/>
        <v>0</v>
      </c>
      <c r="I797" s="43">
        <f t="shared" ref="I797:I860" si="90">IF(C797&lt;&gt;"",$E$19-H797,0)</f>
        <v>0</v>
      </c>
      <c r="J797" s="78" t="str">
        <f t="shared" si="85"/>
        <v>2086–2087</v>
      </c>
      <c r="L797" s="89"/>
      <c r="N797" s="87"/>
      <c r="Q797" s="46"/>
    </row>
    <row r="798" spans="1:17" ht="20.25" customHeight="1" x14ac:dyDescent="0.2">
      <c r="A798" s="41">
        <v>68211</v>
      </c>
      <c r="B798" s="42">
        <f t="shared" si="86"/>
        <v>0</v>
      </c>
      <c r="C798" s="117"/>
      <c r="D798" s="43">
        <f t="shared" si="87"/>
        <v>0</v>
      </c>
      <c r="E798" s="44">
        <f t="shared" si="84"/>
        <v>0</v>
      </c>
      <c r="F798" s="43">
        <f t="shared" si="88"/>
        <v>0</v>
      </c>
      <c r="G798" s="45">
        <f>IF(AND(C798&lt;&gt;"",SUM(G$27:G797)&lt;E$19),$E$19/$E$23,0)</f>
        <v>0</v>
      </c>
      <c r="H798" s="43">
        <f t="shared" si="89"/>
        <v>0</v>
      </c>
      <c r="I798" s="43">
        <f t="shared" si="90"/>
        <v>0</v>
      </c>
      <c r="J798" s="78" t="str">
        <f t="shared" si="85"/>
        <v>2086–2087</v>
      </c>
      <c r="L798" s="89"/>
      <c r="N798" s="87"/>
      <c r="Q798" s="46"/>
    </row>
    <row r="799" spans="1:17" ht="20.25" customHeight="1" x14ac:dyDescent="0.2">
      <c r="A799" s="41">
        <v>68242</v>
      </c>
      <c r="B799" s="42">
        <f t="shared" si="86"/>
        <v>0</v>
      </c>
      <c r="C799" s="117"/>
      <c r="D799" s="43">
        <f t="shared" si="87"/>
        <v>0</v>
      </c>
      <c r="E799" s="44">
        <f t="shared" si="84"/>
        <v>0</v>
      </c>
      <c r="F799" s="43">
        <f t="shared" si="88"/>
        <v>0</v>
      </c>
      <c r="G799" s="45">
        <f>IF(AND(C799&lt;&gt;"",SUM(G$27:G798)&lt;E$19),$E$19/$E$23,0)</f>
        <v>0</v>
      </c>
      <c r="H799" s="43">
        <f t="shared" si="89"/>
        <v>0</v>
      </c>
      <c r="I799" s="43">
        <f t="shared" si="90"/>
        <v>0</v>
      </c>
      <c r="J799" s="78" t="str">
        <f t="shared" si="85"/>
        <v>2086–2087</v>
      </c>
      <c r="L799" s="89"/>
      <c r="N799" s="87"/>
      <c r="Q799" s="46"/>
    </row>
    <row r="800" spans="1:17" ht="20.25" customHeight="1" x14ac:dyDescent="0.2">
      <c r="A800" s="41">
        <v>68272</v>
      </c>
      <c r="B800" s="42">
        <f t="shared" si="86"/>
        <v>0</v>
      </c>
      <c r="C800" s="117"/>
      <c r="D800" s="43">
        <f t="shared" si="87"/>
        <v>0</v>
      </c>
      <c r="E800" s="44">
        <f t="shared" si="84"/>
        <v>0</v>
      </c>
      <c r="F800" s="43">
        <f t="shared" si="88"/>
        <v>0</v>
      </c>
      <c r="G800" s="45">
        <f>IF(AND(C800&lt;&gt;"",SUM(G$27:G799)&lt;E$19),$E$19/$E$23,0)</f>
        <v>0</v>
      </c>
      <c r="H800" s="43">
        <f t="shared" si="89"/>
        <v>0</v>
      </c>
      <c r="I800" s="43">
        <f t="shared" si="90"/>
        <v>0</v>
      </c>
      <c r="J800" s="78" t="str">
        <f t="shared" si="85"/>
        <v>2086–2087</v>
      </c>
      <c r="L800" s="89"/>
      <c r="N800" s="87"/>
      <c r="Q800" s="46"/>
    </row>
    <row r="801" spans="1:17" ht="20.25" customHeight="1" x14ac:dyDescent="0.2">
      <c r="A801" s="41">
        <v>68303</v>
      </c>
      <c r="B801" s="42">
        <f t="shared" si="86"/>
        <v>0</v>
      </c>
      <c r="C801" s="117"/>
      <c r="D801" s="43">
        <f t="shared" si="87"/>
        <v>0</v>
      </c>
      <c r="E801" s="44">
        <f t="shared" si="84"/>
        <v>0</v>
      </c>
      <c r="F801" s="43">
        <f t="shared" si="88"/>
        <v>0</v>
      </c>
      <c r="G801" s="45">
        <f>IF(AND(C801&lt;&gt;"",SUM(G$27:G800)&lt;E$19),$E$19/$E$23,0)</f>
        <v>0</v>
      </c>
      <c r="H801" s="43">
        <f t="shared" si="89"/>
        <v>0</v>
      </c>
      <c r="I801" s="43">
        <f t="shared" si="90"/>
        <v>0</v>
      </c>
      <c r="J801" s="78" t="str">
        <f t="shared" si="85"/>
        <v>2086–2087</v>
      </c>
      <c r="L801" s="89"/>
      <c r="N801" s="87"/>
      <c r="Q801" s="46"/>
    </row>
    <row r="802" spans="1:17" ht="20.25" customHeight="1" x14ac:dyDescent="0.2">
      <c r="A802" s="41">
        <v>68334</v>
      </c>
      <c r="B802" s="42">
        <f t="shared" si="86"/>
        <v>0</v>
      </c>
      <c r="C802" s="117"/>
      <c r="D802" s="43">
        <f t="shared" si="87"/>
        <v>0</v>
      </c>
      <c r="E802" s="44">
        <f t="shared" si="84"/>
        <v>0</v>
      </c>
      <c r="F802" s="43">
        <f t="shared" si="88"/>
        <v>0</v>
      </c>
      <c r="G802" s="45">
        <f>IF(AND(C802&lt;&gt;"",SUM(G$27:G801)&lt;E$19),$E$19/$E$23,0)</f>
        <v>0</v>
      </c>
      <c r="H802" s="43">
        <f t="shared" si="89"/>
        <v>0</v>
      </c>
      <c r="I802" s="43">
        <f t="shared" si="90"/>
        <v>0</v>
      </c>
      <c r="J802" s="78" t="str">
        <f t="shared" si="85"/>
        <v>2086–2087</v>
      </c>
      <c r="L802" s="89"/>
      <c r="N802" s="87"/>
      <c r="Q802" s="46"/>
    </row>
    <row r="803" spans="1:17" ht="20.25" customHeight="1" x14ac:dyDescent="0.2">
      <c r="A803" s="41">
        <v>68362</v>
      </c>
      <c r="B803" s="42">
        <f t="shared" si="86"/>
        <v>0</v>
      </c>
      <c r="C803" s="117"/>
      <c r="D803" s="43">
        <f t="shared" si="87"/>
        <v>0</v>
      </c>
      <c r="E803" s="44">
        <f t="shared" si="84"/>
        <v>0</v>
      </c>
      <c r="F803" s="43">
        <f t="shared" si="88"/>
        <v>0</v>
      </c>
      <c r="G803" s="45">
        <f>IF(AND(C803&lt;&gt;"",SUM(G$27:G802)&lt;E$19),$E$19/$E$23,0)</f>
        <v>0</v>
      </c>
      <c r="H803" s="43">
        <f t="shared" si="89"/>
        <v>0</v>
      </c>
      <c r="I803" s="43">
        <f t="shared" si="90"/>
        <v>0</v>
      </c>
      <c r="J803" s="78" t="str">
        <f t="shared" si="85"/>
        <v>2086–2087</v>
      </c>
      <c r="L803" s="89"/>
      <c r="N803" s="87"/>
      <c r="Q803" s="46"/>
    </row>
    <row r="804" spans="1:17" ht="20.25" customHeight="1" x14ac:dyDescent="0.2">
      <c r="A804" s="41">
        <v>68393</v>
      </c>
      <c r="B804" s="42">
        <f t="shared" si="86"/>
        <v>0</v>
      </c>
      <c r="C804" s="117"/>
      <c r="D804" s="43">
        <f t="shared" si="87"/>
        <v>0</v>
      </c>
      <c r="E804" s="44">
        <f t="shared" si="84"/>
        <v>0</v>
      </c>
      <c r="F804" s="43">
        <f t="shared" si="88"/>
        <v>0</v>
      </c>
      <c r="G804" s="45">
        <f>IF(AND(C804&lt;&gt;"",SUM(G$27:G803)&lt;E$19),$E$19/$E$23,0)</f>
        <v>0</v>
      </c>
      <c r="H804" s="43">
        <f t="shared" si="89"/>
        <v>0</v>
      </c>
      <c r="I804" s="43">
        <f t="shared" si="90"/>
        <v>0</v>
      </c>
      <c r="J804" s="78" t="str">
        <f t="shared" si="85"/>
        <v>2086–2087</v>
      </c>
      <c r="L804" s="89"/>
      <c r="N804" s="87"/>
      <c r="Q804" s="46"/>
    </row>
    <row r="805" spans="1:17" ht="20.25" customHeight="1" x14ac:dyDescent="0.2">
      <c r="A805" s="41">
        <v>68423</v>
      </c>
      <c r="B805" s="42">
        <f t="shared" si="86"/>
        <v>0</v>
      </c>
      <c r="C805" s="117"/>
      <c r="D805" s="43">
        <f t="shared" si="87"/>
        <v>0</v>
      </c>
      <c r="E805" s="44">
        <f t="shared" si="84"/>
        <v>0</v>
      </c>
      <c r="F805" s="43">
        <f t="shared" si="88"/>
        <v>0</v>
      </c>
      <c r="G805" s="45">
        <f>IF(AND(C805&lt;&gt;"",SUM(G$27:G804)&lt;E$19),$E$19/$E$23,0)</f>
        <v>0</v>
      </c>
      <c r="H805" s="43">
        <f t="shared" si="89"/>
        <v>0</v>
      </c>
      <c r="I805" s="43">
        <f t="shared" si="90"/>
        <v>0</v>
      </c>
      <c r="J805" s="78" t="str">
        <f t="shared" si="85"/>
        <v>2086–2087</v>
      </c>
      <c r="L805" s="89"/>
      <c r="N805" s="87"/>
      <c r="Q805" s="46"/>
    </row>
    <row r="806" spans="1:17" ht="20.25" customHeight="1" x14ac:dyDescent="0.2">
      <c r="A806" s="41">
        <v>68454</v>
      </c>
      <c r="B806" s="42">
        <f t="shared" si="86"/>
        <v>0</v>
      </c>
      <c r="C806" s="117"/>
      <c r="D806" s="43">
        <f t="shared" si="87"/>
        <v>0</v>
      </c>
      <c r="E806" s="44">
        <f t="shared" si="84"/>
        <v>0</v>
      </c>
      <c r="F806" s="43">
        <f t="shared" si="88"/>
        <v>0</v>
      </c>
      <c r="G806" s="45">
        <f>IF(AND(C806&lt;&gt;"",SUM(G$27:G805)&lt;E$19),$E$19/$E$23,0)</f>
        <v>0</v>
      </c>
      <c r="H806" s="43">
        <f t="shared" si="89"/>
        <v>0</v>
      </c>
      <c r="I806" s="43">
        <f t="shared" si="90"/>
        <v>0</v>
      </c>
      <c r="J806" s="78" t="str">
        <f t="shared" si="85"/>
        <v>2086–2087</v>
      </c>
      <c r="L806" s="89"/>
      <c r="N806" s="87"/>
      <c r="Q806" s="46"/>
    </row>
    <row r="807" spans="1:17" ht="20.25" customHeight="1" x14ac:dyDescent="0.2">
      <c r="A807" s="41">
        <v>68484</v>
      </c>
      <c r="B807" s="42">
        <f t="shared" si="86"/>
        <v>0</v>
      </c>
      <c r="C807" s="117"/>
      <c r="D807" s="43">
        <f t="shared" si="87"/>
        <v>0</v>
      </c>
      <c r="E807" s="44">
        <f t="shared" si="84"/>
        <v>0</v>
      </c>
      <c r="F807" s="43">
        <f t="shared" si="88"/>
        <v>0</v>
      </c>
      <c r="G807" s="45">
        <f>IF(AND(C807&lt;&gt;"",SUM(G$27:G806)&lt;E$19),$E$19/$E$23,0)</f>
        <v>0</v>
      </c>
      <c r="H807" s="43">
        <f t="shared" si="89"/>
        <v>0</v>
      </c>
      <c r="I807" s="43">
        <f t="shared" si="90"/>
        <v>0</v>
      </c>
      <c r="J807" s="78" t="str">
        <f t="shared" si="85"/>
        <v>2087–2088</v>
      </c>
      <c r="L807" s="89"/>
      <c r="N807" s="87"/>
      <c r="Q807" s="46"/>
    </row>
    <row r="808" spans="1:17" ht="20.25" customHeight="1" x14ac:dyDescent="0.2">
      <c r="A808" s="41">
        <v>68515</v>
      </c>
      <c r="B808" s="42">
        <f t="shared" si="86"/>
        <v>0</v>
      </c>
      <c r="C808" s="117"/>
      <c r="D808" s="43">
        <f t="shared" si="87"/>
        <v>0</v>
      </c>
      <c r="E808" s="44">
        <f t="shared" si="84"/>
        <v>0</v>
      </c>
      <c r="F808" s="43">
        <f t="shared" si="88"/>
        <v>0</v>
      </c>
      <c r="G808" s="45">
        <f>IF(AND(C808&lt;&gt;"",SUM(G$27:G807)&lt;E$19),$E$19/$E$23,0)</f>
        <v>0</v>
      </c>
      <c r="H808" s="43">
        <f t="shared" si="89"/>
        <v>0</v>
      </c>
      <c r="I808" s="43">
        <f t="shared" si="90"/>
        <v>0</v>
      </c>
      <c r="J808" s="78" t="str">
        <f t="shared" si="85"/>
        <v>2087–2088</v>
      </c>
      <c r="L808" s="89"/>
      <c r="N808" s="87"/>
      <c r="Q808" s="46"/>
    </row>
    <row r="809" spans="1:17" ht="20.25" customHeight="1" x14ac:dyDescent="0.2">
      <c r="A809" s="41">
        <v>68546</v>
      </c>
      <c r="B809" s="42">
        <f t="shared" si="86"/>
        <v>0</v>
      </c>
      <c r="C809" s="117"/>
      <c r="D809" s="43">
        <f t="shared" si="87"/>
        <v>0</v>
      </c>
      <c r="E809" s="44">
        <f t="shared" si="84"/>
        <v>0</v>
      </c>
      <c r="F809" s="43">
        <f t="shared" si="88"/>
        <v>0</v>
      </c>
      <c r="G809" s="45">
        <f>IF(AND(C809&lt;&gt;"",SUM(G$27:G808)&lt;E$19),$E$19/$E$23,0)</f>
        <v>0</v>
      </c>
      <c r="H809" s="43">
        <f t="shared" si="89"/>
        <v>0</v>
      </c>
      <c r="I809" s="43">
        <f t="shared" si="90"/>
        <v>0</v>
      </c>
      <c r="J809" s="78" t="str">
        <f t="shared" si="85"/>
        <v>2087–2088</v>
      </c>
      <c r="L809" s="89"/>
      <c r="N809" s="87"/>
      <c r="Q809" s="46"/>
    </row>
    <row r="810" spans="1:17" ht="20.25" customHeight="1" x14ac:dyDescent="0.2">
      <c r="A810" s="41">
        <v>68576</v>
      </c>
      <c r="B810" s="42">
        <f t="shared" si="86"/>
        <v>0</v>
      </c>
      <c r="C810" s="117"/>
      <c r="D810" s="43">
        <f t="shared" si="87"/>
        <v>0</v>
      </c>
      <c r="E810" s="44">
        <f t="shared" si="84"/>
        <v>0</v>
      </c>
      <c r="F810" s="43">
        <f t="shared" si="88"/>
        <v>0</v>
      </c>
      <c r="G810" s="45">
        <f>IF(AND(C810&lt;&gt;"",SUM(G$27:G809)&lt;E$19),$E$19/$E$23,0)</f>
        <v>0</v>
      </c>
      <c r="H810" s="43">
        <f t="shared" si="89"/>
        <v>0</v>
      </c>
      <c r="I810" s="43">
        <f t="shared" si="90"/>
        <v>0</v>
      </c>
      <c r="J810" s="78" t="str">
        <f t="shared" si="85"/>
        <v>2087–2088</v>
      </c>
      <c r="L810" s="89"/>
      <c r="N810" s="87"/>
      <c r="Q810" s="46"/>
    </row>
    <row r="811" spans="1:17" ht="20.25" customHeight="1" x14ac:dyDescent="0.2">
      <c r="A811" s="41">
        <v>68607</v>
      </c>
      <c r="B811" s="42">
        <f t="shared" si="86"/>
        <v>0</v>
      </c>
      <c r="C811" s="117"/>
      <c r="D811" s="43">
        <f t="shared" si="87"/>
        <v>0</v>
      </c>
      <c r="E811" s="44">
        <f t="shared" si="84"/>
        <v>0</v>
      </c>
      <c r="F811" s="43">
        <f t="shared" si="88"/>
        <v>0</v>
      </c>
      <c r="G811" s="45">
        <f>IF(AND(C811&lt;&gt;"",SUM(G$27:G810)&lt;E$19),$E$19/$E$23,0)</f>
        <v>0</v>
      </c>
      <c r="H811" s="43">
        <f t="shared" si="89"/>
        <v>0</v>
      </c>
      <c r="I811" s="43">
        <f t="shared" si="90"/>
        <v>0</v>
      </c>
      <c r="J811" s="78" t="str">
        <f t="shared" si="85"/>
        <v>2087–2088</v>
      </c>
      <c r="L811" s="89"/>
      <c r="N811" s="87"/>
      <c r="Q811" s="46"/>
    </row>
    <row r="812" spans="1:17" ht="20.25" customHeight="1" x14ac:dyDescent="0.2">
      <c r="A812" s="41">
        <v>68637</v>
      </c>
      <c r="B812" s="42">
        <f t="shared" si="86"/>
        <v>0</v>
      </c>
      <c r="C812" s="117"/>
      <c r="D812" s="43">
        <f t="shared" si="87"/>
        <v>0</v>
      </c>
      <c r="E812" s="44">
        <f t="shared" si="84"/>
        <v>0</v>
      </c>
      <c r="F812" s="43">
        <f t="shared" si="88"/>
        <v>0</v>
      </c>
      <c r="G812" s="45">
        <f>IF(AND(C812&lt;&gt;"",SUM(G$27:G811)&lt;E$19),$E$19/$E$23,0)</f>
        <v>0</v>
      </c>
      <c r="H812" s="43">
        <f t="shared" si="89"/>
        <v>0</v>
      </c>
      <c r="I812" s="43">
        <f t="shared" si="90"/>
        <v>0</v>
      </c>
      <c r="J812" s="78" t="str">
        <f t="shared" si="85"/>
        <v>2087–2088</v>
      </c>
      <c r="L812" s="89"/>
      <c r="N812" s="87"/>
      <c r="Q812" s="46"/>
    </row>
    <row r="813" spans="1:17" ht="20.25" customHeight="1" x14ac:dyDescent="0.2">
      <c r="A813" s="41">
        <v>68668</v>
      </c>
      <c r="B813" s="42">
        <f t="shared" si="86"/>
        <v>0</v>
      </c>
      <c r="C813" s="117"/>
      <c r="D813" s="43">
        <f t="shared" si="87"/>
        <v>0</v>
      </c>
      <c r="E813" s="44">
        <f t="shared" si="84"/>
        <v>0</v>
      </c>
      <c r="F813" s="43">
        <f t="shared" si="88"/>
        <v>0</v>
      </c>
      <c r="G813" s="45">
        <f>IF(AND(C813&lt;&gt;"",SUM(G$27:G812)&lt;E$19),$E$19/$E$23,0)</f>
        <v>0</v>
      </c>
      <c r="H813" s="43">
        <f t="shared" si="89"/>
        <v>0</v>
      </c>
      <c r="I813" s="43">
        <f t="shared" si="90"/>
        <v>0</v>
      </c>
      <c r="J813" s="78" t="str">
        <f t="shared" si="85"/>
        <v>2087–2088</v>
      </c>
      <c r="L813" s="89"/>
      <c r="N813" s="87"/>
      <c r="Q813" s="46"/>
    </row>
    <row r="814" spans="1:17" ht="20.25" customHeight="1" x14ac:dyDescent="0.2">
      <c r="A814" s="41">
        <v>68699</v>
      </c>
      <c r="B814" s="42">
        <f t="shared" si="86"/>
        <v>0</v>
      </c>
      <c r="C814" s="117"/>
      <c r="D814" s="43">
        <f t="shared" si="87"/>
        <v>0</v>
      </c>
      <c r="E814" s="44">
        <f t="shared" si="84"/>
        <v>0</v>
      </c>
      <c r="F814" s="43">
        <f t="shared" si="88"/>
        <v>0</v>
      </c>
      <c r="G814" s="45">
        <f>IF(AND(C814&lt;&gt;"",SUM(G$27:G813)&lt;E$19),$E$19/$E$23,0)</f>
        <v>0</v>
      </c>
      <c r="H814" s="43">
        <f t="shared" si="89"/>
        <v>0</v>
      </c>
      <c r="I814" s="43">
        <f t="shared" si="90"/>
        <v>0</v>
      </c>
      <c r="J814" s="78" t="str">
        <f t="shared" si="85"/>
        <v>2087–2088</v>
      </c>
      <c r="L814" s="89"/>
      <c r="N814" s="87"/>
      <c r="Q814" s="46"/>
    </row>
    <row r="815" spans="1:17" ht="20.25" customHeight="1" x14ac:dyDescent="0.2">
      <c r="A815" s="41">
        <v>68728</v>
      </c>
      <c r="B815" s="42">
        <f t="shared" si="86"/>
        <v>0</v>
      </c>
      <c r="C815" s="117"/>
      <c r="D815" s="43">
        <f t="shared" si="87"/>
        <v>0</v>
      </c>
      <c r="E815" s="44">
        <f t="shared" si="84"/>
        <v>0</v>
      </c>
      <c r="F815" s="43">
        <f t="shared" si="88"/>
        <v>0</v>
      </c>
      <c r="G815" s="45">
        <f>IF(AND(C815&lt;&gt;"",SUM(G$27:G814)&lt;E$19),$E$19/$E$23,0)</f>
        <v>0</v>
      </c>
      <c r="H815" s="43">
        <f t="shared" si="89"/>
        <v>0</v>
      </c>
      <c r="I815" s="43">
        <f t="shared" si="90"/>
        <v>0</v>
      </c>
      <c r="J815" s="78" t="str">
        <f t="shared" si="85"/>
        <v>2087–2088</v>
      </c>
      <c r="L815" s="89"/>
      <c r="N815" s="87"/>
      <c r="Q815" s="46"/>
    </row>
    <row r="816" spans="1:17" ht="20.25" customHeight="1" x14ac:dyDescent="0.2">
      <c r="A816" s="41">
        <v>68759</v>
      </c>
      <c r="B816" s="42">
        <f t="shared" si="86"/>
        <v>0</v>
      </c>
      <c r="C816" s="117"/>
      <c r="D816" s="43">
        <f t="shared" si="87"/>
        <v>0</v>
      </c>
      <c r="E816" s="44">
        <f t="shared" si="84"/>
        <v>0</v>
      </c>
      <c r="F816" s="43">
        <f t="shared" si="88"/>
        <v>0</v>
      </c>
      <c r="G816" s="45">
        <f>IF(AND(C816&lt;&gt;"",SUM(G$27:G815)&lt;E$19),$E$19/$E$23,0)</f>
        <v>0</v>
      </c>
      <c r="H816" s="43">
        <f t="shared" si="89"/>
        <v>0</v>
      </c>
      <c r="I816" s="43">
        <f t="shared" si="90"/>
        <v>0</v>
      </c>
      <c r="J816" s="78" t="str">
        <f t="shared" si="85"/>
        <v>2087–2088</v>
      </c>
      <c r="L816" s="89"/>
      <c r="N816" s="87"/>
      <c r="Q816" s="46"/>
    </row>
    <row r="817" spans="1:17" ht="20.25" customHeight="1" x14ac:dyDescent="0.2">
      <c r="A817" s="41">
        <v>68789</v>
      </c>
      <c r="B817" s="42">
        <f t="shared" si="86"/>
        <v>0</v>
      </c>
      <c r="C817" s="117"/>
      <c r="D817" s="43">
        <f t="shared" si="87"/>
        <v>0</v>
      </c>
      <c r="E817" s="44">
        <f t="shared" si="84"/>
        <v>0</v>
      </c>
      <c r="F817" s="43">
        <f t="shared" si="88"/>
        <v>0</v>
      </c>
      <c r="G817" s="45">
        <f>IF(AND(C817&lt;&gt;"",SUM(G$27:G816)&lt;E$19),$E$19/$E$23,0)</f>
        <v>0</v>
      </c>
      <c r="H817" s="43">
        <f t="shared" si="89"/>
        <v>0</v>
      </c>
      <c r="I817" s="43">
        <f t="shared" si="90"/>
        <v>0</v>
      </c>
      <c r="J817" s="78" t="str">
        <f t="shared" si="85"/>
        <v>2087–2088</v>
      </c>
      <c r="L817" s="89"/>
      <c r="N817" s="87"/>
      <c r="Q817" s="46"/>
    </row>
    <row r="818" spans="1:17" ht="20.25" customHeight="1" x14ac:dyDescent="0.2">
      <c r="A818" s="41">
        <v>68820</v>
      </c>
      <c r="B818" s="42">
        <f t="shared" si="86"/>
        <v>0</v>
      </c>
      <c r="C818" s="117"/>
      <c r="D818" s="43">
        <f t="shared" si="87"/>
        <v>0</v>
      </c>
      <c r="E818" s="44">
        <f t="shared" si="84"/>
        <v>0</v>
      </c>
      <c r="F818" s="43">
        <f t="shared" si="88"/>
        <v>0</v>
      </c>
      <c r="G818" s="45">
        <f>IF(AND(C818&lt;&gt;"",SUM(G$27:G817)&lt;E$19),$E$19/$E$23,0)</f>
        <v>0</v>
      </c>
      <c r="H818" s="43">
        <f t="shared" si="89"/>
        <v>0</v>
      </c>
      <c r="I818" s="43">
        <f t="shared" si="90"/>
        <v>0</v>
      </c>
      <c r="J818" s="78" t="str">
        <f t="shared" si="85"/>
        <v>2087–2088</v>
      </c>
      <c r="L818" s="89"/>
      <c r="N818" s="87"/>
      <c r="Q818" s="46"/>
    </row>
    <row r="819" spans="1:17" ht="20.25" customHeight="1" x14ac:dyDescent="0.2">
      <c r="A819" s="41">
        <v>68850</v>
      </c>
      <c r="B819" s="42">
        <f t="shared" si="86"/>
        <v>0</v>
      </c>
      <c r="C819" s="117"/>
      <c r="D819" s="43">
        <f t="shared" si="87"/>
        <v>0</v>
      </c>
      <c r="E819" s="44">
        <f t="shared" si="84"/>
        <v>0</v>
      </c>
      <c r="F819" s="43">
        <f t="shared" si="88"/>
        <v>0</v>
      </c>
      <c r="G819" s="45">
        <f>IF(AND(C819&lt;&gt;"",SUM(G$27:G818)&lt;E$19),$E$19/$E$23,0)</f>
        <v>0</v>
      </c>
      <c r="H819" s="43">
        <f t="shared" si="89"/>
        <v>0</v>
      </c>
      <c r="I819" s="43">
        <f t="shared" si="90"/>
        <v>0</v>
      </c>
      <c r="J819" s="78" t="str">
        <f t="shared" si="85"/>
        <v>2088–2089</v>
      </c>
      <c r="L819" s="89"/>
      <c r="N819" s="87"/>
      <c r="Q819" s="46"/>
    </row>
    <row r="820" spans="1:17" ht="20.25" customHeight="1" x14ac:dyDescent="0.2">
      <c r="A820" s="41">
        <v>68881</v>
      </c>
      <c r="B820" s="42">
        <f t="shared" si="86"/>
        <v>0</v>
      </c>
      <c r="C820" s="117"/>
      <c r="D820" s="43">
        <f t="shared" si="87"/>
        <v>0</v>
      </c>
      <c r="E820" s="44">
        <f t="shared" si="84"/>
        <v>0</v>
      </c>
      <c r="F820" s="43">
        <f t="shared" si="88"/>
        <v>0</v>
      </c>
      <c r="G820" s="45">
        <f>IF(AND(C820&lt;&gt;"",SUM(G$27:G819)&lt;E$19),$E$19/$E$23,0)</f>
        <v>0</v>
      </c>
      <c r="H820" s="43">
        <f t="shared" si="89"/>
        <v>0</v>
      </c>
      <c r="I820" s="43">
        <f t="shared" si="90"/>
        <v>0</v>
      </c>
      <c r="J820" s="78" t="str">
        <f t="shared" si="85"/>
        <v>2088–2089</v>
      </c>
      <c r="L820" s="89"/>
      <c r="N820" s="87"/>
      <c r="Q820" s="46"/>
    </row>
    <row r="821" spans="1:17" ht="20.25" customHeight="1" x14ac:dyDescent="0.2">
      <c r="A821" s="41">
        <v>68912</v>
      </c>
      <c r="B821" s="42">
        <f t="shared" si="86"/>
        <v>0</v>
      </c>
      <c r="C821" s="117"/>
      <c r="D821" s="43">
        <f t="shared" si="87"/>
        <v>0</v>
      </c>
      <c r="E821" s="44">
        <f t="shared" si="84"/>
        <v>0</v>
      </c>
      <c r="F821" s="43">
        <f t="shared" si="88"/>
        <v>0</v>
      </c>
      <c r="G821" s="45">
        <f>IF(AND(C821&lt;&gt;"",SUM(G$27:G820)&lt;E$19),$E$19/$E$23,0)</f>
        <v>0</v>
      </c>
      <c r="H821" s="43">
        <f t="shared" si="89"/>
        <v>0</v>
      </c>
      <c r="I821" s="43">
        <f t="shared" si="90"/>
        <v>0</v>
      </c>
      <c r="J821" s="78" t="str">
        <f t="shared" si="85"/>
        <v>2088–2089</v>
      </c>
      <c r="L821" s="89"/>
      <c r="N821" s="87"/>
      <c r="Q821" s="46"/>
    </row>
    <row r="822" spans="1:17" ht="20.25" customHeight="1" x14ac:dyDescent="0.2">
      <c r="A822" s="41">
        <v>68942</v>
      </c>
      <c r="B822" s="42">
        <f t="shared" si="86"/>
        <v>0</v>
      </c>
      <c r="C822" s="117"/>
      <c r="D822" s="43">
        <f t="shared" si="87"/>
        <v>0</v>
      </c>
      <c r="E822" s="44">
        <f t="shared" si="84"/>
        <v>0</v>
      </c>
      <c r="F822" s="43">
        <f t="shared" si="88"/>
        <v>0</v>
      </c>
      <c r="G822" s="45">
        <f>IF(AND(C822&lt;&gt;"",SUM(G$27:G821)&lt;E$19),$E$19/$E$23,0)</f>
        <v>0</v>
      </c>
      <c r="H822" s="43">
        <f t="shared" si="89"/>
        <v>0</v>
      </c>
      <c r="I822" s="43">
        <f t="shared" si="90"/>
        <v>0</v>
      </c>
      <c r="J822" s="78" t="str">
        <f t="shared" si="85"/>
        <v>2088–2089</v>
      </c>
      <c r="L822" s="89"/>
      <c r="N822" s="87"/>
      <c r="Q822" s="46"/>
    </row>
    <row r="823" spans="1:17" ht="20.25" customHeight="1" x14ac:dyDescent="0.2">
      <c r="A823" s="41">
        <v>68973</v>
      </c>
      <c r="B823" s="42">
        <f t="shared" si="86"/>
        <v>0</v>
      </c>
      <c r="C823" s="117"/>
      <c r="D823" s="43">
        <f t="shared" si="87"/>
        <v>0</v>
      </c>
      <c r="E823" s="44">
        <f t="shared" si="84"/>
        <v>0</v>
      </c>
      <c r="F823" s="43">
        <f t="shared" si="88"/>
        <v>0</v>
      </c>
      <c r="G823" s="45">
        <f>IF(AND(C823&lt;&gt;"",SUM(G$27:G822)&lt;E$19),$E$19/$E$23,0)</f>
        <v>0</v>
      </c>
      <c r="H823" s="43">
        <f t="shared" si="89"/>
        <v>0</v>
      </c>
      <c r="I823" s="43">
        <f t="shared" si="90"/>
        <v>0</v>
      </c>
      <c r="J823" s="78" t="str">
        <f t="shared" si="85"/>
        <v>2088–2089</v>
      </c>
      <c r="L823" s="89"/>
      <c r="N823" s="87"/>
      <c r="Q823" s="46"/>
    </row>
    <row r="824" spans="1:17" ht="20.25" customHeight="1" x14ac:dyDescent="0.2">
      <c r="A824" s="41">
        <v>69003</v>
      </c>
      <c r="B824" s="42">
        <f t="shared" si="86"/>
        <v>0</v>
      </c>
      <c r="C824" s="117"/>
      <c r="D824" s="43">
        <f t="shared" si="87"/>
        <v>0</v>
      </c>
      <c r="E824" s="44">
        <f t="shared" si="84"/>
        <v>0</v>
      </c>
      <c r="F824" s="43">
        <f t="shared" si="88"/>
        <v>0</v>
      </c>
      <c r="G824" s="45">
        <f>IF(AND(C824&lt;&gt;"",SUM(G$27:G823)&lt;E$19),$E$19/$E$23,0)</f>
        <v>0</v>
      </c>
      <c r="H824" s="43">
        <f t="shared" si="89"/>
        <v>0</v>
      </c>
      <c r="I824" s="43">
        <f t="shared" si="90"/>
        <v>0</v>
      </c>
      <c r="J824" s="78" t="str">
        <f t="shared" si="85"/>
        <v>2088–2089</v>
      </c>
      <c r="L824" s="89"/>
      <c r="N824" s="87"/>
      <c r="Q824" s="46"/>
    </row>
    <row r="825" spans="1:17" ht="20.25" customHeight="1" x14ac:dyDescent="0.2">
      <c r="A825" s="41">
        <v>69034</v>
      </c>
      <c r="B825" s="42">
        <f t="shared" si="86"/>
        <v>0</v>
      </c>
      <c r="C825" s="117"/>
      <c r="D825" s="43">
        <f t="shared" si="87"/>
        <v>0</v>
      </c>
      <c r="E825" s="44">
        <f t="shared" si="84"/>
        <v>0</v>
      </c>
      <c r="F825" s="43">
        <f t="shared" si="88"/>
        <v>0</v>
      </c>
      <c r="G825" s="45">
        <f>IF(AND(C825&lt;&gt;"",SUM(G$27:G824)&lt;E$19),$E$19/$E$23,0)</f>
        <v>0</v>
      </c>
      <c r="H825" s="43">
        <f t="shared" si="89"/>
        <v>0</v>
      </c>
      <c r="I825" s="43">
        <f t="shared" si="90"/>
        <v>0</v>
      </c>
      <c r="J825" s="78" t="str">
        <f t="shared" si="85"/>
        <v>2088–2089</v>
      </c>
      <c r="L825" s="89"/>
      <c r="N825" s="87"/>
      <c r="Q825" s="46"/>
    </row>
    <row r="826" spans="1:17" ht="20.25" customHeight="1" x14ac:dyDescent="0.2">
      <c r="A826" s="41">
        <v>69065</v>
      </c>
      <c r="B826" s="42">
        <f t="shared" si="86"/>
        <v>0</v>
      </c>
      <c r="C826" s="117"/>
      <c r="D826" s="43">
        <f t="shared" si="87"/>
        <v>0</v>
      </c>
      <c r="E826" s="44">
        <f t="shared" si="84"/>
        <v>0</v>
      </c>
      <c r="F826" s="43">
        <f t="shared" si="88"/>
        <v>0</v>
      </c>
      <c r="G826" s="45">
        <f>IF(AND(C826&lt;&gt;"",SUM(G$27:G825)&lt;E$19),$E$19/$E$23,0)</f>
        <v>0</v>
      </c>
      <c r="H826" s="43">
        <f t="shared" si="89"/>
        <v>0</v>
      </c>
      <c r="I826" s="43">
        <f t="shared" si="90"/>
        <v>0</v>
      </c>
      <c r="J826" s="78" t="str">
        <f t="shared" si="85"/>
        <v>2088–2089</v>
      </c>
      <c r="L826" s="89"/>
      <c r="N826" s="87"/>
      <c r="Q826" s="46"/>
    </row>
    <row r="827" spans="1:17" ht="20.25" customHeight="1" x14ac:dyDescent="0.2">
      <c r="A827" s="41">
        <v>69093</v>
      </c>
      <c r="B827" s="42">
        <f t="shared" si="86"/>
        <v>0</v>
      </c>
      <c r="C827" s="117"/>
      <c r="D827" s="43">
        <f t="shared" si="87"/>
        <v>0</v>
      </c>
      <c r="E827" s="44">
        <f t="shared" si="84"/>
        <v>0</v>
      </c>
      <c r="F827" s="43">
        <f t="shared" si="88"/>
        <v>0</v>
      </c>
      <c r="G827" s="45">
        <f>IF(AND(C827&lt;&gt;"",SUM(G$27:G826)&lt;E$19),$E$19/$E$23,0)</f>
        <v>0</v>
      </c>
      <c r="H827" s="43">
        <f t="shared" si="89"/>
        <v>0</v>
      </c>
      <c r="I827" s="43">
        <f t="shared" si="90"/>
        <v>0</v>
      </c>
      <c r="J827" s="78" t="str">
        <f t="shared" si="85"/>
        <v>2088–2089</v>
      </c>
      <c r="L827" s="89"/>
      <c r="N827" s="87"/>
      <c r="Q827" s="46"/>
    </row>
    <row r="828" spans="1:17" ht="20.25" customHeight="1" x14ac:dyDescent="0.2">
      <c r="A828" s="41">
        <v>69124</v>
      </c>
      <c r="B828" s="42">
        <f t="shared" si="86"/>
        <v>0</v>
      </c>
      <c r="C828" s="117"/>
      <c r="D828" s="43">
        <f t="shared" si="87"/>
        <v>0</v>
      </c>
      <c r="E828" s="44">
        <f t="shared" si="84"/>
        <v>0</v>
      </c>
      <c r="F828" s="43">
        <f t="shared" si="88"/>
        <v>0</v>
      </c>
      <c r="G828" s="45">
        <f>IF(AND(C828&lt;&gt;"",SUM(G$27:G827)&lt;E$19),$E$19/$E$23,0)</f>
        <v>0</v>
      </c>
      <c r="H828" s="43">
        <f t="shared" si="89"/>
        <v>0</v>
      </c>
      <c r="I828" s="43">
        <f t="shared" si="90"/>
        <v>0</v>
      </c>
      <c r="J828" s="78" t="str">
        <f t="shared" si="85"/>
        <v>2088–2089</v>
      </c>
      <c r="L828" s="89"/>
      <c r="N828" s="87"/>
      <c r="Q828" s="46"/>
    </row>
    <row r="829" spans="1:17" ht="20.25" customHeight="1" x14ac:dyDescent="0.2">
      <c r="A829" s="41">
        <v>69154</v>
      </c>
      <c r="B829" s="42">
        <f t="shared" si="86"/>
        <v>0</v>
      </c>
      <c r="C829" s="117"/>
      <c r="D829" s="43">
        <f t="shared" si="87"/>
        <v>0</v>
      </c>
      <c r="E829" s="44">
        <f t="shared" si="84"/>
        <v>0</v>
      </c>
      <c r="F829" s="43">
        <f t="shared" si="88"/>
        <v>0</v>
      </c>
      <c r="G829" s="45">
        <f>IF(AND(C829&lt;&gt;"",SUM(G$27:G828)&lt;E$19),$E$19/$E$23,0)</f>
        <v>0</v>
      </c>
      <c r="H829" s="43">
        <f t="shared" si="89"/>
        <v>0</v>
      </c>
      <c r="I829" s="43">
        <f t="shared" si="90"/>
        <v>0</v>
      </c>
      <c r="J829" s="78" t="str">
        <f t="shared" si="85"/>
        <v>2088–2089</v>
      </c>
      <c r="L829" s="89"/>
      <c r="N829" s="87"/>
      <c r="Q829" s="46"/>
    </row>
    <row r="830" spans="1:17" ht="20.25" customHeight="1" x14ac:dyDescent="0.2">
      <c r="A830" s="41">
        <v>69185</v>
      </c>
      <c r="B830" s="42">
        <f t="shared" si="86"/>
        <v>0</v>
      </c>
      <c r="C830" s="117"/>
      <c r="D830" s="43">
        <f t="shared" si="87"/>
        <v>0</v>
      </c>
      <c r="E830" s="44">
        <f t="shared" si="84"/>
        <v>0</v>
      </c>
      <c r="F830" s="43">
        <f t="shared" si="88"/>
        <v>0</v>
      </c>
      <c r="G830" s="45">
        <f>IF(AND(C830&lt;&gt;"",SUM(G$27:G829)&lt;E$19),$E$19/$E$23,0)</f>
        <v>0</v>
      </c>
      <c r="H830" s="43">
        <f t="shared" si="89"/>
        <v>0</v>
      </c>
      <c r="I830" s="43">
        <f t="shared" si="90"/>
        <v>0</v>
      </c>
      <c r="J830" s="78" t="str">
        <f t="shared" si="85"/>
        <v>2088–2089</v>
      </c>
      <c r="L830" s="89"/>
      <c r="N830" s="87"/>
      <c r="Q830" s="46"/>
    </row>
    <row r="831" spans="1:17" ht="20.25" customHeight="1" x14ac:dyDescent="0.2">
      <c r="A831" s="41">
        <v>69215</v>
      </c>
      <c r="B831" s="42">
        <f t="shared" si="86"/>
        <v>0</v>
      </c>
      <c r="C831" s="117"/>
      <c r="D831" s="43">
        <f t="shared" si="87"/>
        <v>0</v>
      </c>
      <c r="E831" s="44">
        <f t="shared" si="84"/>
        <v>0</v>
      </c>
      <c r="F831" s="43">
        <f t="shared" si="88"/>
        <v>0</v>
      </c>
      <c r="G831" s="45">
        <f>IF(AND(C831&lt;&gt;"",SUM(G$27:G830)&lt;E$19),$E$19/$E$23,0)</f>
        <v>0</v>
      </c>
      <c r="H831" s="43">
        <f t="shared" si="89"/>
        <v>0</v>
      </c>
      <c r="I831" s="43">
        <f t="shared" si="90"/>
        <v>0</v>
      </c>
      <c r="J831" s="78" t="str">
        <f t="shared" si="85"/>
        <v>2089–2090</v>
      </c>
      <c r="L831" s="89"/>
      <c r="N831" s="87"/>
      <c r="Q831" s="46"/>
    </row>
    <row r="832" spans="1:17" ht="20.25" customHeight="1" x14ac:dyDescent="0.2">
      <c r="A832" s="41">
        <v>69246</v>
      </c>
      <c r="B832" s="42">
        <f t="shared" si="86"/>
        <v>0</v>
      </c>
      <c r="C832" s="117"/>
      <c r="D832" s="43">
        <f t="shared" si="87"/>
        <v>0</v>
      </c>
      <c r="E832" s="44">
        <f t="shared" si="84"/>
        <v>0</v>
      </c>
      <c r="F832" s="43">
        <f t="shared" si="88"/>
        <v>0</v>
      </c>
      <c r="G832" s="45">
        <f>IF(AND(C832&lt;&gt;"",SUM(G$27:G831)&lt;E$19),$E$19/$E$23,0)</f>
        <v>0</v>
      </c>
      <c r="H832" s="43">
        <f t="shared" si="89"/>
        <v>0</v>
      </c>
      <c r="I832" s="43">
        <f t="shared" si="90"/>
        <v>0</v>
      </c>
      <c r="J832" s="78" t="str">
        <f t="shared" si="85"/>
        <v>2089–2090</v>
      </c>
      <c r="L832" s="89"/>
      <c r="N832" s="87"/>
      <c r="Q832" s="46"/>
    </row>
    <row r="833" spans="1:17" ht="20.25" customHeight="1" x14ac:dyDescent="0.2">
      <c r="A833" s="41">
        <v>69277</v>
      </c>
      <c r="B833" s="42">
        <f t="shared" si="86"/>
        <v>0</v>
      </c>
      <c r="C833" s="117"/>
      <c r="D833" s="43">
        <f t="shared" si="87"/>
        <v>0</v>
      </c>
      <c r="E833" s="44">
        <f t="shared" si="84"/>
        <v>0</v>
      </c>
      <c r="F833" s="43">
        <f t="shared" si="88"/>
        <v>0</v>
      </c>
      <c r="G833" s="45">
        <f>IF(AND(C833&lt;&gt;"",SUM(G$27:G832)&lt;E$19),$E$19/$E$23,0)</f>
        <v>0</v>
      </c>
      <c r="H833" s="43">
        <f t="shared" si="89"/>
        <v>0</v>
      </c>
      <c r="I833" s="43">
        <f t="shared" si="90"/>
        <v>0</v>
      </c>
      <c r="J833" s="78" t="str">
        <f t="shared" si="85"/>
        <v>2089–2090</v>
      </c>
      <c r="L833" s="89"/>
      <c r="N833" s="87"/>
      <c r="Q833" s="46"/>
    </row>
    <row r="834" spans="1:17" ht="20.25" customHeight="1" x14ac:dyDescent="0.2">
      <c r="A834" s="41">
        <v>69307</v>
      </c>
      <c r="B834" s="42">
        <f t="shared" si="86"/>
        <v>0</v>
      </c>
      <c r="C834" s="117"/>
      <c r="D834" s="43">
        <f t="shared" si="87"/>
        <v>0</v>
      </c>
      <c r="E834" s="44">
        <f t="shared" si="84"/>
        <v>0</v>
      </c>
      <c r="F834" s="43">
        <f t="shared" si="88"/>
        <v>0</v>
      </c>
      <c r="G834" s="45">
        <f>IF(AND(C834&lt;&gt;"",SUM(G$27:G833)&lt;E$19),$E$19/$E$23,0)</f>
        <v>0</v>
      </c>
      <c r="H834" s="43">
        <f t="shared" si="89"/>
        <v>0</v>
      </c>
      <c r="I834" s="43">
        <f t="shared" si="90"/>
        <v>0</v>
      </c>
      <c r="J834" s="78" t="str">
        <f t="shared" si="85"/>
        <v>2089–2090</v>
      </c>
      <c r="L834" s="89"/>
      <c r="N834" s="87"/>
      <c r="Q834" s="46"/>
    </row>
    <row r="835" spans="1:17" ht="20.25" customHeight="1" x14ac:dyDescent="0.2">
      <c r="A835" s="41">
        <v>69338</v>
      </c>
      <c r="B835" s="42">
        <f t="shared" si="86"/>
        <v>0</v>
      </c>
      <c r="C835" s="117"/>
      <c r="D835" s="43">
        <f t="shared" si="87"/>
        <v>0</v>
      </c>
      <c r="E835" s="44">
        <f t="shared" si="84"/>
        <v>0</v>
      </c>
      <c r="F835" s="43">
        <f t="shared" si="88"/>
        <v>0</v>
      </c>
      <c r="G835" s="45">
        <f>IF(AND(C835&lt;&gt;"",SUM(G$27:G834)&lt;E$19),$E$19/$E$23,0)</f>
        <v>0</v>
      </c>
      <c r="H835" s="43">
        <f t="shared" si="89"/>
        <v>0</v>
      </c>
      <c r="I835" s="43">
        <f t="shared" si="90"/>
        <v>0</v>
      </c>
      <c r="J835" s="78" t="str">
        <f t="shared" si="85"/>
        <v>2089–2090</v>
      </c>
      <c r="L835" s="89"/>
      <c r="N835" s="87"/>
      <c r="Q835" s="46"/>
    </row>
    <row r="836" spans="1:17" ht="20.25" customHeight="1" x14ac:dyDescent="0.2">
      <c r="A836" s="41">
        <v>69368</v>
      </c>
      <c r="B836" s="42">
        <f t="shared" si="86"/>
        <v>0</v>
      </c>
      <c r="C836" s="117"/>
      <c r="D836" s="43">
        <f t="shared" si="87"/>
        <v>0</v>
      </c>
      <c r="E836" s="44">
        <f t="shared" si="84"/>
        <v>0</v>
      </c>
      <c r="F836" s="43">
        <f t="shared" si="88"/>
        <v>0</v>
      </c>
      <c r="G836" s="45">
        <f>IF(AND(C836&lt;&gt;"",SUM(G$27:G835)&lt;E$19),$E$19/$E$23,0)</f>
        <v>0</v>
      </c>
      <c r="H836" s="43">
        <f t="shared" si="89"/>
        <v>0</v>
      </c>
      <c r="I836" s="43">
        <f t="shared" si="90"/>
        <v>0</v>
      </c>
      <c r="J836" s="78" t="str">
        <f t="shared" si="85"/>
        <v>2089–2090</v>
      </c>
      <c r="L836" s="89"/>
      <c r="N836" s="87"/>
      <c r="Q836" s="46"/>
    </row>
    <row r="837" spans="1:17" ht="20.25" customHeight="1" x14ac:dyDescent="0.2">
      <c r="A837" s="41">
        <v>69399</v>
      </c>
      <c r="B837" s="42">
        <f t="shared" si="86"/>
        <v>0</v>
      </c>
      <c r="C837" s="117"/>
      <c r="D837" s="43">
        <f t="shared" si="87"/>
        <v>0</v>
      </c>
      <c r="E837" s="44">
        <f t="shared" si="84"/>
        <v>0</v>
      </c>
      <c r="F837" s="43">
        <f t="shared" si="88"/>
        <v>0</v>
      </c>
      <c r="G837" s="45">
        <f>IF(AND(C837&lt;&gt;"",SUM(G$27:G836)&lt;E$19),$E$19/$E$23,0)</f>
        <v>0</v>
      </c>
      <c r="H837" s="43">
        <f t="shared" si="89"/>
        <v>0</v>
      </c>
      <c r="I837" s="43">
        <f t="shared" si="90"/>
        <v>0</v>
      </c>
      <c r="J837" s="78" t="str">
        <f t="shared" si="85"/>
        <v>2089–2090</v>
      </c>
      <c r="L837" s="89"/>
      <c r="N837" s="87"/>
      <c r="Q837" s="46"/>
    </row>
    <row r="838" spans="1:17" ht="20.25" customHeight="1" x14ac:dyDescent="0.2">
      <c r="A838" s="41">
        <v>69430</v>
      </c>
      <c r="B838" s="42">
        <f t="shared" si="86"/>
        <v>0</v>
      </c>
      <c r="C838" s="117"/>
      <c r="D838" s="43">
        <f t="shared" si="87"/>
        <v>0</v>
      </c>
      <c r="E838" s="44">
        <f t="shared" si="84"/>
        <v>0</v>
      </c>
      <c r="F838" s="43">
        <f t="shared" si="88"/>
        <v>0</v>
      </c>
      <c r="G838" s="45">
        <f>IF(AND(C838&lt;&gt;"",SUM(G$27:G837)&lt;E$19),$E$19/$E$23,0)</f>
        <v>0</v>
      </c>
      <c r="H838" s="43">
        <f t="shared" si="89"/>
        <v>0</v>
      </c>
      <c r="I838" s="43">
        <f t="shared" si="90"/>
        <v>0</v>
      </c>
      <c r="J838" s="78" t="str">
        <f t="shared" si="85"/>
        <v>2089–2090</v>
      </c>
      <c r="L838" s="89"/>
      <c r="N838" s="87"/>
      <c r="Q838" s="46"/>
    </row>
    <row r="839" spans="1:17" ht="20.25" customHeight="1" x14ac:dyDescent="0.2">
      <c r="A839" s="41">
        <v>69458</v>
      </c>
      <c r="B839" s="42">
        <f t="shared" si="86"/>
        <v>0</v>
      </c>
      <c r="C839" s="117"/>
      <c r="D839" s="43">
        <f t="shared" si="87"/>
        <v>0</v>
      </c>
      <c r="E839" s="44">
        <f t="shared" si="84"/>
        <v>0</v>
      </c>
      <c r="F839" s="43">
        <f t="shared" si="88"/>
        <v>0</v>
      </c>
      <c r="G839" s="45">
        <f>IF(AND(C839&lt;&gt;"",SUM(G$27:G838)&lt;E$19),$E$19/$E$23,0)</f>
        <v>0</v>
      </c>
      <c r="H839" s="43">
        <f t="shared" si="89"/>
        <v>0</v>
      </c>
      <c r="I839" s="43">
        <f t="shared" si="90"/>
        <v>0</v>
      </c>
      <c r="J839" s="78" t="str">
        <f t="shared" si="85"/>
        <v>2089–2090</v>
      </c>
      <c r="L839" s="89"/>
      <c r="N839" s="87"/>
      <c r="Q839" s="46"/>
    </row>
    <row r="840" spans="1:17" ht="20.25" customHeight="1" x14ac:dyDescent="0.2">
      <c r="A840" s="41">
        <v>69489</v>
      </c>
      <c r="B840" s="42">
        <f t="shared" si="86"/>
        <v>0</v>
      </c>
      <c r="C840" s="117"/>
      <c r="D840" s="43">
        <f t="shared" si="87"/>
        <v>0</v>
      </c>
      <c r="E840" s="44">
        <f t="shared" si="84"/>
        <v>0</v>
      </c>
      <c r="F840" s="43">
        <f t="shared" si="88"/>
        <v>0</v>
      </c>
      <c r="G840" s="45">
        <f>IF(AND(C840&lt;&gt;"",SUM(G$27:G839)&lt;E$19),$E$19/$E$23,0)</f>
        <v>0</v>
      </c>
      <c r="H840" s="43">
        <f t="shared" si="89"/>
        <v>0</v>
      </c>
      <c r="I840" s="43">
        <f t="shared" si="90"/>
        <v>0</v>
      </c>
      <c r="J840" s="78" t="str">
        <f t="shared" si="85"/>
        <v>2089–2090</v>
      </c>
      <c r="L840" s="89"/>
      <c r="N840" s="87"/>
      <c r="Q840" s="46"/>
    </row>
    <row r="841" spans="1:17" ht="20.25" customHeight="1" x14ac:dyDescent="0.2">
      <c r="A841" s="41">
        <v>69519</v>
      </c>
      <c r="B841" s="42">
        <f t="shared" si="86"/>
        <v>0</v>
      </c>
      <c r="C841" s="117"/>
      <c r="D841" s="43">
        <f t="shared" si="87"/>
        <v>0</v>
      </c>
      <c r="E841" s="44">
        <f t="shared" si="84"/>
        <v>0</v>
      </c>
      <c r="F841" s="43">
        <f t="shared" si="88"/>
        <v>0</v>
      </c>
      <c r="G841" s="45">
        <f>IF(AND(C841&lt;&gt;"",SUM(G$27:G840)&lt;E$19),$E$19/$E$23,0)</f>
        <v>0</v>
      </c>
      <c r="H841" s="43">
        <f t="shared" si="89"/>
        <v>0</v>
      </c>
      <c r="I841" s="43">
        <f t="shared" si="90"/>
        <v>0</v>
      </c>
      <c r="J841" s="78" t="str">
        <f t="shared" si="85"/>
        <v>2089–2090</v>
      </c>
      <c r="L841" s="89"/>
      <c r="N841" s="87"/>
      <c r="Q841" s="46"/>
    </row>
    <row r="842" spans="1:17" ht="20.25" customHeight="1" x14ac:dyDescent="0.2">
      <c r="A842" s="41">
        <v>69550</v>
      </c>
      <c r="B842" s="42">
        <f t="shared" si="86"/>
        <v>0</v>
      </c>
      <c r="C842" s="117"/>
      <c r="D842" s="43">
        <f t="shared" si="87"/>
        <v>0</v>
      </c>
      <c r="E842" s="44">
        <f t="shared" si="84"/>
        <v>0</v>
      </c>
      <c r="F842" s="43">
        <f t="shared" si="88"/>
        <v>0</v>
      </c>
      <c r="G842" s="45">
        <f>IF(AND(C842&lt;&gt;"",SUM(G$27:G841)&lt;E$19),$E$19/$E$23,0)</f>
        <v>0</v>
      </c>
      <c r="H842" s="43">
        <f t="shared" si="89"/>
        <v>0</v>
      </c>
      <c r="I842" s="43">
        <f t="shared" si="90"/>
        <v>0</v>
      </c>
      <c r="J842" s="78" t="str">
        <f t="shared" si="85"/>
        <v>2089–2090</v>
      </c>
      <c r="L842" s="89"/>
      <c r="N842" s="87"/>
      <c r="Q842" s="46"/>
    </row>
    <row r="843" spans="1:17" ht="20.25" customHeight="1" x14ac:dyDescent="0.2">
      <c r="A843" s="41">
        <v>69580</v>
      </c>
      <c r="B843" s="42">
        <f t="shared" si="86"/>
        <v>0</v>
      </c>
      <c r="C843" s="117"/>
      <c r="D843" s="43">
        <f t="shared" si="87"/>
        <v>0</v>
      </c>
      <c r="E843" s="44">
        <f t="shared" si="84"/>
        <v>0</v>
      </c>
      <c r="F843" s="43">
        <f t="shared" si="88"/>
        <v>0</v>
      </c>
      <c r="G843" s="45">
        <f>IF(AND(C843&lt;&gt;"",SUM(G$27:G842)&lt;E$19),$E$19/$E$23,0)</f>
        <v>0</v>
      </c>
      <c r="H843" s="43">
        <f t="shared" si="89"/>
        <v>0</v>
      </c>
      <c r="I843" s="43">
        <f t="shared" si="90"/>
        <v>0</v>
      </c>
      <c r="J843" s="78" t="str">
        <f t="shared" si="85"/>
        <v>2090–2091</v>
      </c>
      <c r="L843" s="89"/>
      <c r="N843" s="87"/>
      <c r="Q843" s="46"/>
    </row>
    <row r="844" spans="1:17" ht="20.25" customHeight="1" x14ac:dyDescent="0.2">
      <c r="A844" s="41">
        <v>69611</v>
      </c>
      <c r="B844" s="42">
        <f t="shared" si="86"/>
        <v>0</v>
      </c>
      <c r="C844" s="117"/>
      <c r="D844" s="43">
        <f t="shared" si="87"/>
        <v>0</v>
      </c>
      <c r="E844" s="44">
        <f t="shared" si="84"/>
        <v>0</v>
      </c>
      <c r="F844" s="43">
        <f t="shared" si="88"/>
        <v>0</v>
      </c>
      <c r="G844" s="45">
        <f>IF(AND(C844&lt;&gt;"",SUM(G$27:G843)&lt;E$19),$E$19/$E$23,0)</f>
        <v>0</v>
      </c>
      <c r="H844" s="43">
        <f t="shared" si="89"/>
        <v>0</v>
      </c>
      <c r="I844" s="43">
        <f t="shared" si="90"/>
        <v>0</v>
      </c>
      <c r="J844" s="78" t="str">
        <f t="shared" si="85"/>
        <v>2090–2091</v>
      </c>
      <c r="L844" s="89"/>
      <c r="N844" s="87"/>
      <c r="Q844" s="46"/>
    </row>
    <row r="845" spans="1:17" ht="20.25" customHeight="1" x14ac:dyDescent="0.2">
      <c r="A845" s="41">
        <v>69642</v>
      </c>
      <c r="B845" s="42">
        <f t="shared" si="86"/>
        <v>0</v>
      </c>
      <c r="C845" s="117"/>
      <c r="D845" s="43">
        <f t="shared" si="87"/>
        <v>0</v>
      </c>
      <c r="E845" s="44">
        <f t="shared" si="84"/>
        <v>0</v>
      </c>
      <c r="F845" s="43">
        <f t="shared" si="88"/>
        <v>0</v>
      </c>
      <c r="G845" s="45">
        <f>IF(AND(C845&lt;&gt;"",SUM(G$27:G844)&lt;E$19),$E$19/$E$23,0)</f>
        <v>0</v>
      </c>
      <c r="H845" s="43">
        <f t="shared" si="89"/>
        <v>0</v>
      </c>
      <c r="I845" s="43">
        <f t="shared" si="90"/>
        <v>0</v>
      </c>
      <c r="J845" s="78" t="str">
        <f t="shared" si="85"/>
        <v>2090–2091</v>
      </c>
      <c r="L845" s="89"/>
      <c r="N845" s="87"/>
      <c r="Q845" s="46"/>
    </row>
    <row r="846" spans="1:17" ht="20.25" customHeight="1" x14ac:dyDescent="0.2">
      <c r="A846" s="41">
        <v>69672</v>
      </c>
      <c r="B846" s="42">
        <f t="shared" si="86"/>
        <v>0</v>
      </c>
      <c r="C846" s="117"/>
      <c r="D846" s="43">
        <f t="shared" si="87"/>
        <v>0</v>
      </c>
      <c r="E846" s="44">
        <f t="shared" si="84"/>
        <v>0</v>
      </c>
      <c r="F846" s="43">
        <f t="shared" si="88"/>
        <v>0</v>
      </c>
      <c r="G846" s="45">
        <f>IF(AND(C846&lt;&gt;"",SUM(G$27:G845)&lt;E$19),$E$19/$E$23,0)</f>
        <v>0</v>
      </c>
      <c r="H846" s="43">
        <f t="shared" si="89"/>
        <v>0</v>
      </c>
      <c r="I846" s="43">
        <f t="shared" si="90"/>
        <v>0</v>
      </c>
      <c r="J846" s="78" t="str">
        <f t="shared" si="85"/>
        <v>2090–2091</v>
      </c>
      <c r="L846" s="89"/>
      <c r="N846" s="87"/>
      <c r="Q846" s="46"/>
    </row>
    <row r="847" spans="1:17" ht="20.25" customHeight="1" x14ac:dyDescent="0.2">
      <c r="A847" s="41">
        <v>69703</v>
      </c>
      <c r="B847" s="42">
        <f t="shared" si="86"/>
        <v>0</v>
      </c>
      <c r="C847" s="117"/>
      <c r="D847" s="43">
        <f t="shared" si="87"/>
        <v>0</v>
      </c>
      <c r="E847" s="44">
        <f t="shared" si="84"/>
        <v>0</v>
      </c>
      <c r="F847" s="43">
        <f t="shared" si="88"/>
        <v>0</v>
      </c>
      <c r="G847" s="45">
        <f>IF(AND(C847&lt;&gt;"",SUM(G$27:G846)&lt;E$19),$E$19/$E$23,0)</f>
        <v>0</v>
      </c>
      <c r="H847" s="43">
        <f t="shared" si="89"/>
        <v>0</v>
      </c>
      <c r="I847" s="43">
        <f t="shared" si="90"/>
        <v>0</v>
      </c>
      <c r="J847" s="78" t="str">
        <f t="shared" si="85"/>
        <v>2090–2091</v>
      </c>
      <c r="L847" s="89"/>
      <c r="N847" s="87"/>
      <c r="Q847" s="46"/>
    </row>
    <row r="848" spans="1:17" ht="20.25" customHeight="1" x14ac:dyDescent="0.2">
      <c r="A848" s="41">
        <v>69733</v>
      </c>
      <c r="B848" s="42">
        <f t="shared" si="86"/>
        <v>0</v>
      </c>
      <c r="C848" s="117"/>
      <c r="D848" s="43">
        <f t="shared" si="87"/>
        <v>0</v>
      </c>
      <c r="E848" s="44">
        <f t="shared" si="84"/>
        <v>0</v>
      </c>
      <c r="F848" s="43">
        <f t="shared" si="88"/>
        <v>0</v>
      </c>
      <c r="G848" s="45">
        <f>IF(AND(C848&lt;&gt;"",SUM(G$27:G847)&lt;E$19),$E$19/$E$23,0)</f>
        <v>0</v>
      </c>
      <c r="H848" s="43">
        <f t="shared" si="89"/>
        <v>0</v>
      </c>
      <c r="I848" s="43">
        <f t="shared" si="90"/>
        <v>0</v>
      </c>
      <c r="J848" s="78" t="str">
        <f t="shared" si="85"/>
        <v>2090–2091</v>
      </c>
      <c r="L848" s="89"/>
      <c r="N848" s="87"/>
      <c r="Q848" s="46"/>
    </row>
    <row r="849" spans="1:17" ht="20.25" customHeight="1" x14ac:dyDescent="0.2">
      <c r="A849" s="41">
        <v>69764</v>
      </c>
      <c r="B849" s="42">
        <f t="shared" si="86"/>
        <v>0</v>
      </c>
      <c r="C849" s="117"/>
      <c r="D849" s="43">
        <f t="shared" si="87"/>
        <v>0</v>
      </c>
      <c r="E849" s="44">
        <f t="shared" si="84"/>
        <v>0</v>
      </c>
      <c r="F849" s="43">
        <f t="shared" si="88"/>
        <v>0</v>
      </c>
      <c r="G849" s="45">
        <f>IF(AND(C849&lt;&gt;"",SUM(G$27:G848)&lt;E$19),$E$19/$E$23,0)</f>
        <v>0</v>
      </c>
      <c r="H849" s="43">
        <f t="shared" si="89"/>
        <v>0</v>
      </c>
      <c r="I849" s="43">
        <f t="shared" si="90"/>
        <v>0</v>
      </c>
      <c r="J849" s="78" t="str">
        <f t="shared" si="85"/>
        <v>2090–2091</v>
      </c>
      <c r="L849" s="89"/>
      <c r="N849" s="87"/>
      <c r="Q849" s="46"/>
    </row>
    <row r="850" spans="1:17" ht="20.25" customHeight="1" x14ac:dyDescent="0.2">
      <c r="A850" s="41">
        <v>69795</v>
      </c>
      <c r="B850" s="42">
        <f t="shared" si="86"/>
        <v>0</v>
      </c>
      <c r="C850" s="117"/>
      <c r="D850" s="43">
        <f t="shared" si="87"/>
        <v>0</v>
      </c>
      <c r="E850" s="44">
        <f t="shared" si="84"/>
        <v>0</v>
      </c>
      <c r="F850" s="43">
        <f t="shared" si="88"/>
        <v>0</v>
      </c>
      <c r="G850" s="45">
        <f>IF(AND(C850&lt;&gt;"",SUM(G$27:G849)&lt;E$19),$E$19/$E$23,0)</f>
        <v>0</v>
      </c>
      <c r="H850" s="43">
        <f t="shared" si="89"/>
        <v>0</v>
      </c>
      <c r="I850" s="43">
        <f t="shared" si="90"/>
        <v>0</v>
      </c>
      <c r="J850" s="78" t="str">
        <f t="shared" si="85"/>
        <v>2090–2091</v>
      </c>
      <c r="L850" s="89"/>
      <c r="N850" s="87"/>
      <c r="Q850" s="46"/>
    </row>
    <row r="851" spans="1:17" ht="20.25" customHeight="1" x14ac:dyDescent="0.2">
      <c r="A851" s="41">
        <v>69823</v>
      </c>
      <c r="B851" s="42">
        <f t="shared" si="86"/>
        <v>0</v>
      </c>
      <c r="C851" s="117"/>
      <c r="D851" s="43">
        <f t="shared" si="87"/>
        <v>0</v>
      </c>
      <c r="E851" s="44">
        <f t="shared" si="84"/>
        <v>0</v>
      </c>
      <c r="F851" s="43">
        <f t="shared" si="88"/>
        <v>0</v>
      </c>
      <c r="G851" s="45">
        <f>IF(AND(C851&lt;&gt;"",SUM(G$27:G850)&lt;E$19),$E$19/$E$23,0)</f>
        <v>0</v>
      </c>
      <c r="H851" s="43">
        <f t="shared" si="89"/>
        <v>0</v>
      </c>
      <c r="I851" s="43">
        <f t="shared" si="90"/>
        <v>0</v>
      </c>
      <c r="J851" s="78" t="str">
        <f t="shared" si="85"/>
        <v>2090–2091</v>
      </c>
      <c r="L851" s="89"/>
      <c r="N851" s="87"/>
      <c r="Q851" s="46"/>
    </row>
    <row r="852" spans="1:17" ht="20.25" customHeight="1" x14ac:dyDescent="0.2">
      <c r="A852" s="41">
        <v>69854</v>
      </c>
      <c r="B852" s="42">
        <f t="shared" si="86"/>
        <v>0</v>
      </c>
      <c r="C852" s="117"/>
      <c r="D852" s="43">
        <f t="shared" si="87"/>
        <v>0</v>
      </c>
      <c r="E852" s="44">
        <f t="shared" si="84"/>
        <v>0</v>
      </c>
      <c r="F852" s="43">
        <f t="shared" si="88"/>
        <v>0</v>
      </c>
      <c r="G852" s="45">
        <f>IF(AND(C852&lt;&gt;"",SUM(G$27:G851)&lt;E$19),$E$19/$E$23,0)</f>
        <v>0</v>
      </c>
      <c r="H852" s="43">
        <f t="shared" si="89"/>
        <v>0</v>
      </c>
      <c r="I852" s="43">
        <f t="shared" si="90"/>
        <v>0</v>
      </c>
      <c r="J852" s="78" t="str">
        <f t="shared" si="85"/>
        <v>2090–2091</v>
      </c>
      <c r="L852" s="89"/>
      <c r="N852" s="87"/>
      <c r="Q852" s="46"/>
    </row>
    <row r="853" spans="1:17" ht="20.25" customHeight="1" x14ac:dyDescent="0.2">
      <c r="A853" s="41">
        <v>69884</v>
      </c>
      <c r="B853" s="42">
        <f t="shared" si="86"/>
        <v>0</v>
      </c>
      <c r="C853" s="117"/>
      <c r="D853" s="43">
        <f t="shared" si="87"/>
        <v>0</v>
      </c>
      <c r="E853" s="44">
        <f t="shared" si="84"/>
        <v>0</v>
      </c>
      <c r="F853" s="43">
        <f t="shared" si="88"/>
        <v>0</v>
      </c>
      <c r="G853" s="45">
        <f>IF(AND(C853&lt;&gt;"",SUM(G$27:G852)&lt;E$19),$E$19/$E$23,0)</f>
        <v>0</v>
      </c>
      <c r="H853" s="43">
        <f t="shared" si="89"/>
        <v>0</v>
      </c>
      <c r="I853" s="43">
        <f t="shared" si="90"/>
        <v>0</v>
      </c>
      <c r="J853" s="78" t="str">
        <f t="shared" si="85"/>
        <v>2090–2091</v>
      </c>
      <c r="L853" s="89"/>
      <c r="N853" s="87"/>
      <c r="Q853" s="46"/>
    </row>
    <row r="854" spans="1:17" ht="20.25" customHeight="1" x14ac:dyDescent="0.2">
      <c r="A854" s="41">
        <v>69915</v>
      </c>
      <c r="B854" s="42">
        <f t="shared" si="86"/>
        <v>0</v>
      </c>
      <c r="C854" s="117"/>
      <c r="D854" s="43">
        <f t="shared" si="87"/>
        <v>0</v>
      </c>
      <c r="E854" s="44">
        <f t="shared" si="84"/>
        <v>0</v>
      </c>
      <c r="F854" s="43">
        <f t="shared" si="88"/>
        <v>0</v>
      </c>
      <c r="G854" s="45">
        <f>IF(AND(C854&lt;&gt;"",SUM(G$27:G853)&lt;E$19),$E$19/$E$23,0)</f>
        <v>0</v>
      </c>
      <c r="H854" s="43">
        <f t="shared" si="89"/>
        <v>0</v>
      </c>
      <c r="I854" s="43">
        <f t="shared" si="90"/>
        <v>0</v>
      </c>
      <c r="J854" s="78" t="str">
        <f t="shared" si="85"/>
        <v>2090–2091</v>
      </c>
      <c r="L854" s="89"/>
      <c r="N854" s="87"/>
      <c r="Q854" s="46"/>
    </row>
    <row r="855" spans="1:17" ht="20.25" customHeight="1" x14ac:dyDescent="0.2">
      <c r="A855" s="41">
        <v>69945</v>
      </c>
      <c r="B855" s="42">
        <f t="shared" si="86"/>
        <v>0</v>
      </c>
      <c r="C855" s="117"/>
      <c r="D855" s="43">
        <f t="shared" si="87"/>
        <v>0</v>
      </c>
      <c r="E855" s="44">
        <f t="shared" si="84"/>
        <v>0</v>
      </c>
      <c r="F855" s="43">
        <f t="shared" si="88"/>
        <v>0</v>
      </c>
      <c r="G855" s="45">
        <f>IF(AND(C855&lt;&gt;"",SUM(G$27:G854)&lt;E$19),$E$19/$E$23,0)</f>
        <v>0</v>
      </c>
      <c r="H855" s="43">
        <f t="shared" si="89"/>
        <v>0</v>
      </c>
      <c r="I855" s="43">
        <f t="shared" si="90"/>
        <v>0</v>
      </c>
      <c r="J855" s="78" t="str">
        <f t="shared" si="85"/>
        <v>2091–2092</v>
      </c>
      <c r="L855" s="89"/>
      <c r="N855" s="87"/>
      <c r="Q855" s="46"/>
    </row>
    <row r="856" spans="1:17" ht="20.25" customHeight="1" x14ac:dyDescent="0.2">
      <c r="A856" s="41">
        <v>69976</v>
      </c>
      <c r="B856" s="42">
        <f t="shared" si="86"/>
        <v>0</v>
      </c>
      <c r="C856" s="117"/>
      <c r="D856" s="43">
        <f t="shared" si="87"/>
        <v>0</v>
      </c>
      <c r="E856" s="44">
        <f t="shared" si="84"/>
        <v>0</v>
      </c>
      <c r="F856" s="43">
        <f t="shared" si="88"/>
        <v>0</v>
      </c>
      <c r="G856" s="45">
        <f>IF(AND(C856&lt;&gt;"",SUM(G$27:G855)&lt;E$19),$E$19/$E$23,0)</f>
        <v>0</v>
      </c>
      <c r="H856" s="43">
        <f t="shared" si="89"/>
        <v>0</v>
      </c>
      <c r="I856" s="43">
        <f t="shared" si="90"/>
        <v>0</v>
      </c>
      <c r="J856" s="78" t="str">
        <f t="shared" si="85"/>
        <v>2091–2092</v>
      </c>
      <c r="L856" s="89"/>
      <c r="N856" s="87"/>
      <c r="Q856" s="46"/>
    </row>
    <row r="857" spans="1:17" ht="20.25" customHeight="1" x14ac:dyDescent="0.2">
      <c r="A857" s="41">
        <v>70007</v>
      </c>
      <c r="B857" s="42">
        <f t="shared" si="86"/>
        <v>0</v>
      </c>
      <c r="C857" s="117"/>
      <c r="D857" s="43">
        <f t="shared" si="87"/>
        <v>0</v>
      </c>
      <c r="E857" s="44">
        <f t="shared" si="84"/>
        <v>0</v>
      </c>
      <c r="F857" s="43">
        <f t="shared" si="88"/>
        <v>0</v>
      </c>
      <c r="G857" s="45">
        <f>IF(AND(C857&lt;&gt;"",SUM(G$27:G856)&lt;E$19),$E$19/$E$23,0)</f>
        <v>0</v>
      </c>
      <c r="H857" s="43">
        <f t="shared" si="89"/>
        <v>0</v>
      </c>
      <c r="I857" s="43">
        <f t="shared" si="90"/>
        <v>0</v>
      </c>
      <c r="J857" s="78" t="str">
        <f t="shared" si="85"/>
        <v>2091–2092</v>
      </c>
      <c r="L857" s="89"/>
      <c r="N857" s="87"/>
      <c r="Q857" s="46"/>
    </row>
    <row r="858" spans="1:17" ht="20.25" customHeight="1" x14ac:dyDescent="0.2">
      <c r="A858" s="41">
        <v>70037</v>
      </c>
      <c r="B858" s="42">
        <f t="shared" si="86"/>
        <v>0</v>
      </c>
      <c r="C858" s="117"/>
      <c r="D858" s="43">
        <f t="shared" si="87"/>
        <v>0</v>
      </c>
      <c r="E858" s="44">
        <f t="shared" si="84"/>
        <v>0</v>
      </c>
      <c r="F858" s="43">
        <f t="shared" si="88"/>
        <v>0</v>
      </c>
      <c r="G858" s="45">
        <f>IF(AND(C858&lt;&gt;"",SUM(G$27:G857)&lt;E$19),$E$19/$E$23,0)</f>
        <v>0</v>
      </c>
      <c r="H858" s="43">
        <f t="shared" si="89"/>
        <v>0</v>
      </c>
      <c r="I858" s="43">
        <f t="shared" si="90"/>
        <v>0</v>
      </c>
      <c r="J858" s="78" t="str">
        <f t="shared" si="85"/>
        <v>2091–2092</v>
      </c>
      <c r="L858" s="89"/>
      <c r="N858" s="87"/>
      <c r="Q858" s="46"/>
    </row>
    <row r="859" spans="1:17" ht="20.25" customHeight="1" x14ac:dyDescent="0.2">
      <c r="A859" s="41">
        <v>70068</v>
      </c>
      <c r="B859" s="42">
        <f t="shared" si="86"/>
        <v>0</v>
      </c>
      <c r="C859" s="117"/>
      <c r="D859" s="43">
        <f t="shared" si="87"/>
        <v>0</v>
      </c>
      <c r="E859" s="44">
        <f t="shared" ref="E859:E922" si="91">C859-D859</f>
        <v>0</v>
      </c>
      <c r="F859" s="43">
        <f t="shared" si="88"/>
        <v>0</v>
      </c>
      <c r="G859" s="45">
        <f>IF(AND(C859&lt;&gt;"",SUM(G$27:G858)&lt;E$19),$E$19/$E$23,0)</f>
        <v>0</v>
      </c>
      <c r="H859" s="43">
        <f t="shared" si="89"/>
        <v>0</v>
      </c>
      <c r="I859" s="43">
        <f t="shared" si="90"/>
        <v>0</v>
      </c>
      <c r="J859" s="78" t="str">
        <f t="shared" ref="J859:J922" si="92">IF(OR(MONTH(A859)=1,MONTH(A859)=2,MONTH(A859)=3,MONTH(A859)=4,MONTH(A859)=5,MONTH(A859)=6),YEAR(A859)-1&amp;"–"&amp;YEAR(A859),YEAR(A859)&amp;"–"&amp;YEAR(A859)+1)</f>
        <v>2091–2092</v>
      </c>
      <c r="L859" s="89"/>
      <c r="N859" s="87"/>
      <c r="Q859" s="46"/>
    </row>
    <row r="860" spans="1:17" ht="20.25" customHeight="1" x14ac:dyDescent="0.2">
      <c r="A860" s="41">
        <v>70098</v>
      </c>
      <c r="B860" s="42">
        <f t="shared" ref="B860:B923" si="93">IF(C860&gt;0,C860*-1,C860)</f>
        <v>0</v>
      </c>
      <c r="C860" s="117"/>
      <c r="D860" s="43">
        <f t="shared" ref="D860:D923" si="94">IF(C860="",0,IF($E$15="Beginning",IF(C859&lt;&gt;"",$F859*$E$6/12,0),IF(C859&lt;&gt;"",$F859*$E$6/12,$E$16*$E$6/12)))</f>
        <v>0</v>
      </c>
      <c r="E860" s="44">
        <f t="shared" si="91"/>
        <v>0</v>
      </c>
      <c r="F860" s="43">
        <f t="shared" ref="F860:F923" si="95">IF(C860="",0,IF(C859="",$E$16-E860,IF(C860&lt;&gt;"",F859-E860)))</f>
        <v>0</v>
      </c>
      <c r="G860" s="45">
        <f>IF(AND(C860&lt;&gt;"",SUM(G$27:G859)&lt;E$19),$E$19/$E$23,0)</f>
        <v>0</v>
      </c>
      <c r="H860" s="43">
        <f t="shared" ref="H860:H923" si="96">IF(C860&lt;&gt;"",G860+H859,0)</f>
        <v>0</v>
      </c>
      <c r="I860" s="43">
        <f t="shared" si="90"/>
        <v>0</v>
      </c>
      <c r="J860" s="78" t="str">
        <f t="shared" si="92"/>
        <v>2091–2092</v>
      </c>
      <c r="L860" s="89"/>
      <c r="N860" s="87"/>
      <c r="Q860" s="46"/>
    </row>
    <row r="861" spans="1:17" ht="20.25" customHeight="1" x14ac:dyDescent="0.2">
      <c r="A861" s="41">
        <v>70129</v>
      </c>
      <c r="B861" s="42">
        <f t="shared" si="93"/>
        <v>0</v>
      </c>
      <c r="C861" s="117"/>
      <c r="D861" s="43">
        <f t="shared" si="94"/>
        <v>0</v>
      </c>
      <c r="E861" s="44">
        <f t="shared" si="91"/>
        <v>0</v>
      </c>
      <c r="F861" s="43">
        <f t="shared" si="95"/>
        <v>0</v>
      </c>
      <c r="G861" s="45">
        <f>IF(AND(C861&lt;&gt;"",SUM(G$27:G860)&lt;E$19),$E$19/$E$23,0)</f>
        <v>0</v>
      </c>
      <c r="H861" s="43">
        <f t="shared" si="96"/>
        <v>0</v>
      </c>
      <c r="I861" s="43">
        <f t="shared" ref="I861:I924" si="97">IF(C861&lt;&gt;"",$E$19-H861,0)</f>
        <v>0</v>
      </c>
      <c r="J861" s="78" t="str">
        <f t="shared" si="92"/>
        <v>2091–2092</v>
      </c>
      <c r="L861" s="89"/>
      <c r="N861" s="87"/>
      <c r="Q861" s="46"/>
    </row>
    <row r="862" spans="1:17" ht="20.25" customHeight="1" x14ac:dyDescent="0.2">
      <c r="A862" s="41">
        <v>70160</v>
      </c>
      <c r="B862" s="42">
        <f t="shared" si="93"/>
        <v>0</v>
      </c>
      <c r="C862" s="117"/>
      <c r="D862" s="43">
        <f t="shared" si="94"/>
        <v>0</v>
      </c>
      <c r="E862" s="44">
        <f t="shared" si="91"/>
        <v>0</v>
      </c>
      <c r="F862" s="43">
        <f t="shared" si="95"/>
        <v>0</v>
      </c>
      <c r="G862" s="45">
        <f>IF(AND(C862&lt;&gt;"",SUM(G$27:G861)&lt;E$19),$E$19/$E$23,0)</f>
        <v>0</v>
      </c>
      <c r="H862" s="43">
        <f t="shared" si="96"/>
        <v>0</v>
      </c>
      <c r="I862" s="43">
        <f t="shared" si="97"/>
        <v>0</v>
      </c>
      <c r="J862" s="78" t="str">
        <f t="shared" si="92"/>
        <v>2091–2092</v>
      </c>
      <c r="L862" s="89"/>
      <c r="N862" s="87"/>
      <c r="Q862" s="46"/>
    </row>
    <row r="863" spans="1:17" ht="20.25" customHeight="1" x14ac:dyDescent="0.2">
      <c r="A863" s="41">
        <v>70189</v>
      </c>
      <c r="B863" s="42">
        <f t="shared" si="93"/>
        <v>0</v>
      </c>
      <c r="C863" s="117"/>
      <c r="D863" s="43">
        <f t="shared" si="94"/>
        <v>0</v>
      </c>
      <c r="E863" s="44">
        <f t="shared" si="91"/>
        <v>0</v>
      </c>
      <c r="F863" s="43">
        <f t="shared" si="95"/>
        <v>0</v>
      </c>
      <c r="G863" s="45">
        <f>IF(AND(C863&lt;&gt;"",SUM(G$27:G862)&lt;E$19),$E$19/$E$23,0)</f>
        <v>0</v>
      </c>
      <c r="H863" s="43">
        <f t="shared" si="96"/>
        <v>0</v>
      </c>
      <c r="I863" s="43">
        <f t="shared" si="97"/>
        <v>0</v>
      </c>
      <c r="J863" s="78" t="str">
        <f t="shared" si="92"/>
        <v>2091–2092</v>
      </c>
      <c r="L863" s="89"/>
      <c r="N863" s="87"/>
      <c r="Q863" s="46"/>
    </row>
    <row r="864" spans="1:17" ht="20.25" customHeight="1" x14ac:dyDescent="0.2">
      <c r="A864" s="41">
        <v>70220</v>
      </c>
      <c r="B864" s="42">
        <f t="shared" si="93"/>
        <v>0</v>
      </c>
      <c r="C864" s="117"/>
      <c r="D864" s="43">
        <f t="shared" si="94"/>
        <v>0</v>
      </c>
      <c r="E864" s="44">
        <f t="shared" si="91"/>
        <v>0</v>
      </c>
      <c r="F864" s="43">
        <f t="shared" si="95"/>
        <v>0</v>
      </c>
      <c r="G864" s="45">
        <f>IF(AND(C864&lt;&gt;"",SUM(G$27:G863)&lt;E$19),$E$19/$E$23,0)</f>
        <v>0</v>
      </c>
      <c r="H864" s="43">
        <f t="shared" si="96"/>
        <v>0</v>
      </c>
      <c r="I864" s="43">
        <f t="shared" si="97"/>
        <v>0</v>
      </c>
      <c r="J864" s="78" t="str">
        <f t="shared" si="92"/>
        <v>2091–2092</v>
      </c>
      <c r="L864" s="89"/>
      <c r="N864" s="87"/>
      <c r="Q864" s="46"/>
    </row>
    <row r="865" spans="1:17" ht="20.25" customHeight="1" x14ac:dyDescent="0.2">
      <c r="A865" s="41">
        <v>70250</v>
      </c>
      <c r="B865" s="42">
        <f t="shared" si="93"/>
        <v>0</v>
      </c>
      <c r="C865" s="117"/>
      <c r="D865" s="43">
        <f t="shared" si="94"/>
        <v>0</v>
      </c>
      <c r="E865" s="44">
        <f t="shared" si="91"/>
        <v>0</v>
      </c>
      <c r="F865" s="43">
        <f t="shared" si="95"/>
        <v>0</v>
      </c>
      <c r="G865" s="45">
        <f>IF(AND(C865&lt;&gt;"",SUM(G$27:G864)&lt;E$19),$E$19/$E$23,0)</f>
        <v>0</v>
      </c>
      <c r="H865" s="43">
        <f t="shared" si="96"/>
        <v>0</v>
      </c>
      <c r="I865" s="43">
        <f t="shared" si="97"/>
        <v>0</v>
      </c>
      <c r="J865" s="78" t="str">
        <f t="shared" si="92"/>
        <v>2091–2092</v>
      </c>
      <c r="L865" s="89"/>
      <c r="N865" s="87"/>
      <c r="Q865" s="46"/>
    </row>
    <row r="866" spans="1:17" ht="20.25" customHeight="1" x14ac:dyDescent="0.2">
      <c r="A866" s="41">
        <v>70281</v>
      </c>
      <c r="B866" s="42">
        <f t="shared" si="93"/>
        <v>0</v>
      </c>
      <c r="C866" s="117"/>
      <c r="D866" s="43">
        <f t="shared" si="94"/>
        <v>0</v>
      </c>
      <c r="E866" s="44">
        <f t="shared" si="91"/>
        <v>0</v>
      </c>
      <c r="F866" s="43">
        <f t="shared" si="95"/>
        <v>0</v>
      </c>
      <c r="G866" s="45">
        <f>IF(AND(C866&lt;&gt;"",SUM(G$27:G865)&lt;E$19),$E$19/$E$23,0)</f>
        <v>0</v>
      </c>
      <c r="H866" s="43">
        <f t="shared" si="96"/>
        <v>0</v>
      </c>
      <c r="I866" s="43">
        <f t="shared" si="97"/>
        <v>0</v>
      </c>
      <c r="J866" s="78" t="str">
        <f t="shared" si="92"/>
        <v>2091–2092</v>
      </c>
      <c r="L866" s="89"/>
      <c r="N866" s="87"/>
      <c r="Q866" s="46"/>
    </row>
    <row r="867" spans="1:17" ht="20.25" customHeight="1" x14ac:dyDescent="0.2">
      <c r="A867" s="41">
        <v>70311</v>
      </c>
      <c r="B867" s="42">
        <f t="shared" si="93"/>
        <v>0</v>
      </c>
      <c r="C867" s="117"/>
      <c r="D867" s="43">
        <f t="shared" si="94"/>
        <v>0</v>
      </c>
      <c r="E867" s="44">
        <f t="shared" si="91"/>
        <v>0</v>
      </c>
      <c r="F867" s="43">
        <f t="shared" si="95"/>
        <v>0</v>
      </c>
      <c r="G867" s="45">
        <f>IF(AND(C867&lt;&gt;"",SUM(G$27:G866)&lt;E$19),$E$19/$E$23,0)</f>
        <v>0</v>
      </c>
      <c r="H867" s="43">
        <f t="shared" si="96"/>
        <v>0</v>
      </c>
      <c r="I867" s="43">
        <f t="shared" si="97"/>
        <v>0</v>
      </c>
      <c r="J867" s="78" t="str">
        <f t="shared" si="92"/>
        <v>2092–2093</v>
      </c>
      <c r="L867" s="89"/>
      <c r="N867" s="87"/>
      <c r="Q867" s="46"/>
    </row>
    <row r="868" spans="1:17" ht="20.25" customHeight="1" x14ac:dyDescent="0.2">
      <c r="A868" s="41">
        <v>70342</v>
      </c>
      <c r="B868" s="42">
        <f t="shared" si="93"/>
        <v>0</v>
      </c>
      <c r="C868" s="117"/>
      <c r="D868" s="43">
        <f t="shared" si="94"/>
        <v>0</v>
      </c>
      <c r="E868" s="44">
        <f t="shared" si="91"/>
        <v>0</v>
      </c>
      <c r="F868" s="43">
        <f t="shared" si="95"/>
        <v>0</v>
      </c>
      <c r="G868" s="45">
        <f>IF(AND(C868&lt;&gt;"",SUM(G$27:G867)&lt;E$19),$E$19/$E$23,0)</f>
        <v>0</v>
      </c>
      <c r="H868" s="43">
        <f t="shared" si="96"/>
        <v>0</v>
      </c>
      <c r="I868" s="43">
        <f t="shared" si="97"/>
        <v>0</v>
      </c>
      <c r="J868" s="78" t="str">
        <f t="shared" si="92"/>
        <v>2092–2093</v>
      </c>
      <c r="L868" s="89"/>
      <c r="N868" s="87"/>
      <c r="Q868" s="46"/>
    </row>
    <row r="869" spans="1:17" ht="20.25" customHeight="1" x14ac:dyDescent="0.2">
      <c r="A869" s="41">
        <v>70373</v>
      </c>
      <c r="B869" s="42">
        <f t="shared" si="93"/>
        <v>0</v>
      </c>
      <c r="C869" s="117"/>
      <c r="D869" s="43">
        <f t="shared" si="94"/>
        <v>0</v>
      </c>
      <c r="E869" s="44">
        <f t="shared" si="91"/>
        <v>0</v>
      </c>
      <c r="F869" s="43">
        <f t="shared" si="95"/>
        <v>0</v>
      </c>
      <c r="G869" s="45">
        <f>IF(AND(C869&lt;&gt;"",SUM(G$27:G868)&lt;E$19),$E$19/$E$23,0)</f>
        <v>0</v>
      </c>
      <c r="H869" s="43">
        <f t="shared" si="96"/>
        <v>0</v>
      </c>
      <c r="I869" s="43">
        <f t="shared" si="97"/>
        <v>0</v>
      </c>
      <c r="J869" s="78" t="str">
        <f t="shared" si="92"/>
        <v>2092–2093</v>
      </c>
      <c r="L869" s="89"/>
      <c r="N869" s="87"/>
      <c r="Q869" s="46"/>
    </row>
    <row r="870" spans="1:17" ht="20.25" customHeight="1" x14ac:dyDescent="0.2">
      <c r="A870" s="41">
        <v>70403</v>
      </c>
      <c r="B870" s="42">
        <f t="shared" si="93"/>
        <v>0</v>
      </c>
      <c r="C870" s="117"/>
      <c r="D870" s="43">
        <f t="shared" si="94"/>
        <v>0</v>
      </c>
      <c r="E870" s="44">
        <f t="shared" si="91"/>
        <v>0</v>
      </c>
      <c r="F870" s="43">
        <f t="shared" si="95"/>
        <v>0</v>
      </c>
      <c r="G870" s="45">
        <f>IF(AND(C870&lt;&gt;"",SUM(G$27:G869)&lt;E$19),$E$19/$E$23,0)</f>
        <v>0</v>
      </c>
      <c r="H870" s="43">
        <f t="shared" si="96"/>
        <v>0</v>
      </c>
      <c r="I870" s="43">
        <f t="shared" si="97"/>
        <v>0</v>
      </c>
      <c r="J870" s="78" t="str">
        <f t="shared" si="92"/>
        <v>2092–2093</v>
      </c>
      <c r="L870" s="89"/>
      <c r="N870" s="87"/>
      <c r="Q870" s="46"/>
    </row>
    <row r="871" spans="1:17" ht="20.25" customHeight="1" x14ac:dyDescent="0.2">
      <c r="A871" s="41">
        <v>70434</v>
      </c>
      <c r="B871" s="42">
        <f t="shared" si="93"/>
        <v>0</v>
      </c>
      <c r="C871" s="117"/>
      <c r="D871" s="43">
        <f t="shared" si="94"/>
        <v>0</v>
      </c>
      <c r="E871" s="44">
        <f t="shared" si="91"/>
        <v>0</v>
      </c>
      <c r="F871" s="43">
        <f t="shared" si="95"/>
        <v>0</v>
      </c>
      <c r="G871" s="45">
        <f>IF(AND(C871&lt;&gt;"",SUM(G$27:G870)&lt;E$19),$E$19/$E$23,0)</f>
        <v>0</v>
      </c>
      <c r="H871" s="43">
        <f t="shared" si="96"/>
        <v>0</v>
      </c>
      <c r="I871" s="43">
        <f t="shared" si="97"/>
        <v>0</v>
      </c>
      <c r="J871" s="78" t="str">
        <f t="shared" si="92"/>
        <v>2092–2093</v>
      </c>
      <c r="L871" s="89"/>
      <c r="N871" s="87"/>
      <c r="Q871" s="46"/>
    </row>
    <row r="872" spans="1:17" ht="20.25" customHeight="1" x14ac:dyDescent="0.2">
      <c r="A872" s="41">
        <v>70464</v>
      </c>
      <c r="B872" s="42">
        <f t="shared" si="93"/>
        <v>0</v>
      </c>
      <c r="C872" s="117"/>
      <c r="D872" s="43">
        <f t="shared" si="94"/>
        <v>0</v>
      </c>
      <c r="E872" s="44">
        <f t="shared" si="91"/>
        <v>0</v>
      </c>
      <c r="F872" s="43">
        <f t="shared" si="95"/>
        <v>0</v>
      </c>
      <c r="G872" s="45">
        <f>IF(AND(C872&lt;&gt;"",SUM(G$27:G871)&lt;E$19),$E$19/$E$23,0)</f>
        <v>0</v>
      </c>
      <c r="H872" s="43">
        <f t="shared" si="96"/>
        <v>0</v>
      </c>
      <c r="I872" s="43">
        <f t="shared" si="97"/>
        <v>0</v>
      </c>
      <c r="J872" s="78" t="str">
        <f t="shared" si="92"/>
        <v>2092–2093</v>
      </c>
      <c r="L872" s="89"/>
      <c r="N872" s="87"/>
      <c r="Q872" s="46"/>
    </row>
    <row r="873" spans="1:17" ht="20.25" customHeight="1" x14ac:dyDescent="0.2">
      <c r="A873" s="41">
        <v>70495</v>
      </c>
      <c r="B873" s="42">
        <f t="shared" si="93"/>
        <v>0</v>
      </c>
      <c r="C873" s="117"/>
      <c r="D873" s="43">
        <f t="shared" si="94"/>
        <v>0</v>
      </c>
      <c r="E873" s="44">
        <f t="shared" si="91"/>
        <v>0</v>
      </c>
      <c r="F873" s="43">
        <f t="shared" si="95"/>
        <v>0</v>
      </c>
      <c r="G873" s="45">
        <f>IF(AND(C873&lt;&gt;"",SUM(G$27:G872)&lt;E$19),$E$19/$E$23,0)</f>
        <v>0</v>
      </c>
      <c r="H873" s="43">
        <f t="shared" si="96"/>
        <v>0</v>
      </c>
      <c r="I873" s="43">
        <f t="shared" si="97"/>
        <v>0</v>
      </c>
      <c r="J873" s="78" t="str">
        <f t="shared" si="92"/>
        <v>2092–2093</v>
      </c>
      <c r="L873" s="89"/>
      <c r="N873" s="87"/>
      <c r="Q873" s="46"/>
    </row>
    <row r="874" spans="1:17" ht="20.25" customHeight="1" x14ac:dyDescent="0.2">
      <c r="A874" s="41">
        <v>70526</v>
      </c>
      <c r="B874" s="42">
        <f t="shared" si="93"/>
        <v>0</v>
      </c>
      <c r="C874" s="117"/>
      <c r="D874" s="43">
        <f t="shared" si="94"/>
        <v>0</v>
      </c>
      <c r="E874" s="44">
        <f t="shared" si="91"/>
        <v>0</v>
      </c>
      <c r="F874" s="43">
        <f t="shared" si="95"/>
        <v>0</v>
      </c>
      <c r="G874" s="45">
        <f>IF(AND(C874&lt;&gt;"",SUM(G$27:G873)&lt;E$19),$E$19/$E$23,0)</f>
        <v>0</v>
      </c>
      <c r="H874" s="43">
        <f t="shared" si="96"/>
        <v>0</v>
      </c>
      <c r="I874" s="43">
        <f t="shared" si="97"/>
        <v>0</v>
      </c>
      <c r="J874" s="78" t="str">
        <f t="shared" si="92"/>
        <v>2092–2093</v>
      </c>
      <c r="L874" s="89"/>
      <c r="N874" s="87"/>
      <c r="Q874" s="46"/>
    </row>
    <row r="875" spans="1:17" ht="20.25" customHeight="1" x14ac:dyDescent="0.2">
      <c r="A875" s="41">
        <v>70554</v>
      </c>
      <c r="B875" s="42">
        <f t="shared" si="93"/>
        <v>0</v>
      </c>
      <c r="C875" s="117"/>
      <c r="D875" s="43">
        <f t="shared" si="94"/>
        <v>0</v>
      </c>
      <c r="E875" s="44">
        <f t="shared" si="91"/>
        <v>0</v>
      </c>
      <c r="F875" s="43">
        <f t="shared" si="95"/>
        <v>0</v>
      </c>
      <c r="G875" s="45">
        <f>IF(AND(C875&lt;&gt;"",SUM(G$27:G874)&lt;E$19),$E$19/$E$23,0)</f>
        <v>0</v>
      </c>
      <c r="H875" s="43">
        <f t="shared" si="96"/>
        <v>0</v>
      </c>
      <c r="I875" s="43">
        <f t="shared" si="97"/>
        <v>0</v>
      </c>
      <c r="J875" s="78" t="str">
        <f t="shared" si="92"/>
        <v>2092–2093</v>
      </c>
      <c r="L875" s="89"/>
      <c r="N875" s="87"/>
      <c r="Q875" s="46"/>
    </row>
    <row r="876" spans="1:17" ht="20.25" customHeight="1" x14ac:dyDescent="0.2">
      <c r="A876" s="41">
        <v>70585</v>
      </c>
      <c r="B876" s="42">
        <f t="shared" si="93"/>
        <v>0</v>
      </c>
      <c r="C876" s="117"/>
      <c r="D876" s="43">
        <f t="shared" si="94"/>
        <v>0</v>
      </c>
      <c r="E876" s="44">
        <f t="shared" si="91"/>
        <v>0</v>
      </c>
      <c r="F876" s="43">
        <f t="shared" si="95"/>
        <v>0</v>
      </c>
      <c r="G876" s="45">
        <f>IF(AND(C876&lt;&gt;"",SUM(G$27:G875)&lt;E$19),$E$19/$E$23,0)</f>
        <v>0</v>
      </c>
      <c r="H876" s="43">
        <f t="shared" si="96"/>
        <v>0</v>
      </c>
      <c r="I876" s="43">
        <f t="shared" si="97"/>
        <v>0</v>
      </c>
      <c r="J876" s="78" t="str">
        <f t="shared" si="92"/>
        <v>2092–2093</v>
      </c>
      <c r="L876" s="89"/>
      <c r="N876" s="87"/>
      <c r="Q876" s="46"/>
    </row>
    <row r="877" spans="1:17" ht="20.25" customHeight="1" x14ac:dyDescent="0.2">
      <c r="A877" s="41">
        <v>70615</v>
      </c>
      <c r="B877" s="42">
        <f t="shared" si="93"/>
        <v>0</v>
      </c>
      <c r="C877" s="117"/>
      <c r="D877" s="43">
        <f t="shared" si="94"/>
        <v>0</v>
      </c>
      <c r="E877" s="44">
        <f t="shared" si="91"/>
        <v>0</v>
      </c>
      <c r="F877" s="43">
        <f t="shared" si="95"/>
        <v>0</v>
      </c>
      <c r="G877" s="45">
        <f>IF(AND(C877&lt;&gt;"",SUM(G$27:G876)&lt;E$19),$E$19/$E$23,0)</f>
        <v>0</v>
      </c>
      <c r="H877" s="43">
        <f t="shared" si="96"/>
        <v>0</v>
      </c>
      <c r="I877" s="43">
        <f t="shared" si="97"/>
        <v>0</v>
      </c>
      <c r="J877" s="78" t="str">
        <f t="shared" si="92"/>
        <v>2092–2093</v>
      </c>
      <c r="L877" s="89"/>
      <c r="N877" s="87"/>
      <c r="Q877" s="46"/>
    </row>
    <row r="878" spans="1:17" ht="20.25" customHeight="1" x14ac:dyDescent="0.2">
      <c r="A878" s="41">
        <v>70646</v>
      </c>
      <c r="B878" s="42">
        <f t="shared" si="93"/>
        <v>0</v>
      </c>
      <c r="C878" s="117"/>
      <c r="D878" s="43">
        <f t="shared" si="94"/>
        <v>0</v>
      </c>
      <c r="E878" s="44">
        <f t="shared" si="91"/>
        <v>0</v>
      </c>
      <c r="F878" s="43">
        <f t="shared" si="95"/>
        <v>0</v>
      </c>
      <c r="G878" s="45">
        <f>IF(AND(C878&lt;&gt;"",SUM(G$27:G877)&lt;E$19),$E$19/$E$23,0)</f>
        <v>0</v>
      </c>
      <c r="H878" s="43">
        <f t="shared" si="96"/>
        <v>0</v>
      </c>
      <c r="I878" s="43">
        <f t="shared" si="97"/>
        <v>0</v>
      </c>
      <c r="J878" s="78" t="str">
        <f t="shared" si="92"/>
        <v>2092–2093</v>
      </c>
      <c r="L878" s="89"/>
      <c r="N878" s="87"/>
      <c r="Q878" s="46"/>
    </row>
    <row r="879" spans="1:17" ht="20.25" customHeight="1" x14ac:dyDescent="0.2">
      <c r="A879" s="41">
        <v>70676</v>
      </c>
      <c r="B879" s="42">
        <f t="shared" si="93"/>
        <v>0</v>
      </c>
      <c r="C879" s="117"/>
      <c r="D879" s="43">
        <f t="shared" si="94"/>
        <v>0</v>
      </c>
      <c r="E879" s="44">
        <f t="shared" si="91"/>
        <v>0</v>
      </c>
      <c r="F879" s="43">
        <f t="shared" si="95"/>
        <v>0</v>
      </c>
      <c r="G879" s="45">
        <f>IF(AND(C879&lt;&gt;"",SUM(G$27:G878)&lt;E$19),$E$19/$E$23,0)</f>
        <v>0</v>
      </c>
      <c r="H879" s="43">
        <f t="shared" si="96"/>
        <v>0</v>
      </c>
      <c r="I879" s="43">
        <f t="shared" si="97"/>
        <v>0</v>
      </c>
      <c r="J879" s="78" t="str">
        <f t="shared" si="92"/>
        <v>2093–2094</v>
      </c>
      <c r="L879" s="89"/>
      <c r="N879" s="87"/>
      <c r="Q879" s="46"/>
    </row>
    <row r="880" spans="1:17" ht="20.25" customHeight="1" x14ac:dyDescent="0.2">
      <c r="A880" s="41">
        <v>70707</v>
      </c>
      <c r="B880" s="42">
        <f t="shared" si="93"/>
        <v>0</v>
      </c>
      <c r="C880" s="117"/>
      <c r="D880" s="43">
        <f t="shared" si="94"/>
        <v>0</v>
      </c>
      <c r="E880" s="44">
        <f t="shared" si="91"/>
        <v>0</v>
      </c>
      <c r="F880" s="43">
        <f t="shared" si="95"/>
        <v>0</v>
      </c>
      <c r="G880" s="45">
        <f>IF(AND(C880&lt;&gt;"",SUM(G$27:G879)&lt;E$19),$E$19/$E$23,0)</f>
        <v>0</v>
      </c>
      <c r="H880" s="43">
        <f t="shared" si="96"/>
        <v>0</v>
      </c>
      <c r="I880" s="43">
        <f t="shared" si="97"/>
        <v>0</v>
      </c>
      <c r="J880" s="78" t="str">
        <f t="shared" si="92"/>
        <v>2093–2094</v>
      </c>
      <c r="L880" s="89"/>
      <c r="N880" s="87"/>
      <c r="Q880" s="46"/>
    </row>
    <row r="881" spans="1:17" ht="20.25" customHeight="1" x14ac:dyDescent="0.2">
      <c r="A881" s="41">
        <v>70738</v>
      </c>
      <c r="B881" s="42">
        <f t="shared" si="93"/>
        <v>0</v>
      </c>
      <c r="C881" s="117"/>
      <c r="D881" s="43">
        <f t="shared" si="94"/>
        <v>0</v>
      </c>
      <c r="E881" s="44">
        <f t="shared" si="91"/>
        <v>0</v>
      </c>
      <c r="F881" s="43">
        <f t="shared" si="95"/>
        <v>0</v>
      </c>
      <c r="G881" s="45">
        <f>IF(AND(C881&lt;&gt;"",SUM(G$27:G880)&lt;E$19),$E$19/$E$23,0)</f>
        <v>0</v>
      </c>
      <c r="H881" s="43">
        <f t="shared" si="96"/>
        <v>0</v>
      </c>
      <c r="I881" s="43">
        <f t="shared" si="97"/>
        <v>0</v>
      </c>
      <c r="J881" s="78" t="str">
        <f t="shared" si="92"/>
        <v>2093–2094</v>
      </c>
      <c r="L881" s="89"/>
      <c r="N881" s="87"/>
      <c r="Q881" s="46"/>
    </row>
    <row r="882" spans="1:17" ht="20.25" customHeight="1" x14ac:dyDescent="0.2">
      <c r="A882" s="41">
        <v>70768</v>
      </c>
      <c r="B882" s="42">
        <f t="shared" si="93"/>
        <v>0</v>
      </c>
      <c r="C882" s="117"/>
      <c r="D882" s="43">
        <f t="shared" si="94"/>
        <v>0</v>
      </c>
      <c r="E882" s="44">
        <f t="shared" si="91"/>
        <v>0</v>
      </c>
      <c r="F882" s="43">
        <f t="shared" si="95"/>
        <v>0</v>
      </c>
      <c r="G882" s="45">
        <f>IF(AND(C882&lt;&gt;"",SUM(G$27:G881)&lt;E$19),$E$19/$E$23,0)</f>
        <v>0</v>
      </c>
      <c r="H882" s="43">
        <f t="shared" si="96"/>
        <v>0</v>
      </c>
      <c r="I882" s="43">
        <f t="shared" si="97"/>
        <v>0</v>
      </c>
      <c r="J882" s="78" t="str">
        <f t="shared" si="92"/>
        <v>2093–2094</v>
      </c>
      <c r="L882" s="89"/>
      <c r="N882" s="87"/>
      <c r="Q882" s="46"/>
    </row>
    <row r="883" spans="1:17" ht="20.25" customHeight="1" x14ac:dyDescent="0.2">
      <c r="A883" s="41">
        <v>70799</v>
      </c>
      <c r="B883" s="42">
        <f t="shared" si="93"/>
        <v>0</v>
      </c>
      <c r="C883" s="117"/>
      <c r="D883" s="43">
        <f t="shared" si="94"/>
        <v>0</v>
      </c>
      <c r="E883" s="44">
        <f t="shared" si="91"/>
        <v>0</v>
      </c>
      <c r="F883" s="43">
        <f t="shared" si="95"/>
        <v>0</v>
      </c>
      <c r="G883" s="45">
        <f>IF(AND(C883&lt;&gt;"",SUM(G$27:G882)&lt;E$19),$E$19/$E$23,0)</f>
        <v>0</v>
      </c>
      <c r="H883" s="43">
        <f t="shared" si="96"/>
        <v>0</v>
      </c>
      <c r="I883" s="43">
        <f t="shared" si="97"/>
        <v>0</v>
      </c>
      <c r="J883" s="78" t="str">
        <f t="shared" si="92"/>
        <v>2093–2094</v>
      </c>
      <c r="L883" s="89"/>
      <c r="N883" s="87"/>
      <c r="Q883" s="46"/>
    </row>
    <row r="884" spans="1:17" ht="20.25" customHeight="1" x14ac:dyDescent="0.2">
      <c r="A884" s="41">
        <v>70829</v>
      </c>
      <c r="B884" s="42">
        <f t="shared" si="93"/>
        <v>0</v>
      </c>
      <c r="C884" s="117"/>
      <c r="D884" s="43">
        <f t="shared" si="94"/>
        <v>0</v>
      </c>
      <c r="E884" s="44">
        <f t="shared" si="91"/>
        <v>0</v>
      </c>
      <c r="F884" s="43">
        <f t="shared" si="95"/>
        <v>0</v>
      </c>
      <c r="G884" s="45">
        <f>IF(AND(C884&lt;&gt;"",SUM(G$27:G883)&lt;E$19),$E$19/$E$23,0)</f>
        <v>0</v>
      </c>
      <c r="H884" s="43">
        <f t="shared" si="96"/>
        <v>0</v>
      </c>
      <c r="I884" s="43">
        <f t="shared" si="97"/>
        <v>0</v>
      </c>
      <c r="J884" s="78" t="str">
        <f t="shared" si="92"/>
        <v>2093–2094</v>
      </c>
      <c r="L884" s="89"/>
      <c r="N884" s="87"/>
      <c r="Q884" s="46"/>
    </row>
    <row r="885" spans="1:17" ht="20.25" customHeight="1" x14ac:dyDescent="0.2">
      <c r="A885" s="41">
        <v>70860</v>
      </c>
      <c r="B885" s="42">
        <f t="shared" si="93"/>
        <v>0</v>
      </c>
      <c r="C885" s="117"/>
      <c r="D885" s="43">
        <f t="shared" si="94"/>
        <v>0</v>
      </c>
      <c r="E885" s="44">
        <f t="shared" si="91"/>
        <v>0</v>
      </c>
      <c r="F885" s="43">
        <f t="shared" si="95"/>
        <v>0</v>
      </c>
      <c r="G885" s="45">
        <f>IF(AND(C885&lt;&gt;"",SUM(G$27:G884)&lt;E$19),$E$19/$E$23,0)</f>
        <v>0</v>
      </c>
      <c r="H885" s="43">
        <f t="shared" si="96"/>
        <v>0</v>
      </c>
      <c r="I885" s="43">
        <f t="shared" si="97"/>
        <v>0</v>
      </c>
      <c r="J885" s="78" t="str">
        <f t="shared" si="92"/>
        <v>2093–2094</v>
      </c>
      <c r="L885" s="89"/>
      <c r="N885" s="87"/>
      <c r="Q885" s="46"/>
    </row>
    <row r="886" spans="1:17" ht="20.25" customHeight="1" x14ac:dyDescent="0.2">
      <c r="A886" s="41">
        <v>70891</v>
      </c>
      <c r="B886" s="42">
        <f t="shared" si="93"/>
        <v>0</v>
      </c>
      <c r="C886" s="117"/>
      <c r="D886" s="43">
        <f t="shared" si="94"/>
        <v>0</v>
      </c>
      <c r="E886" s="44">
        <f t="shared" si="91"/>
        <v>0</v>
      </c>
      <c r="F886" s="43">
        <f t="shared" si="95"/>
        <v>0</v>
      </c>
      <c r="G886" s="45">
        <f>IF(AND(C886&lt;&gt;"",SUM(G$27:G885)&lt;E$19),$E$19/$E$23,0)</f>
        <v>0</v>
      </c>
      <c r="H886" s="43">
        <f t="shared" si="96"/>
        <v>0</v>
      </c>
      <c r="I886" s="43">
        <f t="shared" si="97"/>
        <v>0</v>
      </c>
      <c r="J886" s="78" t="str">
        <f t="shared" si="92"/>
        <v>2093–2094</v>
      </c>
      <c r="L886" s="89"/>
      <c r="N886" s="87"/>
      <c r="Q886" s="46"/>
    </row>
    <row r="887" spans="1:17" ht="20.25" customHeight="1" x14ac:dyDescent="0.2">
      <c r="A887" s="41">
        <v>70919</v>
      </c>
      <c r="B887" s="42">
        <f t="shared" si="93"/>
        <v>0</v>
      </c>
      <c r="C887" s="117"/>
      <c r="D887" s="43">
        <f t="shared" si="94"/>
        <v>0</v>
      </c>
      <c r="E887" s="44">
        <f t="shared" si="91"/>
        <v>0</v>
      </c>
      <c r="F887" s="43">
        <f t="shared" si="95"/>
        <v>0</v>
      </c>
      <c r="G887" s="45">
        <f>IF(AND(C887&lt;&gt;"",SUM(G$27:G886)&lt;E$19),$E$19/$E$23,0)</f>
        <v>0</v>
      </c>
      <c r="H887" s="43">
        <f t="shared" si="96"/>
        <v>0</v>
      </c>
      <c r="I887" s="43">
        <f t="shared" si="97"/>
        <v>0</v>
      </c>
      <c r="J887" s="78" t="str">
        <f t="shared" si="92"/>
        <v>2093–2094</v>
      </c>
      <c r="L887" s="89"/>
      <c r="N887" s="87"/>
      <c r="Q887" s="46"/>
    </row>
    <row r="888" spans="1:17" ht="20.25" customHeight="1" x14ac:dyDescent="0.2">
      <c r="A888" s="41">
        <v>70950</v>
      </c>
      <c r="B888" s="42">
        <f t="shared" si="93"/>
        <v>0</v>
      </c>
      <c r="C888" s="117"/>
      <c r="D888" s="43">
        <f t="shared" si="94"/>
        <v>0</v>
      </c>
      <c r="E888" s="44">
        <f t="shared" si="91"/>
        <v>0</v>
      </c>
      <c r="F888" s="43">
        <f t="shared" si="95"/>
        <v>0</v>
      </c>
      <c r="G888" s="45">
        <f>IF(AND(C888&lt;&gt;"",SUM(G$27:G887)&lt;E$19),$E$19/$E$23,0)</f>
        <v>0</v>
      </c>
      <c r="H888" s="43">
        <f t="shared" si="96"/>
        <v>0</v>
      </c>
      <c r="I888" s="43">
        <f t="shared" si="97"/>
        <v>0</v>
      </c>
      <c r="J888" s="78" t="str">
        <f t="shared" si="92"/>
        <v>2093–2094</v>
      </c>
      <c r="L888" s="89"/>
      <c r="N888" s="87"/>
      <c r="Q888" s="46"/>
    </row>
    <row r="889" spans="1:17" ht="20.25" customHeight="1" x14ac:dyDescent="0.2">
      <c r="A889" s="41">
        <v>70980</v>
      </c>
      <c r="B889" s="42">
        <f t="shared" si="93"/>
        <v>0</v>
      </c>
      <c r="C889" s="117"/>
      <c r="D889" s="43">
        <f t="shared" si="94"/>
        <v>0</v>
      </c>
      <c r="E889" s="44">
        <f t="shared" si="91"/>
        <v>0</v>
      </c>
      <c r="F889" s="43">
        <f t="shared" si="95"/>
        <v>0</v>
      </c>
      <c r="G889" s="45">
        <f>IF(AND(C889&lt;&gt;"",SUM(G$27:G888)&lt;E$19),$E$19/$E$23,0)</f>
        <v>0</v>
      </c>
      <c r="H889" s="43">
        <f t="shared" si="96"/>
        <v>0</v>
      </c>
      <c r="I889" s="43">
        <f t="shared" si="97"/>
        <v>0</v>
      </c>
      <c r="J889" s="78" t="str">
        <f t="shared" si="92"/>
        <v>2093–2094</v>
      </c>
      <c r="L889" s="89"/>
      <c r="N889" s="87"/>
      <c r="Q889" s="46"/>
    </row>
    <row r="890" spans="1:17" ht="20.25" customHeight="1" x14ac:dyDescent="0.2">
      <c r="A890" s="41">
        <v>71011</v>
      </c>
      <c r="B890" s="42">
        <f t="shared" si="93"/>
        <v>0</v>
      </c>
      <c r="C890" s="117"/>
      <c r="D890" s="43">
        <f t="shared" si="94"/>
        <v>0</v>
      </c>
      <c r="E890" s="44">
        <f t="shared" si="91"/>
        <v>0</v>
      </c>
      <c r="F890" s="43">
        <f t="shared" si="95"/>
        <v>0</v>
      </c>
      <c r="G890" s="45">
        <f>IF(AND(C890&lt;&gt;"",SUM(G$27:G889)&lt;E$19),$E$19/$E$23,0)</f>
        <v>0</v>
      </c>
      <c r="H890" s="43">
        <f t="shared" si="96"/>
        <v>0</v>
      </c>
      <c r="I890" s="43">
        <f t="shared" si="97"/>
        <v>0</v>
      </c>
      <c r="J890" s="78" t="str">
        <f t="shared" si="92"/>
        <v>2093–2094</v>
      </c>
      <c r="L890" s="89"/>
      <c r="N890" s="87"/>
      <c r="Q890" s="46"/>
    </row>
    <row r="891" spans="1:17" ht="20.25" customHeight="1" x14ac:dyDescent="0.2">
      <c r="A891" s="41">
        <v>71041</v>
      </c>
      <c r="B891" s="42">
        <f t="shared" si="93"/>
        <v>0</v>
      </c>
      <c r="C891" s="117"/>
      <c r="D891" s="43">
        <f t="shared" si="94"/>
        <v>0</v>
      </c>
      <c r="E891" s="44">
        <f t="shared" si="91"/>
        <v>0</v>
      </c>
      <c r="F891" s="43">
        <f t="shared" si="95"/>
        <v>0</v>
      </c>
      <c r="G891" s="45">
        <f>IF(AND(C891&lt;&gt;"",SUM(G$27:G890)&lt;E$19),$E$19/$E$23,0)</f>
        <v>0</v>
      </c>
      <c r="H891" s="43">
        <f t="shared" si="96"/>
        <v>0</v>
      </c>
      <c r="I891" s="43">
        <f t="shared" si="97"/>
        <v>0</v>
      </c>
      <c r="J891" s="78" t="str">
        <f t="shared" si="92"/>
        <v>2094–2095</v>
      </c>
      <c r="L891" s="89"/>
      <c r="N891" s="87"/>
      <c r="Q891" s="46"/>
    </row>
    <row r="892" spans="1:17" ht="20.25" customHeight="1" x14ac:dyDescent="0.2">
      <c r="A892" s="41">
        <v>71072</v>
      </c>
      <c r="B892" s="42">
        <f t="shared" si="93"/>
        <v>0</v>
      </c>
      <c r="C892" s="117"/>
      <c r="D892" s="43">
        <f t="shared" si="94"/>
        <v>0</v>
      </c>
      <c r="E892" s="44">
        <f t="shared" si="91"/>
        <v>0</v>
      </c>
      <c r="F892" s="43">
        <f t="shared" si="95"/>
        <v>0</v>
      </c>
      <c r="G892" s="45">
        <f>IF(AND(C892&lt;&gt;"",SUM(G$27:G891)&lt;E$19),$E$19/$E$23,0)</f>
        <v>0</v>
      </c>
      <c r="H892" s="43">
        <f t="shared" si="96"/>
        <v>0</v>
      </c>
      <c r="I892" s="43">
        <f t="shared" si="97"/>
        <v>0</v>
      </c>
      <c r="J892" s="78" t="str">
        <f t="shared" si="92"/>
        <v>2094–2095</v>
      </c>
      <c r="L892" s="89"/>
      <c r="N892" s="87"/>
      <c r="Q892" s="46"/>
    </row>
    <row r="893" spans="1:17" ht="20.25" customHeight="1" x14ac:dyDescent="0.2">
      <c r="A893" s="41">
        <v>71103</v>
      </c>
      <c r="B893" s="42">
        <f t="shared" si="93"/>
        <v>0</v>
      </c>
      <c r="C893" s="117"/>
      <c r="D893" s="43">
        <f t="shared" si="94"/>
        <v>0</v>
      </c>
      <c r="E893" s="44">
        <f t="shared" si="91"/>
        <v>0</v>
      </c>
      <c r="F893" s="43">
        <f t="shared" si="95"/>
        <v>0</v>
      </c>
      <c r="G893" s="45">
        <f>IF(AND(C893&lt;&gt;"",SUM(G$27:G892)&lt;E$19),$E$19/$E$23,0)</f>
        <v>0</v>
      </c>
      <c r="H893" s="43">
        <f t="shared" si="96"/>
        <v>0</v>
      </c>
      <c r="I893" s="43">
        <f t="shared" si="97"/>
        <v>0</v>
      </c>
      <c r="J893" s="78" t="str">
        <f t="shared" si="92"/>
        <v>2094–2095</v>
      </c>
      <c r="L893" s="89"/>
      <c r="N893" s="87"/>
      <c r="Q893" s="46"/>
    </row>
    <row r="894" spans="1:17" ht="20.25" customHeight="1" x14ac:dyDescent="0.2">
      <c r="A894" s="41">
        <v>71133</v>
      </c>
      <c r="B894" s="42">
        <f t="shared" si="93"/>
        <v>0</v>
      </c>
      <c r="C894" s="117"/>
      <c r="D894" s="43">
        <f t="shared" si="94"/>
        <v>0</v>
      </c>
      <c r="E894" s="44">
        <f t="shared" si="91"/>
        <v>0</v>
      </c>
      <c r="F894" s="43">
        <f t="shared" si="95"/>
        <v>0</v>
      </c>
      <c r="G894" s="45">
        <f>IF(AND(C894&lt;&gt;"",SUM(G$27:G893)&lt;E$19),$E$19/$E$23,0)</f>
        <v>0</v>
      </c>
      <c r="H894" s="43">
        <f t="shared" si="96"/>
        <v>0</v>
      </c>
      <c r="I894" s="43">
        <f t="shared" si="97"/>
        <v>0</v>
      </c>
      <c r="J894" s="78" t="str">
        <f t="shared" si="92"/>
        <v>2094–2095</v>
      </c>
      <c r="L894" s="89"/>
      <c r="N894" s="87"/>
      <c r="Q894" s="46"/>
    </row>
    <row r="895" spans="1:17" ht="20.25" customHeight="1" x14ac:dyDescent="0.2">
      <c r="A895" s="41">
        <v>71164</v>
      </c>
      <c r="B895" s="42">
        <f t="shared" si="93"/>
        <v>0</v>
      </c>
      <c r="C895" s="117"/>
      <c r="D895" s="43">
        <f t="shared" si="94"/>
        <v>0</v>
      </c>
      <c r="E895" s="44">
        <f t="shared" si="91"/>
        <v>0</v>
      </c>
      <c r="F895" s="43">
        <f t="shared" si="95"/>
        <v>0</v>
      </c>
      <c r="G895" s="45">
        <f>IF(AND(C895&lt;&gt;"",SUM(G$27:G894)&lt;E$19),$E$19/$E$23,0)</f>
        <v>0</v>
      </c>
      <c r="H895" s="43">
        <f t="shared" si="96"/>
        <v>0</v>
      </c>
      <c r="I895" s="43">
        <f t="shared" si="97"/>
        <v>0</v>
      </c>
      <c r="J895" s="78" t="str">
        <f t="shared" si="92"/>
        <v>2094–2095</v>
      </c>
      <c r="L895" s="89"/>
      <c r="N895" s="87"/>
      <c r="Q895" s="46"/>
    </row>
    <row r="896" spans="1:17" ht="20.25" customHeight="1" x14ac:dyDescent="0.2">
      <c r="A896" s="41">
        <v>71194</v>
      </c>
      <c r="B896" s="42">
        <f t="shared" si="93"/>
        <v>0</v>
      </c>
      <c r="C896" s="117"/>
      <c r="D896" s="43">
        <f t="shared" si="94"/>
        <v>0</v>
      </c>
      <c r="E896" s="44">
        <f t="shared" si="91"/>
        <v>0</v>
      </c>
      <c r="F896" s="43">
        <f t="shared" si="95"/>
        <v>0</v>
      </c>
      <c r="G896" s="45">
        <f>IF(AND(C896&lt;&gt;"",SUM(G$27:G895)&lt;E$19),$E$19/$E$23,0)</f>
        <v>0</v>
      </c>
      <c r="H896" s="43">
        <f t="shared" si="96"/>
        <v>0</v>
      </c>
      <c r="I896" s="43">
        <f t="shared" si="97"/>
        <v>0</v>
      </c>
      <c r="J896" s="78" t="str">
        <f t="shared" si="92"/>
        <v>2094–2095</v>
      </c>
      <c r="L896" s="89"/>
      <c r="N896" s="87"/>
      <c r="Q896" s="46"/>
    </row>
    <row r="897" spans="1:17" ht="20.25" customHeight="1" x14ac:dyDescent="0.2">
      <c r="A897" s="41">
        <v>71225</v>
      </c>
      <c r="B897" s="42">
        <f t="shared" si="93"/>
        <v>0</v>
      </c>
      <c r="C897" s="117"/>
      <c r="D897" s="43">
        <f t="shared" si="94"/>
        <v>0</v>
      </c>
      <c r="E897" s="44">
        <f t="shared" si="91"/>
        <v>0</v>
      </c>
      <c r="F897" s="43">
        <f t="shared" si="95"/>
        <v>0</v>
      </c>
      <c r="G897" s="45">
        <f>IF(AND(C897&lt;&gt;"",SUM(G$27:G896)&lt;E$19),$E$19/$E$23,0)</f>
        <v>0</v>
      </c>
      <c r="H897" s="43">
        <f t="shared" si="96"/>
        <v>0</v>
      </c>
      <c r="I897" s="43">
        <f t="shared" si="97"/>
        <v>0</v>
      </c>
      <c r="J897" s="78" t="str">
        <f t="shared" si="92"/>
        <v>2094–2095</v>
      </c>
      <c r="L897" s="89"/>
      <c r="N897" s="87"/>
      <c r="Q897" s="46"/>
    </row>
    <row r="898" spans="1:17" ht="20.25" customHeight="1" x14ac:dyDescent="0.2">
      <c r="A898" s="41">
        <v>71256</v>
      </c>
      <c r="B898" s="42">
        <f t="shared" si="93"/>
        <v>0</v>
      </c>
      <c r="C898" s="117"/>
      <c r="D898" s="43">
        <f t="shared" si="94"/>
        <v>0</v>
      </c>
      <c r="E898" s="44">
        <f t="shared" si="91"/>
        <v>0</v>
      </c>
      <c r="F898" s="43">
        <f t="shared" si="95"/>
        <v>0</v>
      </c>
      <c r="G898" s="45">
        <f>IF(AND(C898&lt;&gt;"",SUM(G$27:G897)&lt;E$19),$E$19/$E$23,0)</f>
        <v>0</v>
      </c>
      <c r="H898" s="43">
        <f t="shared" si="96"/>
        <v>0</v>
      </c>
      <c r="I898" s="43">
        <f t="shared" si="97"/>
        <v>0</v>
      </c>
      <c r="J898" s="78" t="str">
        <f t="shared" si="92"/>
        <v>2094–2095</v>
      </c>
      <c r="L898" s="89"/>
      <c r="N898" s="87"/>
      <c r="Q898" s="46"/>
    </row>
    <row r="899" spans="1:17" ht="20.25" customHeight="1" x14ac:dyDescent="0.2">
      <c r="A899" s="41">
        <v>71284</v>
      </c>
      <c r="B899" s="42">
        <f t="shared" si="93"/>
        <v>0</v>
      </c>
      <c r="C899" s="117"/>
      <c r="D899" s="43">
        <f t="shared" si="94"/>
        <v>0</v>
      </c>
      <c r="E899" s="44">
        <f t="shared" si="91"/>
        <v>0</v>
      </c>
      <c r="F899" s="43">
        <f t="shared" si="95"/>
        <v>0</v>
      </c>
      <c r="G899" s="45">
        <f>IF(AND(C899&lt;&gt;"",SUM(G$27:G898)&lt;E$19),$E$19/$E$23,0)</f>
        <v>0</v>
      </c>
      <c r="H899" s="43">
        <f t="shared" si="96"/>
        <v>0</v>
      </c>
      <c r="I899" s="43">
        <f t="shared" si="97"/>
        <v>0</v>
      </c>
      <c r="J899" s="78" t="str">
        <f t="shared" si="92"/>
        <v>2094–2095</v>
      </c>
      <c r="L899" s="89"/>
      <c r="N899" s="87"/>
      <c r="Q899" s="46"/>
    </row>
    <row r="900" spans="1:17" ht="20.25" customHeight="1" x14ac:dyDescent="0.2">
      <c r="A900" s="41">
        <v>71315</v>
      </c>
      <c r="B900" s="42">
        <f t="shared" si="93"/>
        <v>0</v>
      </c>
      <c r="C900" s="117"/>
      <c r="D900" s="43">
        <f t="shared" si="94"/>
        <v>0</v>
      </c>
      <c r="E900" s="44">
        <f t="shared" si="91"/>
        <v>0</v>
      </c>
      <c r="F900" s="43">
        <f t="shared" si="95"/>
        <v>0</v>
      </c>
      <c r="G900" s="45">
        <f>IF(AND(C900&lt;&gt;"",SUM(G$27:G899)&lt;E$19),$E$19/$E$23,0)</f>
        <v>0</v>
      </c>
      <c r="H900" s="43">
        <f t="shared" si="96"/>
        <v>0</v>
      </c>
      <c r="I900" s="43">
        <f t="shared" si="97"/>
        <v>0</v>
      </c>
      <c r="J900" s="78" t="str">
        <f t="shared" si="92"/>
        <v>2094–2095</v>
      </c>
      <c r="L900" s="89"/>
      <c r="N900" s="87"/>
      <c r="Q900" s="46"/>
    </row>
    <row r="901" spans="1:17" ht="20.25" customHeight="1" x14ac:dyDescent="0.2">
      <c r="A901" s="41">
        <v>71345</v>
      </c>
      <c r="B901" s="42">
        <f t="shared" si="93"/>
        <v>0</v>
      </c>
      <c r="C901" s="117"/>
      <c r="D901" s="43">
        <f t="shared" si="94"/>
        <v>0</v>
      </c>
      <c r="E901" s="44">
        <f t="shared" si="91"/>
        <v>0</v>
      </c>
      <c r="F901" s="43">
        <f t="shared" si="95"/>
        <v>0</v>
      </c>
      <c r="G901" s="45">
        <f>IF(AND(C901&lt;&gt;"",SUM(G$27:G900)&lt;E$19),$E$19/$E$23,0)</f>
        <v>0</v>
      </c>
      <c r="H901" s="43">
        <f t="shared" si="96"/>
        <v>0</v>
      </c>
      <c r="I901" s="43">
        <f t="shared" si="97"/>
        <v>0</v>
      </c>
      <c r="J901" s="78" t="str">
        <f t="shared" si="92"/>
        <v>2094–2095</v>
      </c>
      <c r="L901" s="89"/>
      <c r="N901" s="87"/>
      <c r="Q901" s="46"/>
    </row>
    <row r="902" spans="1:17" ht="20.25" customHeight="1" x14ac:dyDescent="0.2">
      <c r="A902" s="41">
        <v>71376</v>
      </c>
      <c r="B902" s="42">
        <f t="shared" si="93"/>
        <v>0</v>
      </c>
      <c r="C902" s="117"/>
      <c r="D902" s="43">
        <f t="shared" si="94"/>
        <v>0</v>
      </c>
      <c r="E902" s="44">
        <f t="shared" si="91"/>
        <v>0</v>
      </c>
      <c r="F902" s="43">
        <f t="shared" si="95"/>
        <v>0</v>
      </c>
      <c r="G902" s="45">
        <f>IF(AND(C902&lt;&gt;"",SUM(G$27:G901)&lt;E$19),$E$19/$E$23,0)</f>
        <v>0</v>
      </c>
      <c r="H902" s="43">
        <f t="shared" si="96"/>
        <v>0</v>
      </c>
      <c r="I902" s="43">
        <f t="shared" si="97"/>
        <v>0</v>
      </c>
      <c r="J902" s="78" t="str">
        <f t="shared" si="92"/>
        <v>2094–2095</v>
      </c>
      <c r="L902" s="89"/>
      <c r="N902" s="87"/>
      <c r="Q902" s="46"/>
    </row>
    <row r="903" spans="1:17" ht="20.25" customHeight="1" x14ac:dyDescent="0.2">
      <c r="A903" s="41">
        <v>71406</v>
      </c>
      <c r="B903" s="42">
        <f t="shared" si="93"/>
        <v>0</v>
      </c>
      <c r="C903" s="117"/>
      <c r="D903" s="43">
        <f t="shared" si="94"/>
        <v>0</v>
      </c>
      <c r="E903" s="44">
        <f t="shared" si="91"/>
        <v>0</v>
      </c>
      <c r="F903" s="43">
        <f t="shared" si="95"/>
        <v>0</v>
      </c>
      <c r="G903" s="45">
        <f>IF(AND(C903&lt;&gt;"",SUM(G$27:G902)&lt;E$19),$E$19/$E$23,0)</f>
        <v>0</v>
      </c>
      <c r="H903" s="43">
        <f t="shared" si="96"/>
        <v>0</v>
      </c>
      <c r="I903" s="43">
        <f t="shared" si="97"/>
        <v>0</v>
      </c>
      <c r="J903" s="78" t="str">
        <f t="shared" si="92"/>
        <v>2095–2096</v>
      </c>
      <c r="L903" s="89"/>
      <c r="N903" s="87"/>
      <c r="Q903" s="46"/>
    </row>
    <row r="904" spans="1:17" ht="20.25" customHeight="1" x14ac:dyDescent="0.2">
      <c r="A904" s="41">
        <v>71437</v>
      </c>
      <c r="B904" s="42">
        <f t="shared" si="93"/>
        <v>0</v>
      </c>
      <c r="C904" s="117"/>
      <c r="D904" s="43">
        <f t="shared" si="94"/>
        <v>0</v>
      </c>
      <c r="E904" s="44">
        <f t="shared" si="91"/>
        <v>0</v>
      </c>
      <c r="F904" s="43">
        <f t="shared" si="95"/>
        <v>0</v>
      </c>
      <c r="G904" s="45">
        <f>IF(AND(C904&lt;&gt;"",SUM(G$27:G903)&lt;E$19),$E$19/$E$23,0)</f>
        <v>0</v>
      </c>
      <c r="H904" s="43">
        <f t="shared" si="96"/>
        <v>0</v>
      </c>
      <c r="I904" s="43">
        <f t="shared" si="97"/>
        <v>0</v>
      </c>
      <c r="J904" s="78" t="str">
        <f t="shared" si="92"/>
        <v>2095–2096</v>
      </c>
      <c r="L904" s="89"/>
      <c r="N904" s="87"/>
      <c r="Q904" s="46"/>
    </row>
    <row r="905" spans="1:17" ht="20.25" customHeight="1" x14ac:dyDescent="0.2">
      <c r="A905" s="41">
        <v>71468</v>
      </c>
      <c r="B905" s="42">
        <f t="shared" si="93"/>
        <v>0</v>
      </c>
      <c r="C905" s="117"/>
      <c r="D905" s="43">
        <f t="shared" si="94"/>
        <v>0</v>
      </c>
      <c r="E905" s="44">
        <f t="shared" si="91"/>
        <v>0</v>
      </c>
      <c r="F905" s="43">
        <f t="shared" si="95"/>
        <v>0</v>
      </c>
      <c r="G905" s="45">
        <f>IF(AND(C905&lt;&gt;"",SUM(G$27:G904)&lt;E$19),$E$19/$E$23,0)</f>
        <v>0</v>
      </c>
      <c r="H905" s="43">
        <f t="shared" si="96"/>
        <v>0</v>
      </c>
      <c r="I905" s="43">
        <f t="shared" si="97"/>
        <v>0</v>
      </c>
      <c r="J905" s="78" t="str">
        <f t="shared" si="92"/>
        <v>2095–2096</v>
      </c>
      <c r="L905" s="89"/>
      <c r="N905" s="87"/>
      <c r="Q905" s="46"/>
    </row>
    <row r="906" spans="1:17" ht="20.25" customHeight="1" x14ac:dyDescent="0.2">
      <c r="A906" s="41">
        <v>71498</v>
      </c>
      <c r="B906" s="42">
        <f t="shared" si="93"/>
        <v>0</v>
      </c>
      <c r="C906" s="117"/>
      <c r="D906" s="43">
        <f t="shared" si="94"/>
        <v>0</v>
      </c>
      <c r="E906" s="44">
        <f t="shared" si="91"/>
        <v>0</v>
      </c>
      <c r="F906" s="43">
        <f t="shared" si="95"/>
        <v>0</v>
      </c>
      <c r="G906" s="45">
        <f>IF(AND(C906&lt;&gt;"",SUM(G$27:G905)&lt;E$19),$E$19/$E$23,0)</f>
        <v>0</v>
      </c>
      <c r="H906" s="43">
        <f t="shared" si="96"/>
        <v>0</v>
      </c>
      <c r="I906" s="43">
        <f t="shared" si="97"/>
        <v>0</v>
      </c>
      <c r="J906" s="78" t="str">
        <f t="shared" si="92"/>
        <v>2095–2096</v>
      </c>
      <c r="L906" s="89"/>
      <c r="N906" s="87"/>
      <c r="Q906" s="46"/>
    </row>
    <row r="907" spans="1:17" ht="20.25" customHeight="1" x14ac:dyDescent="0.2">
      <c r="A907" s="41">
        <v>71529</v>
      </c>
      <c r="B907" s="42">
        <f t="shared" si="93"/>
        <v>0</v>
      </c>
      <c r="C907" s="117"/>
      <c r="D907" s="43">
        <f t="shared" si="94"/>
        <v>0</v>
      </c>
      <c r="E907" s="44">
        <f t="shared" si="91"/>
        <v>0</v>
      </c>
      <c r="F907" s="43">
        <f t="shared" si="95"/>
        <v>0</v>
      </c>
      <c r="G907" s="45">
        <f>IF(AND(C907&lt;&gt;"",SUM(G$27:G906)&lt;E$19),$E$19/$E$23,0)</f>
        <v>0</v>
      </c>
      <c r="H907" s="43">
        <f t="shared" si="96"/>
        <v>0</v>
      </c>
      <c r="I907" s="43">
        <f t="shared" si="97"/>
        <v>0</v>
      </c>
      <c r="J907" s="78" t="str">
        <f t="shared" si="92"/>
        <v>2095–2096</v>
      </c>
      <c r="L907" s="89"/>
      <c r="N907" s="87"/>
      <c r="Q907" s="46"/>
    </row>
    <row r="908" spans="1:17" ht="20.25" customHeight="1" x14ac:dyDescent="0.2">
      <c r="A908" s="41">
        <v>71559</v>
      </c>
      <c r="B908" s="42">
        <f t="shared" si="93"/>
        <v>0</v>
      </c>
      <c r="C908" s="117"/>
      <c r="D908" s="43">
        <f t="shared" si="94"/>
        <v>0</v>
      </c>
      <c r="E908" s="44">
        <f t="shared" si="91"/>
        <v>0</v>
      </c>
      <c r="F908" s="43">
        <f t="shared" si="95"/>
        <v>0</v>
      </c>
      <c r="G908" s="45">
        <f>IF(AND(C908&lt;&gt;"",SUM(G$27:G907)&lt;E$19),$E$19/$E$23,0)</f>
        <v>0</v>
      </c>
      <c r="H908" s="43">
        <f t="shared" si="96"/>
        <v>0</v>
      </c>
      <c r="I908" s="43">
        <f t="shared" si="97"/>
        <v>0</v>
      </c>
      <c r="J908" s="78" t="str">
        <f t="shared" si="92"/>
        <v>2095–2096</v>
      </c>
      <c r="L908" s="89"/>
      <c r="N908" s="87"/>
      <c r="Q908" s="46"/>
    </row>
    <row r="909" spans="1:17" ht="20.25" customHeight="1" x14ac:dyDescent="0.2">
      <c r="A909" s="41">
        <v>71590</v>
      </c>
      <c r="B909" s="42">
        <f t="shared" si="93"/>
        <v>0</v>
      </c>
      <c r="C909" s="117"/>
      <c r="D909" s="43">
        <f t="shared" si="94"/>
        <v>0</v>
      </c>
      <c r="E909" s="44">
        <f t="shared" si="91"/>
        <v>0</v>
      </c>
      <c r="F909" s="43">
        <f t="shared" si="95"/>
        <v>0</v>
      </c>
      <c r="G909" s="45">
        <f>IF(AND(C909&lt;&gt;"",SUM(G$27:G908)&lt;E$19),$E$19/$E$23,0)</f>
        <v>0</v>
      </c>
      <c r="H909" s="43">
        <f t="shared" si="96"/>
        <v>0</v>
      </c>
      <c r="I909" s="43">
        <f t="shared" si="97"/>
        <v>0</v>
      </c>
      <c r="J909" s="78" t="str">
        <f t="shared" si="92"/>
        <v>2095–2096</v>
      </c>
      <c r="L909" s="89"/>
      <c r="N909" s="87"/>
      <c r="Q909" s="46"/>
    </row>
    <row r="910" spans="1:17" ht="20.25" customHeight="1" x14ac:dyDescent="0.2">
      <c r="A910" s="41">
        <v>71621</v>
      </c>
      <c r="B910" s="42">
        <f t="shared" si="93"/>
        <v>0</v>
      </c>
      <c r="C910" s="117"/>
      <c r="D910" s="43">
        <f t="shared" si="94"/>
        <v>0</v>
      </c>
      <c r="E910" s="44">
        <f t="shared" si="91"/>
        <v>0</v>
      </c>
      <c r="F910" s="43">
        <f t="shared" si="95"/>
        <v>0</v>
      </c>
      <c r="G910" s="45">
        <f>IF(AND(C910&lt;&gt;"",SUM(G$27:G909)&lt;E$19),$E$19/$E$23,0)</f>
        <v>0</v>
      </c>
      <c r="H910" s="43">
        <f t="shared" si="96"/>
        <v>0</v>
      </c>
      <c r="I910" s="43">
        <f t="shared" si="97"/>
        <v>0</v>
      </c>
      <c r="J910" s="78" t="str">
        <f t="shared" si="92"/>
        <v>2095–2096</v>
      </c>
      <c r="L910" s="89"/>
      <c r="N910" s="87"/>
      <c r="Q910" s="46"/>
    </row>
    <row r="911" spans="1:17" ht="20.25" customHeight="1" x14ac:dyDescent="0.2">
      <c r="A911" s="41">
        <v>71650</v>
      </c>
      <c r="B911" s="42">
        <f t="shared" si="93"/>
        <v>0</v>
      </c>
      <c r="C911" s="117"/>
      <c r="D911" s="43">
        <f t="shared" si="94"/>
        <v>0</v>
      </c>
      <c r="E911" s="44">
        <f t="shared" si="91"/>
        <v>0</v>
      </c>
      <c r="F911" s="43">
        <f t="shared" si="95"/>
        <v>0</v>
      </c>
      <c r="G911" s="45">
        <f>IF(AND(C911&lt;&gt;"",SUM(G$27:G910)&lt;E$19),$E$19/$E$23,0)</f>
        <v>0</v>
      </c>
      <c r="H911" s="43">
        <f t="shared" si="96"/>
        <v>0</v>
      </c>
      <c r="I911" s="43">
        <f t="shared" si="97"/>
        <v>0</v>
      </c>
      <c r="J911" s="78" t="str">
        <f t="shared" si="92"/>
        <v>2095–2096</v>
      </c>
      <c r="L911" s="89"/>
      <c r="N911" s="87"/>
      <c r="Q911" s="46"/>
    </row>
    <row r="912" spans="1:17" ht="20.25" customHeight="1" x14ac:dyDescent="0.2">
      <c r="A912" s="41">
        <v>71681</v>
      </c>
      <c r="B912" s="42">
        <f t="shared" si="93"/>
        <v>0</v>
      </c>
      <c r="C912" s="117"/>
      <c r="D912" s="43">
        <f t="shared" si="94"/>
        <v>0</v>
      </c>
      <c r="E912" s="44">
        <f t="shared" si="91"/>
        <v>0</v>
      </c>
      <c r="F912" s="43">
        <f t="shared" si="95"/>
        <v>0</v>
      </c>
      <c r="G912" s="45">
        <f>IF(AND(C912&lt;&gt;"",SUM(G$27:G911)&lt;E$19),$E$19/$E$23,0)</f>
        <v>0</v>
      </c>
      <c r="H912" s="43">
        <f t="shared" si="96"/>
        <v>0</v>
      </c>
      <c r="I912" s="43">
        <f t="shared" si="97"/>
        <v>0</v>
      </c>
      <c r="J912" s="78" t="str">
        <f t="shared" si="92"/>
        <v>2095–2096</v>
      </c>
      <c r="L912" s="89"/>
      <c r="N912" s="87"/>
      <c r="Q912" s="46"/>
    </row>
    <row r="913" spans="1:17" ht="20.25" customHeight="1" x14ac:dyDescent="0.2">
      <c r="A913" s="41">
        <v>71711</v>
      </c>
      <c r="B913" s="42">
        <f t="shared" si="93"/>
        <v>0</v>
      </c>
      <c r="C913" s="117"/>
      <c r="D913" s="43">
        <f t="shared" si="94"/>
        <v>0</v>
      </c>
      <c r="E913" s="44">
        <f t="shared" si="91"/>
        <v>0</v>
      </c>
      <c r="F913" s="43">
        <f t="shared" si="95"/>
        <v>0</v>
      </c>
      <c r="G913" s="45">
        <f>IF(AND(C913&lt;&gt;"",SUM(G$27:G912)&lt;E$19),$E$19/$E$23,0)</f>
        <v>0</v>
      </c>
      <c r="H913" s="43">
        <f t="shared" si="96"/>
        <v>0</v>
      </c>
      <c r="I913" s="43">
        <f t="shared" si="97"/>
        <v>0</v>
      </c>
      <c r="J913" s="78" t="str">
        <f t="shared" si="92"/>
        <v>2095–2096</v>
      </c>
      <c r="L913" s="89"/>
      <c r="N913" s="87"/>
      <c r="Q913" s="46"/>
    </row>
    <row r="914" spans="1:17" ht="20.25" customHeight="1" x14ac:dyDescent="0.2">
      <c r="A914" s="41">
        <v>71742</v>
      </c>
      <c r="B914" s="42">
        <f t="shared" si="93"/>
        <v>0</v>
      </c>
      <c r="C914" s="117"/>
      <c r="D914" s="43">
        <f t="shared" si="94"/>
        <v>0</v>
      </c>
      <c r="E914" s="44">
        <f t="shared" si="91"/>
        <v>0</v>
      </c>
      <c r="F914" s="43">
        <f t="shared" si="95"/>
        <v>0</v>
      </c>
      <c r="G914" s="45">
        <f>IF(AND(C914&lt;&gt;"",SUM(G$27:G913)&lt;E$19),$E$19/$E$23,0)</f>
        <v>0</v>
      </c>
      <c r="H914" s="43">
        <f t="shared" si="96"/>
        <v>0</v>
      </c>
      <c r="I914" s="43">
        <f t="shared" si="97"/>
        <v>0</v>
      </c>
      <c r="J914" s="78" t="str">
        <f t="shared" si="92"/>
        <v>2095–2096</v>
      </c>
      <c r="L914" s="89"/>
      <c r="N914" s="87"/>
      <c r="Q914" s="46"/>
    </row>
    <row r="915" spans="1:17" ht="20.25" customHeight="1" x14ac:dyDescent="0.2">
      <c r="A915" s="41">
        <v>71772</v>
      </c>
      <c r="B915" s="42">
        <f t="shared" si="93"/>
        <v>0</v>
      </c>
      <c r="C915" s="117"/>
      <c r="D915" s="43">
        <f t="shared" si="94"/>
        <v>0</v>
      </c>
      <c r="E915" s="44">
        <f t="shared" si="91"/>
        <v>0</v>
      </c>
      <c r="F915" s="43">
        <f t="shared" si="95"/>
        <v>0</v>
      </c>
      <c r="G915" s="45">
        <f>IF(AND(C915&lt;&gt;"",SUM(G$27:G914)&lt;E$19),$E$19/$E$23,0)</f>
        <v>0</v>
      </c>
      <c r="H915" s="43">
        <f t="shared" si="96"/>
        <v>0</v>
      </c>
      <c r="I915" s="43">
        <f t="shared" si="97"/>
        <v>0</v>
      </c>
      <c r="J915" s="78" t="str">
        <f t="shared" si="92"/>
        <v>2096–2097</v>
      </c>
      <c r="L915" s="89"/>
      <c r="N915" s="87"/>
      <c r="Q915" s="46"/>
    </row>
    <row r="916" spans="1:17" ht="20.25" customHeight="1" x14ac:dyDescent="0.2">
      <c r="A916" s="41">
        <v>71803</v>
      </c>
      <c r="B916" s="42">
        <f t="shared" si="93"/>
        <v>0</v>
      </c>
      <c r="C916" s="117"/>
      <c r="D916" s="43">
        <f t="shared" si="94"/>
        <v>0</v>
      </c>
      <c r="E916" s="44">
        <f t="shared" si="91"/>
        <v>0</v>
      </c>
      <c r="F916" s="43">
        <f t="shared" si="95"/>
        <v>0</v>
      </c>
      <c r="G916" s="45">
        <f>IF(AND(C916&lt;&gt;"",SUM(G$27:G915)&lt;E$19),$E$19/$E$23,0)</f>
        <v>0</v>
      </c>
      <c r="H916" s="43">
        <f t="shared" si="96"/>
        <v>0</v>
      </c>
      <c r="I916" s="43">
        <f t="shared" si="97"/>
        <v>0</v>
      </c>
      <c r="J916" s="78" t="str">
        <f t="shared" si="92"/>
        <v>2096–2097</v>
      </c>
      <c r="L916" s="89"/>
      <c r="N916" s="87"/>
      <c r="Q916" s="46"/>
    </row>
    <row r="917" spans="1:17" ht="20.25" customHeight="1" x14ac:dyDescent="0.2">
      <c r="A917" s="41">
        <v>71834</v>
      </c>
      <c r="B917" s="42">
        <f t="shared" si="93"/>
        <v>0</v>
      </c>
      <c r="C917" s="117"/>
      <c r="D917" s="43">
        <f t="shared" si="94"/>
        <v>0</v>
      </c>
      <c r="E917" s="44">
        <f t="shared" si="91"/>
        <v>0</v>
      </c>
      <c r="F917" s="43">
        <f t="shared" si="95"/>
        <v>0</v>
      </c>
      <c r="G917" s="45">
        <f>IF(AND(C917&lt;&gt;"",SUM(G$27:G916)&lt;E$19),$E$19/$E$23,0)</f>
        <v>0</v>
      </c>
      <c r="H917" s="43">
        <f t="shared" si="96"/>
        <v>0</v>
      </c>
      <c r="I917" s="43">
        <f t="shared" si="97"/>
        <v>0</v>
      </c>
      <c r="J917" s="78" t="str">
        <f t="shared" si="92"/>
        <v>2096–2097</v>
      </c>
      <c r="L917" s="89"/>
      <c r="N917" s="87"/>
      <c r="Q917" s="46"/>
    </row>
    <row r="918" spans="1:17" ht="20.25" customHeight="1" x14ac:dyDescent="0.2">
      <c r="A918" s="41">
        <v>71864</v>
      </c>
      <c r="B918" s="42">
        <f t="shared" si="93"/>
        <v>0</v>
      </c>
      <c r="C918" s="117"/>
      <c r="D918" s="43">
        <f t="shared" si="94"/>
        <v>0</v>
      </c>
      <c r="E918" s="44">
        <f t="shared" si="91"/>
        <v>0</v>
      </c>
      <c r="F918" s="43">
        <f t="shared" si="95"/>
        <v>0</v>
      </c>
      <c r="G918" s="45">
        <f>IF(AND(C918&lt;&gt;"",SUM(G$27:G917)&lt;E$19),$E$19/$E$23,0)</f>
        <v>0</v>
      </c>
      <c r="H918" s="43">
        <f t="shared" si="96"/>
        <v>0</v>
      </c>
      <c r="I918" s="43">
        <f t="shared" si="97"/>
        <v>0</v>
      </c>
      <c r="J918" s="78" t="str">
        <f t="shared" si="92"/>
        <v>2096–2097</v>
      </c>
      <c r="L918" s="89"/>
      <c r="N918" s="87"/>
      <c r="Q918" s="46"/>
    </row>
    <row r="919" spans="1:17" ht="20.25" customHeight="1" x14ac:dyDescent="0.2">
      <c r="A919" s="41">
        <v>71895</v>
      </c>
      <c r="B919" s="42">
        <f t="shared" si="93"/>
        <v>0</v>
      </c>
      <c r="C919" s="117"/>
      <c r="D919" s="43">
        <f t="shared" si="94"/>
        <v>0</v>
      </c>
      <c r="E919" s="44">
        <f t="shared" si="91"/>
        <v>0</v>
      </c>
      <c r="F919" s="43">
        <f t="shared" si="95"/>
        <v>0</v>
      </c>
      <c r="G919" s="45">
        <f>IF(AND(C919&lt;&gt;"",SUM(G$27:G918)&lt;E$19),$E$19/$E$23,0)</f>
        <v>0</v>
      </c>
      <c r="H919" s="43">
        <f t="shared" si="96"/>
        <v>0</v>
      </c>
      <c r="I919" s="43">
        <f t="shared" si="97"/>
        <v>0</v>
      </c>
      <c r="J919" s="78" t="str">
        <f t="shared" si="92"/>
        <v>2096–2097</v>
      </c>
      <c r="L919" s="89"/>
      <c r="N919" s="87"/>
      <c r="Q919" s="46"/>
    </row>
    <row r="920" spans="1:17" ht="20.25" customHeight="1" x14ac:dyDescent="0.2">
      <c r="A920" s="41">
        <v>71925</v>
      </c>
      <c r="B920" s="42">
        <f t="shared" si="93"/>
        <v>0</v>
      </c>
      <c r="C920" s="117"/>
      <c r="D920" s="43">
        <f t="shared" si="94"/>
        <v>0</v>
      </c>
      <c r="E920" s="44">
        <f t="shared" si="91"/>
        <v>0</v>
      </c>
      <c r="F920" s="43">
        <f t="shared" si="95"/>
        <v>0</v>
      </c>
      <c r="G920" s="45">
        <f>IF(AND(C920&lt;&gt;"",SUM(G$27:G919)&lt;E$19),$E$19/$E$23,0)</f>
        <v>0</v>
      </c>
      <c r="H920" s="43">
        <f t="shared" si="96"/>
        <v>0</v>
      </c>
      <c r="I920" s="43">
        <f t="shared" si="97"/>
        <v>0</v>
      </c>
      <c r="J920" s="78" t="str">
        <f t="shared" si="92"/>
        <v>2096–2097</v>
      </c>
      <c r="L920" s="89"/>
      <c r="N920" s="87"/>
      <c r="Q920" s="46"/>
    </row>
    <row r="921" spans="1:17" ht="20.25" customHeight="1" x14ac:dyDescent="0.2">
      <c r="A921" s="41">
        <v>71956</v>
      </c>
      <c r="B921" s="42">
        <f t="shared" si="93"/>
        <v>0</v>
      </c>
      <c r="C921" s="117"/>
      <c r="D921" s="43">
        <f t="shared" si="94"/>
        <v>0</v>
      </c>
      <c r="E921" s="44">
        <f t="shared" si="91"/>
        <v>0</v>
      </c>
      <c r="F921" s="43">
        <f t="shared" si="95"/>
        <v>0</v>
      </c>
      <c r="G921" s="45">
        <f>IF(AND(C921&lt;&gt;"",SUM(G$27:G920)&lt;E$19),$E$19/$E$23,0)</f>
        <v>0</v>
      </c>
      <c r="H921" s="43">
        <f t="shared" si="96"/>
        <v>0</v>
      </c>
      <c r="I921" s="43">
        <f t="shared" si="97"/>
        <v>0</v>
      </c>
      <c r="J921" s="78" t="str">
        <f t="shared" si="92"/>
        <v>2096–2097</v>
      </c>
      <c r="L921" s="89"/>
      <c r="N921" s="87"/>
      <c r="Q921" s="46"/>
    </row>
    <row r="922" spans="1:17" ht="20.25" customHeight="1" x14ac:dyDescent="0.2">
      <c r="A922" s="41">
        <v>71987</v>
      </c>
      <c r="B922" s="42">
        <f t="shared" si="93"/>
        <v>0</v>
      </c>
      <c r="C922" s="117"/>
      <c r="D922" s="43">
        <f t="shared" si="94"/>
        <v>0</v>
      </c>
      <c r="E922" s="44">
        <f t="shared" si="91"/>
        <v>0</v>
      </c>
      <c r="F922" s="43">
        <f t="shared" si="95"/>
        <v>0</v>
      </c>
      <c r="G922" s="45">
        <f>IF(AND(C922&lt;&gt;"",SUM(G$27:G921)&lt;E$19),$E$19/$E$23,0)</f>
        <v>0</v>
      </c>
      <c r="H922" s="43">
        <f t="shared" si="96"/>
        <v>0</v>
      </c>
      <c r="I922" s="43">
        <f t="shared" si="97"/>
        <v>0</v>
      </c>
      <c r="J922" s="78" t="str">
        <f t="shared" si="92"/>
        <v>2096–2097</v>
      </c>
      <c r="L922" s="89"/>
      <c r="N922" s="87"/>
      <c r="Q922" s="46"/>
    </row>
    <row r="923" spans="1:17" ht="20.25" customHeight="1" x14ac:dyDescent="0.2">
      <c r="A923" s="41">
        <v>72015</v>
      </c>
      <c r="B923" s="42">
        <f t="shared" si="93"/>
        <v>0</v>
      </c>
      <c r="C923" s="117"/>
      <c r="D923" s="43">
        <f t="shared" si="94"/>
        <v>0</v>
      </c>
      <c r="E923" s="44">
        <f t="shared" ref="E923:E986" si="98">C923-D923</f>
        <v>0</v>
      </c>
      <c r="F923" s="43">
        <f t="shared" si="95"/>
        <v>0</v>
      </c>
      <c r="G923" s="45">
        <f>IF(AND(C923&lt;&gt;"",SUM(G$27:G922)&lt;E$19),$E$19/$E$23,0)</f>
        <v>0</v>
      </c>
      <c r="H923" s="43">
        <f t="shared" si="96"/>
        <v>0</v>
      </c>
      <c r="I923" s="43">
        <f t="shared" si="97"/>
        <v>0</v>
      </c>
      <c r="J923" s="78" t="str">
        <f t="shared" ref="J923:J986" si="99">IF(OR(MONTH(A923)=1,MONTH(A923)=2,MONTH(A923)=3,MONTH(A923)=4,MONTH(A923)=5,MONTH(A923)=6),YEAR(A923)-1&amp;"–"&amp;YEAR(A923),YEAR(A923)&amp;"–"&amp;YEAR(A923)+1)</f>
        <v>2096–2097</v>
      </c>
      <c r="L923" s="89"/>
      <c r="N923" s="87"/>
      <c r="Q923" s="46"/>
    </row>
    <row r="924" spans="1:17" ht="20.25" customHeight="1" x14ac:dyDescent="0.2">
      <c r="A924" s="41">
        <v>72046</v>
      </c>
      <c r="B924" s="42">
        <f t="shared" ref="B924:B987" si="100">IF(C924&gt;0,C924*-1,C924)</f>
        <v>0</v>
      </c>
      <c r="C924" s="117"/>
      <c r="D924" s="43">
        <f t="shared" ref="D924:D987" si="101">IF(C924="",0,IF($E$15="Beginning",IF(C923&lt;&gt;"",$F923*$E$6/12,0),IF(C923&lt;&gt;"",$F923*$E$6/12,$E$16*$E$6/12)))</f>
        <v>0</v>
      </c>
      <c r="E924" s="44">
        <f t="shared" si="98"/>
        <v>0</v>
      </c>
      <c r="F924" s="43">
        <f t="shared" ref="F924:F987" si="102">IF(C924="",0,IF(C923="",$E$16-E924,IF(C924&lt;&gt;"",F923-E924)))</f>
        <v>0</v>
      </c>
      <c r="G924" s="45">
        <f>IF(AND(C924&lt;&gt;"",SUM(G$27:G923)&lt;E$19),$E$19/$E$23,0)</f>
        <v>0</v>
      </c>
      <c r="H924" s="43">
        <f t="shared" ref="H924:H987" si="103">IF(C924&lt;&gt;"",G924+H923,0)</f>
        <v>0</v>
      </c>
      <c r="I924" s="43">
        <f t="shared" si="97"/>
        <v>0</v>
      </c>
      <c r="J924" s="78" t="str">
        <f t="shared" si="99"/>
        <v>2096–2097</v>
      </c>
      <c r="L924" s="89"/>
      <c r="N924" s="87"/>
      <c r="Q924" s="46"/>
    </row>
    <row r="925" spans="1:17" ht="20.25" customHeight="1" x14ac:dyDescent="0.2">
      <c r="A925" s="41">
        <v>72076</v>
      </c>
      <c r="B925" s="42">
        <f t="shared" si="100"/>
        <v>0</v>
      </c>
      <c r="C925" s="117"/>
      <c r="D925" s="43">
        <f t="shared" si="101"/>
        <v>0</v>
      </c>
      <c r="E925" s="44">
        <f t="shared" si="98"/>
        <v>0</v>
      </c>
      <c r="F925" s="43">
        <f t="shared" si="102"/>
        <v>0</v>
      </c>
      <c r="G925" s="45">
        <f>IF(AND(C925&lt;&gt;"",SUM(G$27:G924)&lt;E$19),$E$19/$E$23,0)</f>
        <v>0</v>
      </c>
      <c r="H925" s="43">
        <f t="shared" si="103"/>
        <v>0</v>
      </c>
      <c r="I925" s="43">
        <f t="shared" ref="I925:I988" si="104">IF(C925&lt;&gt;"",$E$19-H925,0)</f>
        <v>0</v>
      </c>
      <c r="J925" s="78" t="str">
        <f t="shared" si="99"/>
        <v>2096–2097</v>
      </c>
      <c r="L925" s="89"/>
      <c r="N925" s="87"/>
      <c r="Q925" s="46"/>
    </row>
    <row r="926" spans="1:17" ht="20.25" customHeight="1" x14ac:dyDescent="0.2">
      <c r="A926" s="41">
        <v>72107</v>
      </c>
      <c r="B926" s="42">
        <f t="shared" si="100"/>
        <v>0</v>
      </c>
      <c r="C926" s="117"/>
      <c r="D926" s="43">
        <f t="shared" si="101"/>
        <v>0</v>
      </c>
      <c r="E926" s="44">
        <f t="shared" si="98"/>
        <v>0</v>
      </c>
      <c r="F926" s="43">
        <f t="shared" si="102"/>
        <v>0</v>
      </c>
      <c r="G926" s="45">
        <f>IF(AND(C926&lt;&gt;"",SUM(G$27:G925)&lt;E$19),$E$19/$E$23,0)</f>
        <v>0</v>
      </c>
      <c r="H926" s="43">
        <f t="shared" si="103"/>
        <v>0</v>
      </c>
      <c r="I926" s="43">
        <f t="shared" si="104"/>
        <v>0</v>
      </c>
      <c r="J926" s="78" t="str">
        <f t="shared" si="99"/>
        <v>2096–2097</v>
      </c>
      <c r="L926" s="89"/>
      <c r="N926" s="87"/>
      <c r="Q926" s="46"/>
    </row>
    <row r="927" spans="1:17" ht="20.25" customHeight="1" x14ac:dyDescent="0.2">
      <c r="A927" s="41">
        <v>72137</v>
      </c>
      <c r="B927" s="42">
        <f t="shared" si="100"/>
        <v>0</v>
      </c>
      <c r="C927" s="117"/>
      <c r="D927" s="43">
        <f t="shared" si="101"/>
        <v>0</v>
      </c>
      <c r="E927" s="44">
        <f t="shared" si="98"/>
        <v>0</v>
      </c>
      <c r="F927" s="43">
        <f t="shared" si="102"/>
        <v>0</v>
      </c>
      <c r="G927" s="45">
        <f>IF(AND(C927&lt;&gt;"",SUM(G$27:G926)&lt;E$19),$E$19/$E$23,0)</f>
        <v>0</v>
      </c>
      <c r="H927" s="43">
        <f t="shared" si="103"/>
        <v>0</v>
      </c>
      <c r="I927" s="43">
        <f t="shared" si="104"/>
        <v>0</v>
      </c>
      <c r="J927" s="78" t="str">
        <f t="shared" si="99"/>
        <v>2097–2098</v>
      </c>
      <c r="L927" s="89"/>
      <c r="N927" s="87"/>
      <c r="Q927" s="46"/>
    </row>
    <row r="928" spans="1:17" ht="20.25" customHeight="1" x14ac:dyDescent="0.2">
      <c r="A928" s="41">
        <v>72168</v>
      </c>
      <c r="B928" s="42">
        <f t="shared" si="100"/>
        <v>0</v>
      </c>
      <c r="C928" s="117"/>
      <c r="D928" s="43">
        <f t="shared" si="101"/>
        <v>0</v>
      </c>
      <c r="E928" s="44">
        <f t="shared" si="98"/>
        <v>0</v>
      </c>
      <c r="F928" s="43">
        <f t="shared" si="102"/>
        <v>0</v>
      </c>
      <c r="G928" s="45">
        <f>IF(AND(C928&lt;&gt;"",SUM(G$27:G927)&lt;E$19),$E$19/$E$23,0)</f>
        <v>0</v>
      </c>
      <c r="H928" s="43">
        <f t="shared" si="103"/>
        <v>0</v>
      </c>
      <c r="I928" s="43">
        <f t="shared" si="104"/>
        <v>0</v>
      </c>
      <c r="J928" s="78" t="str">
        <f t="shared" si="99"/>
        <v>2097–2098</v>
      </c>
      <c r="L928" s="89"/>
      <c r="N928" s="87"/>
      <c r="Q928" s="46"/>
    </row>
    <row r="929" spans="1:17" ht="20.25" customHeight="1" x14ac:dyDescent="0.2">
      <c r="A929" s="41">
        <v>72199</v>
      </c>
      <c r="B929" s="42">
        <f t="shared" si="100"/>
        <v>0</v>
      </c>
      <c r="C929" s="117"/>
      <c r="D929" s="43">
        <f t="shared" si="101"/>
        <v>0</v>
      </c>
      <c r="E929" s="44">
        <f t="shared" si="98"/>
        <v>0</v>
      </c>
      <c r="F929" s="43">
        <f t="shared" si="102"/>
        <v>0</v>
      </c>
      <c r="G929" s="45">
        <f>IF(AND(C929&lt;&gt;"",SUM(G$27:G928)&lt;E$19),$E$19/$E$23,0)</f>
        <v>0</v>
      </c>
      <c r="H929" s="43">
        <f t="shared" si="103"/>
        <v>0</v>
      </c>
      <c r="I929" s="43">
        <f t="shared" si="104"/>
        <v>0</v>
      </c>
      <c r="J929" s="78" t="str">
        <f t="shared" si="99"/>
        <v>2097–2098</v>
      </c>
      <c r="L929" s="89"/>
      <c r="N929" s="87"/>
      <c r="Q929" s="46"/>
    </row>
    <row r="930" spans="1:17" ht="20.25" customHeight="1" x14ac:dyDescent="0.2">
      <c r="A930" s="41">
        <v>72229</v>
      </c>
      <c r="B930" s="42">
        <f t="shared" si="100"/>
        <v>0</v>
      </c>
      <c r="C930" s="117"/>
      <c r="D930" s="43">
        <f t="shared" si="101"/>
        <v>0</v>
      </c>
      <c r="E930" s="44">
        <f t="shared" si="98"/>
        <v>0</v>
      </c>
      <c r="F930" s="43">
        <f t="shared" si="102"/>
        <v>0</v>
      </c>
      <c r="G930" s="45">
        <f>IF(AND(C930&lt;&gt;"",SUM(G$27:G929)&lt;E$19),$E$19/$E$23,0)</f>
        <v>0</v>
      </c>
      <c r="H930" s="43">
        <f t="shared" si="103"/>
        <v>0</v>
      </c>
      <c r="I930" s="43">
        <f t="shared" si="104"/>
        <v>0</v>
      </c>
      <c r="J930" s="78" t="str">
        <f t="shared" si="99"/>
        <v>2097–2098</v>
      </c>
      <c r="L930" s="89"/>
      <c r="N930" s="87"/>
      <c r="Q930" s="46"/>
    </row>
    <row r="931" spans="1:17" ht="20.25" customHeight="1" x14ac:dyDescent="0.2">
      <c r="A931" s="41">
        <v>72260</v>
      </c>
      <c r="B931" s="42">
        <f t="shared" si="100"/>
        <v>0</v>
      </c>
      <c r="C931" s="117"/>
      <c r="D931" s="43">
        <f t="shared" si="101"/>
        <v>0</v>
      </c>
      <c r="E931" s="44">
        <f t="shared" si="98"/>
        <v>0</v>
      </c>
      <c r="F931" s="43">
        <f t="shared" si="102"/>
        <v>0</v>
      </c>
      <c r="G931" s="45">
        <f>IF(AND(C931&lt;&gt;"",SUM(G$27:G930)&lt;E$19),$E$19/$E$23,0)</f>
        <v>0</v>
      </c>
      <c r="H931" s="43">
        <f t="shared" si="103"/>
        <v>0</v>
      </c>
      <c r="I931" s="43">
        <f t="shared" si="104"/>
        <v>0</v>
      </c>
      <c r="J931" s="78" t="str">
        <f t="shared" si="99"/>
        <v>2097–2098</v>
      </c>
      <c r="L931" s="89"/>
      <c r="N931" s="87"/>
      <c r="Q931" s="46"/>
    </row>
    <row r="932" spans="1:17" ht="20.25" customHeight="1" x14ac:dyDescent="0.2">
      <c r="A932" s="41">
        <v>72290</v>
      </c>
      <c r="B932" s="42">
        <f t="shared" si="100"/>
        <v>0</v>
      </c>
      <c r="C932" s="117"/>
      <c r="D932" s="43">
        <f t="shared" si="101"/>
        <v>0</v>
      </c>
      <c r="E932" s="44">
        <f t="shared" si="98"/>
        <v>0</v>
      </c>
      <c r="F932" s="43">
        <f t="shared" si="102"/>
        <v>0</v>
      </c>
      <c r="G932" s="45">
        <f>IF(AND(C932&lt;&gt;"",SUM(G$27:G931)&lt;E$19),$E$19/$E$23,0)</f>
        <v>0</v>
      </c>
      <c r="H932" s="43">
        <f t="shared" si="103"/>
        <v>0</v>
      </c>
      <c r="I932" s="43">
        <f t="shared" si="104"/>
        <v>0</v>
      </c>
      <c r="J932" s="78" t="str">
        <f t="shared" si="99"/>
        <v>2097–2098</v>
      </c>
      <c r="L932" s="89"/>
      <c r="N932" s="87"/>
      <c r="Q932" s="46"/>
    </row>
    <row r="933" spans="1:17" ht="20.25" customHeight="1" x14ac:dyDescent="0.2">
      <c r="A933" s="41">
        <v>72321</v>
      </c>
      <c r="B933" s="42">
        <f t="shared" si="100"/>
        <v>0</v>
      </c>
      <c r="C933" s="117"/>
      <c r="D933" s="43">
        <f t="shared" si="101"/>
        <v>0</v>
      </c>
      <c r="E933" s="44">
        <f t="shared" si="98"/>
        <v>0</v>
      </c>
      <c r="F933" s="43">
        <f t="shared" si="102"/>
        <v>0</v>
      </c>
      <c r="G933" s="45">
        <f>IF(AND(C933&lt;&gt;"",SUM(G$27:G932)&lt;E$19),$E$19/$E$23,0)</f>
        <v>0</v>
      </c>
      <c r="H933" s="43">
        <f t="shared" si="103"/>
        <v>0</v>
      </c>
      <c r="I933" s="43">
        <f t="shared" si="104"/>
        <v>0</v>
      </c>
      <c r="J933" s="78" t="str">
        <f t="shared" si="99"/>
        <v>2097–2098</v>
      </c>
      <c r="L933" s="89"/>
      <c r="N933" s="87"/>
      <c r="Q933" s="46"/>
    </row>
    <row r="934" spans="1:17" ht="20.25" customHeight="1" x14ac:dyDescent="0.2">
      <c r="A934" s="41">
        <v>72352</v>
      </c>
      <c r="B934" s="42">
        <f t="shared" si="100"/>
        <v>0</v>
      </c>
      <c r="C934" s="117"/>
      <c r="D934" s="43">
        <f t="shared" si="101"/>
        <v>0</v>
      </c>
      <c r="E934" s="44">
        <f t="shared" si="98"/>
        <v>0</v>
      </c>
      <c r="F934" s="43">
        <f t="shared" si="102"/>
        <v>0</v>
      </c>
      <c r="G934" s="45">
        <f>IF(AND(C934&lt;&gt;"",SUM(G$27:G933)&lt;E$19),$E$19/$E$23,0)</f>
        <v>0</v>
      </c>
      <c r="H934" s="43">
        <f t="shared" si="103"/>
        <v>0</v>
      </c>
      <c r="I934" s="43">
        <f t="shared" si="104"/>
        <v>0</v>
      </c>
      <c r="J934" s="78" t="str">
        <f t="shared" si="99"/>
        <v>2097–2098</v>
      </c>
      <c r="L934" s="89"/>
      <c r="N934" s="87"/>
      <c r="Q934" s="46"/>
    </row>
    <row r="935" spans="1:17" ht="20.25" customHeight="1" x14ac:dyDescent="0.2">
      <c r="A935" s="41">
        <v>72380</v>
      </c>
      <c r="B935" s="42">
        <f t="shared" si="100"/>
        <v>0</v>
      </c>
      <c r="C935" s="117"/>
      <c r="D935" s="43">
        <f t="shared" si="101"/>
        <v>0</v>
      </c>
      <c r="E935" s="44">
        <f t="shared" si="98"/>
        <v>0</v>
      </c>
      <c r="F935" s="43">
        <f t="shared" si="102"/>
        <v>0</v>
      </c>
      <c r="G935" s="45">
        <f>IF(AND(C935&lt;&gt;"",SUM(G$27:G934)&lt;E$19),$E$19/$E$23,0)</f>
        <v>0</v>
      </c>
      <c r="H935" s="43">
        <f t="shared" si="103"/>
        <v>0</v>
      </c>
      <c r="I935" s="43">
        <f t="shared" si="104"/>
        <v>0</v>
      </c>
      <c r="J935" s="78" t="str">
        <f t="shared" si="99"/>
        <v>2097–2098</v>
      </c>
      <c r="L935" s="89"/>
      <c r="N935" s="87"/>
      <c r="Q935" s="46"/>
    </row>
    <row r="936" spans="1:17" ht="20.25" customHeight="1" x14ac:dyDescent="0.2">
      <c r="A936" s="41">
        <v>72411</v>
      </c>
      <c r="B936" s="42">
        <f t="shared" si="100"/>
        <v>0</v>
      </c>
      <c r="C936" s="117"/>
      <c r="D936" s="43">
        <f t="shared" si="101"/>
        <v>0</v>
      </c>
      <c r="E936" s="44">
        <f t="shared" si="98"/>
        <v>0</v>
      </c>
      <c r="F936" s="43">
        <f t="shared" si="102"/>
        <v>0</v>
      </c>
      <c r="G936" s="45">
        <f>IF(AND(C936&lt;&gt;"",SUM(G$27:G935)&lt;E$19),$E$19/$E$23,0)</f>
        <v>0</v>
      </c>
      <c r="H936" s="43">
        <f t="shared" si="103"/>
        <v>0</v>
      </c>
      <c r="I936" s="43">
        <f t="shared" si="104"/>
        <v>0</v>
      </c>
      <c r="J936" s="78" t="str">
        <f t="shared" si="99"/>
        <v>2097–2098</v>
      </c>
      <c r="L936" s="89"/>
      <c r="N936" s="87"/>
      <c r="Q936" s="46"/>
    </row>
    <row r="937" spans="1:17" ht="20.25" customHeight="1" x14ac:dyDescent="0.2">
      <c r="A937" s="41">
        <v>72441</v>
      </c>
      <c r="B937" s="42">
        <f t="shared" si="100"/>
        <v>0</v>
      </c>
      <c r="C937" s="117"/>
      <c r="D937" s="43">
        <f t="shared" si="101"/>
        <v>0</v>
      </c>
      <c r="E937" s="44">
        <f t="shared" si="98"/>
        <v>0</v>
      </c>
      <c r="F937" s="43">
        <f t="shared" si="102"/>
        <v>0</v>
      </c>
      <c r="G937" s="45">
        <f>IF(AND(C937&lt;&gt;"",SUM(G$27:G936)&lt;E$19),$E$19/$E$23,0)</f>
        <v>0</v>
      </c>
      <c r="H937" s="43">
        <f t="shared" si="103"/>
        <v>0</v>
      </c>
      <c r="I937" s="43">
        <f t="shared" si="104"/>
        <v>0</v>
      </c>
      <c r="J937" s="78" t="str">
        <f t="shared" si="99"/>
        <v>2097–2098</v>
      </c>
      <c r="L937" s="89"/>
      <c r="N937" s="87"/>
      <c r="Q937" s="46"/>
    </row>
    <row r="938" spans="1:17" ht="20.25" customHeight="1" x14ac:dyDescent="0.2">
      <c r="A938" s="41">
        <v>72472</v>
      </c>
      <c r="B938" s="42">
        <f t="shared" si="100"/>
        <v>0</v>
      </c>
      <c r="C938" s="117"/>
      <c r="D938" s="43">
        <f t="shared" si="101"/>
        <v>0</v>
      </c>
      <c r="E938" s="44">
        <f t="shared" si="98"/>
        <v>0</v>
      </c>
      <c r="F938" s="43">
        <f t="shared" si="102"/>
        <v>0</v>
      </c>
      <c r="G938" s="45">
        <f>IF(AND(C938&lt;&gt;"",SUM(G$27:G937)&lt;E$19),$E$19/$E$23,0)</f>
        <v>0</v>
      </c>
      <c r="H938" s="43">
        <f t="shared" si="103"/>
        <v>0</v>
      </c>
      <c r="I938" s="43">
        <f t="shared" si="104"/>
        <v>0</v>
      </c>
      <c r="J938" s="78" t="str">
        <f t="shared" si="99"/>
        <v>2097–2098</v>
      </c>
      <c r="L938" s="89"/>
      <c r="N938" s="87"/>
      <c r="Q938" s="46"/>
    </row>
    <row r="939" spans="1:17" ht="20.25" customHeight="1" x14ac:dyDescent="0.2">
      <c r="A939" s="41">
        <v>72502</v>
      </c>
      <c r="B939" s="42">
        <f t="shared" si="100"/>
        <v>0</v>
      </c>
      <c r="C939" s="117"/>
      <c r="D939" s="43">
        <f t="shared" si="101"/>
        <v>0</v>
      </c>
      <c r="E939" s="44">
        <f t="shared" si="98"/>
        <v>0</v>
      </c>
      <c r="F939" s="43">
        <f t="shared" si="102"/>
        <v>0</v>
      </c>
      <c r="G939" s="45">
        <f>IF(AND(C939&lt;&gt;"",SUM(G$27:G938)&lt;E$19),$E$19/$E$23,0)</f>
        <v>0</v>
      </c>
      <c r="H939" s="43">
        <f t="shared" si="103"/>
        <v>0</v>
      </c>
      <c r="I939" s="43">
        <f t="shared" si="104"/>
        <v>0</v>
      </c>
      <c r="J939" s="78" t="str">
        <f t="shared" si="99"/>
        <v>2098–2099</v>
      </c>
      <c r="L939" s="89"/>
      <c r="N939" s="87"/>
      <c r="Q939" s="46"/>
    </row>
    <row r="940" spans="1:17" ht="20.25" customHeight="1" x14ac:dyDescent="0.2">
      <c r="A940" s="41">
        <v>72533</v>
      </c>
      <c r="B940" s="42">
        <f t="shared" si="100"/>
        <v>0</v>
      </c>
      <c r="C940" s="117"/>
      <c r="D940" s="43">
        <f t="shared" si="101"/>
        <v>0</v>
      </c>
      <c r="E940" s="44">
        <f t="shared" si="98"/>
        <v>0</v>
      </c>
      <c r="F940" s="43">
        <f t="shared" si="102"/>
        <v>0</v>
      </c>
      <c r="G940" s="45">
        <f>IF(AND(C940&lt;&gt;"",SUM(G$27:G939)&lt;E$19),$E$19/$E$23,0)</f>
        <v>0</v>
      </c>
      <c r="H940" s="43">
        <f t="shared" si="103"/>
        <v>0</v>
      </c>
      <c r="I940" s="43">
        <f t="shared" si="104"/>
        <v>0</v>
      </c>
      <c r="J940" s="78" t="str">
        <f t="shared" si="99"/>
        <v>2098–2099</v>
      </c>
      <c r="L940" s="89"/>
      <c r="N940" s="87"/>
      <c r="Q940" s="46"/>
    </row>
    <row r="941" spans="1:17" ht="20.25" customHeight="1" x14ac:dyDescent="0.2">
      <c r="A941" s="41">
        <v>72564</v>
      </c>
      <c r="B941" s="42">
        <f t="shared" si="100"/>
        <v>0</v>
      </c>
      <c r="C941" s="117"/>
      <c r="D941" s="43">
        <f t="shared" si="101"/>
        <v>0</v>
      </c>
      <c r="E941" s="44">
        <f t="shared" si="98"/>
        <v>0</v>
      </c>
      <c r="F941" s="43">
        <f t="shared" si="102"/>
        <v>0</v>
      </c>
      <c r="G941" s="45">
        <f>IF(AND(C941&lt;&gt;"",SUM(G$27:G940)&lt;E$19),$E$19/$E$23,0)</f>
        <v>0</v>
      </c>
      <c r="H941" s="43">
        <f t="shared" si="103"/>
        <v>0</v>
      </c>
      <c r="I941" s="43">
        <f t="shared" si="104"/>
        <v>0</v>
      </c>
      <c r="J941" s="78" t="str">
        <f t="shared" si="99"/>
        <v>2098–2099</v>
      </c>
      <c r="L941" s="89"/>
      <c r="N941" s="87"/>
      <c r="Q941" s="46"/>
    </row>
    <row r="942" spans="1:17" ht="20.25" customHeight="1" x14ac:dyDescent="0.2">
      <c r="A942" s="41">
        <v>72594</v>
      </c>
      <c r="B942" s="42">
        <f t="shared" si="100"/>
        <v>0</v>
      </c>
      <c r="C942" s="117"/>
      <c r="D942" s="43">
        <f t="shared" si="101"/>
        <v>0</v>
      </c>
      <c r="E942" s="44">
        <f t="shared" si="98"/>
        <v>0</v>
      </c>
      <c r="F942" s="43">
        <f t="shared" si="102"/>
        <v>0</v>
      </c>
      <c r="G942" s="45">
        <f>IF(AND(C942&lt;&gt;"",SUM(G$27:G941)&lt;E$19),$E$19/$E$23,0)</f>
        <v>0</v>
      </c>
      <c r="H942" s="43">
        <f t="shared" si="103"/>
        <v>0</v>
      </c>
      <c r="I942" s="43">
        <f t="shared" si="104"/>
        <v>0</v>
      </c>
      <c r="J942" s="78" t="str">
        <f t="shared" si="99"/>
        <v>2098–2099</v>
      </c>
      <c r="L942" s="89"/>
      <c r="N942" s="87"/>
      <c r="Q942" s="46"/>
    </row>
    <row r="943" spans="1:17" ht="20.25" customHeight="1" x14ac:dyDescent="0.2">
      <c r="A943" s="41">
        <v>72625</v>
      </c>
      <c r="B943" s="42">
        <f t="shared" si="100"/>
        <v>0</v>
      </c>
      <c r="C943" s="117"/>
      <c r="D943" s="43">
        <f t="shared" si="101"/>
        <v>0</v>
      </c>
      <c r="E943" s="44">
        <f t="shared" si="98"/>
        <v>0</v>
      </c>
      <c r="F943" s="43">
        <f t="shared" si="102"/>
        <v>0</v>
      </c>
      <c r="G943" s="45">
        <f>IF(AND(C943&lt;&gt;"",SUM(G$27:G942)&lt;E$19),$E$19/$E$23,0)</f>
        <v>0</v>
      </c>
      <c r="H943" s="43">
        <f t="shared" si="103"/>
        <v>0</v>
      </c>
      <c r="I943" s="43">
        <f t="shared" si="104"/>
        <v>0</v>
      </c>
      <c r="J943" s="78" t="str">
        <f t="shared" si="99"/>
        <v>2098–2099</v>
      </c>
      <c r="L943" s="89"/>
      <c r="N943" s="87"/>
      <c r="Q943" s="46"/>
    </row>
    <row r="944" spans="1:17" ht="20.25" customHeight="1" x14ac:dyDescent="0.2">
      <c r="A944" s="41">
        <v>72655</v>
      </c>
      <c r="B944" s="42">
        <f t="shared" si="100"/>
        <v>0</v>
      </c>
      <c r="C944" s="117"/>
      <c r="D944" s="43">
        <f t="shared" si="101"/>
        <v>0</v>
      </c>
      <c r="E944" s="44">
        <f t="shared" si="98"/>
        <v>0</v>
      </c>
      <c r="F944" s="43">
        <f t="shared" si="102"/>
        <v>0</v>
      </c>
      <c r="G944" s="45">
        <f>IF(AND(C944&lt;&gt;"",SUM(G$27:G943)&lt;E$19),$E$19/$E$23,0)</f>
        <v>0</v>
      </c>
      <c r="H944" s="43">
        <f t="shared" si="103"/>
        <v>0</v>
      </c>
      <c r="I944" s="43">
        <f t="shared" si="104"/>
        <v>0</v>
      </c>
      <c r="J944" s="78" t="str">
        <f t="shared" si="99"/>
        <v>2098–2099</v>
      </c>
      <c r="L944" s="89"/>
      <c r="N944" s="87"/>
      <c r="Q944" s="46"/>
    </row>
    <row r="945" spans="1:17" ht="20.25" customHeight="1" x14ac:dyDescent="0.2">
      <c r="A945" s="41">
        <v>72686</v>
      </c>
      <c r="B945" s="42">
        <f t="shared" si="100"/>
        <v>0</v>
      </c>
      <c r="C945" s="117"/>
      <c r="D945" s="43">
        <f t="shared" si="101"/>
        <v>0</v>
      </c>
      <c r="E945" s="44">
        <f t="shared" si="98"/>
        <v>0</v>
      </c>
      <c r="F945" s="43">
        <f t="shared" si="102"/>
        <v>0</v>
      </c>
      <c r="G945" s="45">
        <f>IF(AND(C945&lt;&gt;"",SUM(G$27:G944)&lt;E$19),$E$19/$E$23,0)</f>
        <v>0</v>
      </c>
      <c r="H945" s="43">
        <f t="shared" si="103"/>
        <v>0</v>
      </c>
      <c r="I945" s="43">
        <f t="shared" si="104"/>
        <v>0</v>
      </c>
      <c r="J945" s="78" t="str">
        <f t="shared" si="99"/>
        <v>2098–2099</v>
      </c>
      <c r="L945" s="89"/>
      <c r="N945" s="87"/>
      <c r="Q945" s="46"/>
    </row>
    <row r="946" spans="1:17" ht="20.25" customHeight="1" x14ac:dyDescent="0.2">
      <c r="A946" s="41">
        <v>72717</v>
      </c>
      <c r="B946" s="42">
        <f t="shared" si="100"/>
        <v>0</v>
      </c>
      <c r="C946" s="117"/>
      <c r="D946" s="43">
        <f t="shared" si="101"/>
        <v>0</v>
      </c>
      <c r="E946" s="44">
        <f t="shared" si="98"/>
        <v>0</v>
      </c>
      <c r="F946" s="43">
        <f t="shared" si="102"/>
        <v>0</v>
      </c>
      <c r="G946" s="45">
        <f>IF(AND(C946&lt;&gt;"",SUM(G$27:G945)&lt;E$19),$E$19/$E$23,0)</f>
        <v>0</v>
      </c>
      <c r="H946" s="43">
        <f t="shared" si="103"/>
        <v>0</v>
      </c>
      <c r="I946" s="43">
        <f t="shared" si="104"/>
        <v>0</v>
      </c>
      <c r="J946" s="78" t="str">
        <f t="shared" si="99"/>
        <v>2098–2099</v>
      </c>
      <c r="L946" s="89"/>
      <c r="N946" s="87"/>
      <c r="Q946" s="46"/>
    </row>
    <row r="947" spans="1:17" ht="20.25" customHeight="1" x14ac:dyDescent="0.2">
      <c r="A947" s="41">
        <v>72745</v>
      </c>
      <c r="B947" s="42">
        <f t="shared" si="100"/>
        <v>0</v>
      </c>
      <c r="C947" s="117"/>
      <c r="D947" s="43">
        <f t="shared" si="101"/>
        <v>0</v>
      </c>
      <c r="E947" s="44">
        <f t="shared" si="98"/>
        <v>0</v>
      </c>
      <c r="F947" s="43">
        <f t="shared" si="102"/>
        <v>0</v>
      </c>
      <c r="G947" s="45">
        <f>IF(AND(C947&lt;&gt;"",SUM(G$27:G946)&lt;E$19),$E$19/$E$23,0)</f>
        <v>0</v>
      </c>
      <c r="H947" s="43">
        <f t="shared" si="103"/>
        <v>0</v>
      </c>
      <c r="I947" s="43">
        <f t="shared" si="104"/>
        <v>0</v>
      </c>
      <c r="J947" s="78" t="str">
        <f t="shared" si="99"/>
        <v>2098–2099</v>
      </c>
      <c r="L947" s="89"/>
      <c r="N947" s="87"/>
      <c r="Q947" s="46"/>
    </row>
    <row r="948" spans="1:17" ht="20.25" customHeight="1" x14ac:dyDescent="0.2">
      <c r="A948" s="41">
        <v>72776</v>
      </c>
      <c r="B948" s="42">
        <f t="shared" si="100"/>
        <v>0</v>
      </c>
      <c r="C948" s="117"/>
      <c r="D948" s="43">
        <f t="shared" si="101"/>
        <v>0</v>
      </c>
      <c r="E948" s="44">
        <f t="shared" si="98"/>
        <v>0</v>
      </c>
      <c r="F948" s="43">
        <f t="shared" si="102"/>
        <v>0</v>
      </c>
      <c r="G948" s="45">
        <f>IF(AND(C948&lt;&gt;"",SUM(G$27:G947)&lt;E$19),$E$19/$E$23,0)</f>
        <v>0</v>
      </c>
      <c r="H948" s="43">
        <f t="shared" si="103"/>
        <v>0</v>
      </c>
      <c r="I948" s="43">
        <f t="shared" si="104"/>
        <v>0</v>
      </c>
      <c r="J948" s="78" t="str">
        <f t="shared" si="99"/>
        <v>2098–2099</v>
      </c>
      <c r="L948" s="89"/>
      <c r="N948" s="87"/>
      <c r="Q948" s="46"/>
    </row>
    <row r="949" spans="1:17" ht="20.25" customHeight="1" x14ac:dyDescent="0.2">
      <c r="A949" s="41">
        <v>72806</v>
      </c>
      <c r="B949" s="42">
        <f t="shared" si="100"/>
        <v>0</v>
      </c>
      <c r="C949" s="117"/>
      <c r="D949" s="43">
        <f t="shared" si="101"/>
        <v>0</v>
      </c>
      <c r="E949" s="44">
        <f t="shared" si="98"/>
        <v>0</v>
      </c>
      <c r="F949" s="43">
        <f t="shared" si="102"/>
        <v>0</v>
      </c>
      <c r="G949" s="45">
        <f>IF(AND(C949&lt;&gt;"",SUM(G$27:G948)&lt;E$19),$E$19/$E$23,0)</f>
        <v>0</v>
      </c>
      <c r="H949" s="43">
        <f t="shared" si="103"/>
        <v>0</v>
      </c>
      <c r="I949" s="43">
        <f t="shared" si="104"/>
        <v>0</v>
      </c>
      <c r="J949" s="78" t="str">
        <f t="shared" si="99"/>
        <v>2098–2099</v>
      </c>
      <c r="L949" s="89"/>
      <c r="N949" s="87"/>
      <c r="Q949" s="46"/>
    </row>
    <row r="950" spans="1:17" ht="20.25" customHeight="1" x14ac:dyDescent="0.2">
      <c r="A950" s="41">
        <v>72837</v>
      </c>
      <c r="B950" s="42">
        <f t="shared" si="100"/>
        <v>0</v>
      </c>
      <c r="C950" s="117"/>
      <c r="D950" s="43">
        <f t="shared" si="101"/>
        <v>0</v>
      </c>
      <c r="E950" s="44">
        <f t="shared" si="98"/>
        <v>0</v>
      </c>
      <c r="F950" s="43">
        <f t="shared" si="102"/>
        <v>0</v>
      </c>
      <c r="G950" s="45">
        <f>IF(AND(C950&lt;&gt;"",SUM(G$27:G949)&lt;E$19),$E$19/$E$23,0)</f>
        <v>0</v>
      </c>
      <c r="H950" s="43">
        <f t="shared" si="103"/>
        <v>0</v>
      </c>
      <c r="I950" s="43">
        <f t="shared" si="104"/>
        <v>0</v>
      </c>
      <c r="J950" s="78" t="str">
        <f t="shared" si="99"/>
        <v>2098–2099</v>
      </c>
      <c r="L950" s="89"/>
      <c r="N950" s="87"/>
      <c r="Q950" s="46"/>
    </row>
    <row r="951" spans="1:17" ht="20.25" customHeight="1" x14ac:dyDescent="0.2">
      <c r="A951" s="41">
        <v>72867</v>
      </c>
      <c r="B951" s="42">
        <f t="shared" si="100"/>
        <v>0</v>
      </c>
      <c r="C951" s="117"/>
      <c r="D951" s="43">
        <f t="shared" si="101"/>
        <v>0</v>
      </c>
      <c r="E951" s="44">
        <f t="shared" si="98"/>
        <v>0</v>
      </c>
      <c r="F951" s="43">
        <f t="shared" si="102"/>
        <v>0</v>
      </c>
      <c r="G951" s="45">
        <f>IF(AND(C951&lt;&gt;"",SUM(G$27:G950)&lt;E$19),$E$19/$E$23,0)</f>
        <v>0</v>
      </c>
      <c r="H951" s="43">
        <f t="shared" si="103"/>
        <v>0</v>
      </c>
      <c r="I951" s="43">
        <f t="shared" si="104"/>
        <v>0</v>
      </c>
      <c r="J951" s="78" t="str">
        <f t="shared" si="99"/>
        <v>2099–2100</v>
      </c>
      <c r="L951" s="89"/>
      <c r="N951" s="87"/>
      <c r="Q951" s="46"/>
    </row>
    <row r="952" spans="1:17" ht="20.25" customHeight="1" x14ac:dyDescent="0.2">
      <c r="A952" s="41">
        <v>72898</v>
      </c>
      <c r="B952" s="42">
        <f t="shared" si="100"/>
        <v>0</v>
      </c>
      <c r="C952" s="117"/>
      <c r="D952" s="43">
        <f t="shared" si="101"/>
        <v>0</v>
      </c>
      <c r="E952" s="44">
        <f t="shared" si="98"/>
        <v>0</v>
      </c>
      <c r="F952" s="43">
        <f t="shared" si="102"/>
        <v>0</v>
      </c>
      <c r="G952" s="45">
        <f>IF(AND(C952&lt;&gt;"",SUM(G$27:G951)&lt;E$19),$E$19/$E$23,0)</f>
        <v>0</v>
      </c>
      <c r="H952" s="43">
        <f t="shared" si="103"/>
        <v>0</v>
      </c>
      <c r="I952" s="43">
        <f t="shared" si="104"/>
        <v>0</v>
      </c>
      <c r="J952" s="78" t="str">
        <f t="shared" si="99"/>
        <v>2099–2100</v>
      </c>
      <c r="L952" s="89"/>
      <c r="N952" s="87"/>
      <c r="Q952" s="46"/>
    </row>
    <row r="953" spans="1:17" ht="20.25" customHeight="1" x14ac:dyDescent="0.2">
      <c r="A953" s="41">
        <v>72929</v>
      </c>
      <c r="B953" s="42">
        <f t="shared" si="100"/>
        <v>0</v>
      </c>
      <c r="C953" s="117"/>
      <c r="D953" s="43">
        <f t="shared" si="101"/>
        <v>0</v>
      </c>
      <c r="E953" s="44">
        <f t="shared" si="98"/>
        <v>0</v>
      </c>
      <c r="F953" s="43">
        <f t="shared" si="102"/>
        <v>0</v>
      </c>
      <c r="G953" s="45">
        <f>IF(AND(C953&lt;&gt;"",SUM(G$27:G952)&lt;E$19),$E$19/$E$23,0)</f>
        <v>0</v>
      </c>
      <c r="H953" s="43">
        <f t="shared" si="103"/>
        <v>0</v>
      </c>
      <c r="I953" s="43">
        <f t="shared" si="104"/>
        <v>0</v>
      </c>
      <c r="J953" s="78" t="str">
        <f t="shared" si="99"/>
        <v>2099–2100</v>
      </c>
      <c r="L953" s="89"/>
      <c r="N953" s="87"/>
      <c r="Q953" s="46"/>
    </row>
    <row r="954" spans="1:17" ht="20.25" customHeight="1" x14ac:dyDescent="0.2">
      <c r="A954" s="41">
        <v>72959</v>
      </c>
      <c r="B954" s="42">
        <f t="shared" si="100"/>
        <v>0</v>
      </c>
      <c r="C954" s="117"/>
      <c r="D954" s="43">
        <f t="shared" si="101"/>
        <v>0</v>
      </c>
      <c r="E954" s="44">
        <f t="shared" si="98"/>
        <v>0</v>
      </c>
      <c r="F954" s="43">
        <f t="shared" si="102"/>
        <v>0</v>
      </c>
      <c r="G954" s="45">
        <f>IF(AND(C954&lt;&gt;"",SUM(G$27:G953)&lt;E$19),$E$19/$E$23,0)</f>
        <v>0</v>
      </c>
      <c r="H954" s="43">
        <f t="shared" si="103"/>
        <v>0</v>
      </c>
      <c r="I954" s="43">
        <f t="shared" si="104"/>
        <v>0</v>
      </c>
      <c r="J954" s="78" t="str">
        <f t="shared" si="99"/>
        <v>2099–2100</v>
      </c>
      <c r="L954" s="89"/>
      <c r="N954" s="87"/>
      <c r="Q954" s="46"/>
    </row>
    <row r="955" spans="1:17" ht="20.25" customHeight="1" x14ac:dyDescent="0.2">
      <c r="A955" s="41">
        <v>72990</v>
      </c>
      <c r="B955" s="42">
        <f t="shared" si="100"/>
        <v>0</v>
      </c>
      <c r="C955" s="117"/>
      <c r="D955" s="43">
        <f t="shared" si="101"/>
        <v>0</v>
      </c>
      <c r="E955" s="44">
        <f t="shared" si="98"/>
        <v>0</v>
      </c>
      <c r="F955" s="43">
        <f t="shared" si="102"/>
        <v>0</v>
      </c>
      <c r="G955" s="45">
        <f>IF(AND(C955&lt;&gt;"",SUM(G$27:G954)&lt;E$19),$E$19/$E$23,0)</f>
        <v>0</v>
      </c>
      <c r="H955" s="43">
        <f t="shared" si="103"/>
        <v>0</v>
      </c>
      <c r="I955" s="43">
        <f t="shared" si="104"/>
        <v>0</v>
      </c>
      <c r="J955" s="78" t="str">
        <f t="shared" si="99"/>
        <v>2099–2100</v>
      </c>
      <c r="L955" s="89"/>
      <c r="N955" s="87"/>
      <c r="Q955" s="46"/>
    </row>
    <row r="956" spans="1:17" ht="20.25" customHeight="1" x14ac:dyDescent="0.2">
      <c r="A956" s="41">
        <v>73020</v>
      </c>
      <c r="B956" s="42">
        <f t="shared" si="100"/>
        <v>0</v>
      </c>
      <c r="C956" s="117"/>
      <c r="D956" s="43">
        <f t="shared" si="101"/>
        <v>0</v>
      </c>
      <c r="E956" s="44">
        <f t="shared" si="98"/>
        <v>0</v>
      </c>
      <c r="F956" s="43">
        <f t="shared" si="102"/>
        <v>0</v>
      </c>
      <c r="G956" s="45">
        <f>IF(AND(C956&lt;&gt;"",SUM(G$27:G955)&lt;E$19),$E$19/$E$23,0)</f>
        <v>0</v>
      </c>
      <c r="H956" s="43">
        <f t="shared" si="103"/>
        <v>0</v>
      </c>
      <c r="I956" s="43">
        <f t="shared" si="104"/>
        <v>0</v>
      </c>
      <c r="J956" s="78" t="str">
        <f t="shared" si="99"/>
        <v>2099–2100</v>
      </c>
      <c r="L956" s="89"/>
      <c r="N956" s="87"/>
      <c r="Q956" s="46"/>
    </row>
    <row r="957" spans="1:17" ht="20.25" customHeight="1" x14ac:dyDescent="0.2">
      <c r="A957" s="41">
        <v>73051</v>
      </c>
      <c r="B957" s="42">
        <f t="shared" si="100"/>
        <v>0</v>
      </c>
      <c r="C957" s="117"/>
      <c r="D957" s="43">
        <f t="shared" si="101"/>
        <v>0</v>
      </c>
      <c r="E957" s="44">
        <f t="shared" si="98"/>
        <v>0</v>
      </c>
      <c r="F957" s="43">
        <f t="shared" si="102"/>
        <v>0</v>
      </c>
      <c r="G957" s="45">
        <f>IF(AND(C957&lt;&gt;"",SUM(G$27:G956)&lt;E$19),$E$19/$E$23,0)</f>
        <v>0</v>
      </c>
      <c r="H957" s="43">
        <f t="shared" si="103"/>
        <v>0</v>
      </c>
      <c r="I957" s="43">
        <f t="shared" si="104"/>
        <v>0</v>
      </c>
      <c r="J957" s="78" t="str">
        <f t="shared" si="99"/>
        <v>2099–2100</v>
      </c>
      <c r="L957" s="89"/>
      <c r="N957" s="87"/>
      <c r="Q957" s="46"/>
    </row>
    <row r="958" spans="1:17" ht="20.25" customHeight="1" x14ac:dyDescent="0.2">
      <c r="A958" s="41">
        <v>73082</v>
      </c>
      <c r="B958" s="42">
        <f t="shared" si="100"/>
        <v>0</v>
      </c>
      <c r="C958" s="117"/>
      <c r="D958" s="43">
        <f t="shared" si="101"/>
        <v>0</v>
      </c>
      <c r="E958" s="44">
        <f t="shared" si="98"/>
        <v>0</v>
      </c>
      <c r="F958" s="43">
        <f t="shared" si="102"/>
        <v>0</v>
      </c>
      <c r="G958" s="45">
        <f>IF(AND(C958&lt;&gt;"",SUM(G$27:G957)&lt;E$19),$E$19/$E$23,0)</f>
        <v>0</v>
      </c>
      <c r="H958" s="43">
        <f t="shared" si="103"/>
        <v>0</v>
      </c>
      <c r="I958" s="43">
        <f t="shared" si="104"/>
        <v>0</v>
      </c>
      <c r="J958" s="78" t="str">
        <f t="shared" si="99"/>
        <v>2099–2100</v>
      </c>
      <c r="L958" s="89"/>
      <c r="N958" s="87"/>
      <c r="Q958" s="46"/>
    </row>
    <row r="959" spans="1:17" ht="20.25" customHeight="1" x14ac:dyDescent="0.2">
      <c r="A959" s="41">
        <v>73110</v>
      </c>
      <c r="B959" s="42">
        <f t="shared" si="100"/>
        <v>0</v>
      </c>
      <c r="C959" s="117"/>
      <c r="D959" s="43">
        <f t="shared" si="101"/>
        <v>0</v>
      </c>
      <c r="E959" s="44">
        <f t="shared" si="98"/>
        <v>0</v>
      </c>
      <c r="F959" s="43">
        <f t="shared" si="102"/>
        <v>0</v>
      </c>
      <c r="G959" s="45">
        <f>IF(AND(C959&lt;&gt;"",SUM(G$27:G958)&lt;E$19),$E$19/$E$23,0)</f>
        <v>0</v>
      </c>
      <c r="H959" s="43">
        <f t="shared" si="103"/>
        <v>0</v>
      </c>
      <c r="I959" s="43">
        <f t="shared" si="104"/>
        <v>0</v>
      </c>
      <c r="J959" s="78" t="str">
        <f t="shared" si="99"/>
        <v>2099–2100</v>
      </c>
      <c r="L959" s="89"/>
      <c r="N959" s="87"/>
      <c r="Q959" s="46"/>
    </row>
    <row r="960" spans="1:17" ht="20.25" customHeight="1" x14ac:dyDescent="0.2">
      <c r="A960" s="41">
        <v>73141</v>
      </c>
      <c r="B960" s="42">
        <f t="shared" si="100"/>
        <v>0</v>
      </c>
      <c r="C960" s="117"/>
      <c r="D960" s="43">
        <f t="shared" si="101"/>
        <v>0</v>
      </c>
      <c r="E960" s="44">
        <f t="shared" si="98"/>
        <v>0</v>
      </c>
      <c r="F960" s="43">
        <f t="shared" si="102"/>
        <v>0</v>
      </c>
      <c r="G960" s="45">
        <f>IF(AND(C960&lt;&gt;"",SUM(G$27:G959)&lt;E$19),$E$19/$E$23,0)</f>
        <v>0</v>
      </c>
      <c r="H960" s="43">
        <f t="shared" si="103"/>
        <v>0</v>
      </c>
      <c r="I960" s="43">
        <f t="shared" si="104"/>
        <v>0</v>
      </c>
      <c r="J960" s="78" t="str">
        <f t="shared" si="99"/>
        <v>2099–2100</v>
      </c>
      <c r="L960" s="89"/>
      <c r="N960" s="87"/>
      <c r="Q960" s="46"/>
    </row>
    <row r="961" spans="1:17" ht="20.25" customHeight="1" x14ac:dyDescent="0.2">
      <c r="A961" s="41">
        <v>73171</v>
      </c>
      <c r="B961" s="42">
        <f t="shared" si="100"/>
        <v>0</v>
      </c>
      <c r="C961" s="117"/>
      <c r="D961" s="43">
        <f t="shared" si="101"/>
        <v>0</v>
      </c>
      <c r="E961" s="44">
        <f t="shared" si="98"/>
        <v>0</v>
      </c>
      <c r="F961" s="43">
        <f t="shared" si="102"/>
        <v>0</v>
      </c>
      <c r="G961" s="45">
        <f>IF(AND(C961&lt;&gt;"",SUM(G$27:G960)&lt;E$19),$E$19/$E$23,0)</f>
        <v>0</v>
      </c>
      <c r="H961" s="43">
        <f t="shared" si="103"/>
        <v>0</v>
      </c>
      <c r="I961" s="43">
        <f t="shared" si="104"/>
        <v>0</v>
      </c>
      <c r="J961" s="78" t="str">
        <f t="shared" si="99"/>
        <v>2099–2100</v>
      </c>
      <c r="L961" s="89"/>
      <c r="N961" s="87"/>
      <c r="Q961" s="46"/>
    </row>
    <row r="962" spans="1:17" ht="20.25" customHeight="1" x14ac:dyDescent="0.2">
      <c r="A962" s="41">
        <v>73202</v>
      </c>
      <c r="B962" s="42">
        <f t="shared" si="100"/>
        <v>0</v>
      </c>
      <c r="C962" s="117"/>
      <c r="D962" s="43">
        <f t="shared" si="101"/>
        <v>0</v>
      </c>
      <c r="E962" s="44">
        <f t="shared" si="98"/>
        <v>0</v>
      </c>
      <c r="F962" s="43">
        <f t="shared" si="102"/>
        <v>0</v>
      </c>
      <c r="G962" s="45">
        <f>IF(AND(C962&lt;&gt;"",SUM(G$27:G961)&lt;E$19),$E$19/$E$23,0)</f>
        <v>0</v>
      </c>
      <c r="H962" s="43">
        <f t="shared" si="103"/>
        <v>0</v>
      </c>
      <c r="I962" s="43">
        <f t="shared" si="104"/>
        <v>0</v>
      </c>
      <c r="J962" s="78" t="str">
        <f t="shared" si="99"/>
        <v>2099–2100</v>
      </c>
      <c r="L962" s="89"/>
      <c r="N962" s="87"/>
      <c r="Q962" s="46"/>
    </row>
    <row r="963" spans="1:17" ht="20.25" customHeight="1" x14ac:dyDescent="0.2">
      <c r="A963" s="41">
        <v>73232</v>
      </c>
      <c r="B963" s="42">
        <f t="shared" si="100"/>
        <v>0</v>
      </c>
      <c r="C963" s="117"/>
      <c r="D963" s="43">
        <f t="shared" si="101"/>
        <v>0</v>
      </c>
      <c r="E963" s="44">
        <f t="shared" si="98"/>
        <v>0</v>
      </c>
      <c r="F963" s="43">
        <f t="shared" si="102"/>
        <v>0</v>
      </c>
      <c r="G963" s="45">
        <f>IF(AND(C963&lt;&gt;"",SUM(G$27:G962)&lt;E$19),$E$19/$E$23,0)</f>
        <v>0</v>
      </c>
      <c r="H963" s="43">
        <f t="shared" si="103"/>
        <v>0</v>
      </c>
      <c r="I963" s="43">
        <f t="shared" si="104"/>
        <v>0</v>
      </c>
      <c r="J963" s="78" t="str">
        <f t="shared" si="99"/>
        <v>2100–2101</v>
      </c>
      <c r="L963" s="89"/>
      <c r="N963" s="87"/>
      <c r="Q963" s="46"/>
    </row>
    <row r="964" spans="1:17" ht="20.25" customHeight="1" x14ac:dyDescent="0.2">
      <c r="A964" s="41">
        <v>73263</v>
      </c>
      <c r="B964" s="42">
        <f t="shared" si="100"/>
        <v>0</v>
      </c>
      <c r="C964" s="117"/>
      <c r="D964" s="43">
        <f t="shared" si="101"/>
        <v>0</v>
      </c>
      <c r="E964" s="44">
        <f t="shared" si="98"/>
        <v>0</v>
      </c>
      <c r="F964" s="43">
        <f t="shared" si="102"/>
        <v>0</v>
      </c>
      <c r="G964" s="45">
        <f>IF(AND(C964&lt;&gt;"",SUM(G$27:G963)&lt;E$19),$E$19/$E$23,0)</f>
        <v>0</v>
      </c>
      <c r="H964" s="43">
        <f t="shared" si="103"/>
        <v>0</v>
      </c>
      <c r="I964" s="43">
        <f t="shared" si="104"/>
        <v>0</v>
      </c>
      <c r="J964" s="78" t="str">
        <f t="shared" si="99"/>
        <v>2100–2101</v>
      </c>
      <c r="L964" s="89"/>
      <c r="N964" s="87"/>
      <c r="Q964" s="46"/>
    </row>
    <row r="965" spans="1:17" ht="20.25" customHeight="1" x14ac:dyDescent="0.2">
      <c r="A965" s="41">
        <v>73294</v>
      </c>
      <c r="B965" s="42">
        <f t="shared" si="100"/>
        <v>0</v>
      </c>
      <c r="C965" s="117"/>
      <c r="D965" s="43">
        <f t="shared" si="101"/>
        <v>0</v>
      </c>
      <c r="E965" s="44">
        <f t="shared" si="98"/>
        <v>0</v>
      </c>
      <c r="F965" s="43">
        <f t="shared" si="102"/>
        <v>0</v>
      </c>
      <c r="G965" s="45">
        <f>IF(AND(C965&lt;&gt;"",SUM(G$27:G964)&lt;E$19),$E$19/$E$23,0)</f>
        <v>0</v>
      </c>
      <c r="H965" s="43">
        <f t="shared" si="103"/>
        <v>0</v>
      </c>
      <c r="I965" s="43">
        <f t="shared" si="104"/>
        <v>0</v>
      </c>
      <c r="J965" s="78" t="str">
        <f t="shared" si="99"/>
        <v>2100–2101</v>
      </c>
      <c r="L965" s="89"/>
      <c r="N965" s="87"/>
      <c r="Q965" s="46"/>
    </row>
    <row r="966" spans="1:17" ht="20.25" customHeight="1" x14ac:dyDescent="0.2">
      <c r="A966" s="41">
        <v>73324</v>
      </c>
      <c r="B966" s="42">
        <f t="shared" si="100"/>
        <v>0</v>
      </c>
      <c r="C966" s="117"/>
      <c r="D966" s="43">
        <f t="shared" si="101"/>
        <v>0</v>
      </c>
      <c r="E966" s="44">
        <f t="shared" si="98"/>
        <v>0</v>
      </c>
      <c r="F966" s="43">
        <f t="shared" si="102"/>
        <v>0</v>
      </c>
      <c r="G966" s="45">
        <f>IF(AND(C966&lt;&gt;"",SUM(G$27:G965)&lt;E$19),$E$19/$E$23,0)</f>
        <v>0</v>
      </c>
      <c r="H966" s="43">
        <f t="shared" si="103"/>
        <v>0</v>
      </c>
      <c r="I966" s="43">
        <f t="shared" si="104"/>
        <v>0</v>
      </c>
      <c r="J966" s="78" t="str">
        <f t="shared" si="99"/>
        <v>2100–2101</v>
      </c>
      <c r="L966" s="89"/>
      <c r="N966" s="87"/>
      <c r="Q966" s="46"/>
    </row>
    <row r="967" spans="1:17" ht="20.25" customHeight="1" x14ac:dyDescent="0.2">
      <c r="A967" s="41">
        <v>73355</v>
      </c>
      <c r="B967" s="42">
        <f t="shared" si="100"/>
        <v>0</v>
      </c>
      <c r="C967" s="117"/>
      <c r="D967" s="43">
        <f t="shared" si="101"/>
        <v>0</v>
      </c>
      <c r="E967" s="44">
        <f t="shared" si="98"/>
        <v>0</v>
      </c>
      <c r="F967" s="43">
        <f t="shared" si="102"/>
        <v>0</v>
      </c>
      <c r="G967" s="45">
        <f>IF(AND(C967&lt;&gt;"",SUM(G$27:G966)&lt;E$19),$E$19/$E$23,0)</f>
        <v>0</v>
      </c>
      <c r="H967" s="43">
        <f t="shared" si="103"/>
        <v>0</v>
      </c>
      <c r="I967" s="43">
        <f t="shared" si="104"/>
        <v>0</v>
      </c>
      <c r="J967" s="78" t="str">
        <f t="shared" si="99"/>
        <v>2100–2101</v>
      </c>
      <c r="L967" s="89"/>
      <c r="N967" s="87"/>
      <c r="Q967" s="46"/>
    </row>
    <row r="968" spans="1:17" ht="20.25" customHeight="1" x14ac:dyDescent="0.2">
      <c r="A968" s="41">
        <v>73385</v>
      </c>
      <c r="B968" s="42">
        <f t="shared" si="100"/>
        <v>0</v>
      </c>
      <c r="C968" s="117"/>
      <c r="D968" s="43">
        <f t="shared" si="101"/>
        <v>0</v>
      </c>
      <c r="E968" s="44">
        <f t="shared" si="98"/>
        <v>0</v>
      </c>
      <c r="F968" s="43">
        <f t="shared" si="102"/>
        <v>0</v>
      </c>
      <c r="G968" s="45">
        <f>IF(AND(C968&lt;&gt;"",SUM(G$27:G967)&lt;E$19),$E$19/$E$23,0)</f>
        <v>0</v>
      </c>
      <c r="H968" s="43">
        <f t="shared" si="103"/>
        <v>0</v>
      </c>
      <c r="I968" s="43">
        <f t="shared" si="104"/>
        <v>0</v>
      </c>
      <c r="J968" s="78" t="str">
        <f t="shared" si="99"/>
        <v>2100–2101</v>
      </c>
      <c r="L968" s="89"/>
      <c r="N968" s="87"/>
      <c r="Q968" s="46"/>
    </row>
    <row r="969" spans="1:17" ht="20.25" customHeight="1" x14ac:dyDescent="0.2">
      <c r="A969" s="41">
        <v>73416</v>
      </c>
      <c r="B969" s="42">
        <f t="shared" si="100"/>
        <v>0</v>
      </c>
      <c r="C969" s="117"/>
      <c r="D969" s="43">
        <f t="shared" si="101"/>
        <v>0</v>
      </c>
      <c r="E969" s="44">
        <f t="shared" si="98"/>
        <v>0</v>
      </c>
      <c r="F969" s="43">
        <f t="shared" si="102"/>
        <v>0</v>
      </c>
      <c r="G969" s="45">
        <f>IF(AND(C969&lt;&gt;"",SUM(G$27:G968)&lt;E$19),$E$19/$E$23,0)</f>
        <v>0</v>
      </c>
      <c r="H969" s="43">
        <f t="shared" si="103"/>
        <v>0</v>
      </c>
      <c r="I969" s="43">
        <f t="shared" si="104"/>
        <v>0</v>
      </c>
      <c r="J969" s="78" t="str">
        <f t="shared" si="99"/>
        <v>2100–2101</v>
      </c>
      <c r="L969" s="89"/>
      <c r="N969" s="87"/>
      <c r="Q969" s="46"/>
    </row>
    <row r="970" spans="1:17" ht="20.25" customHeight="1" x14ac:dyDescent="0.2">
      <c r="A970" s="41">
        <v>73447</v>
      </c>
      <c r="B970" s="42">
        <f t="shared" si="100"/>
        <v>0</v>
      </c>
      <c r="C970" s="117"/>
      <c r="D970" s="43">
        <f t="shared" si="101"/>
        <v>0</v>
      </c>
      <c r="E970" s="44">
        <f t="shared" si="98"/>
        <v>0</v>
      </c>
      <c r="F970" s="43">
        <f t="shared" si="102"/>
        <v>0</v>
      </c>
      <c r="G970" s="45">
        <f>IF(AND(C970&lt;&gt;"",SUM(G$27:G969)&lt;E$19),$E$19/$E$23,0)</f>
        <v>0</v>
      </c>
      <c r="H970" s="43">
        <f t="shared" si="103"/>
        <v>0</v>
      </c>
      <c r="I970" s="43">
        <f t="shared" si="104"/>
        <v>0</v>
      </c>
      <c r="J970" s="78" t="str">
        <f t="shared" si="99"/>
        <v>2100–2101</v>
      </c>
      <c r="L970" s="89"/>
      <c r="N970" s="87"/>
      <c r="Q970" s="46"/>
    </row>
    <row r="971" spans="1:17" ht="20.25" customHeight="1" x14ac:dyDescent="0.2">
      <c r="A971" s="41">
        <v>73475</v>
      </c>
      <c r="B971" s="42">
        <f t="shared" si="100"/>
        <v>0</v>
      </c>
      <c r="C971" s="117"/>
      <c r="D971" s="43">
        <f t="shared" si="101"/>
        <v>0</v>
      </c>
      <c r="E971" s="44">
        <f t="shared" si="98"/>
        <v>0</v>
      </c>
      <c r="F971" s="43">
        <f t="shared" si="102"/>
        <v>0</v>
      </c>
      <c r="G971" s="45">
        <f>IF(AND(C971&lt;&gt;"",SUM(G$27:G970)&lt;E$19),$E$19/$E$23,0)</f>
        <v>0</v>
      </c>
      <c r="H971" s="43">
        <f t="shared" si="103"/>
        <v>0</v>
      </c>
      <c r="I971" s="43">
        <f t="shared" si="104"/>
        <v>0</v>
      </c>
      <c r="J971" s="78" t="str">
        <f t="shared" si="99"/>
        <v>2100–2101</v>
      </c>
      <c r="L971" s="89"/>
      <c r="N971" s="87"/>
      <c r="Q971" s="46"/>
    </row>
    <row r="972" spans="1:17" ht="20.25" customHeight="1" x14ac:dyDescent="0.2">
      <c r="A972" s="41">
        <v>73506</v>
      </c>
      <c r="B972" s="42">
        <f t="shared" si="100"/>
        <v>0</v>
      </c>
      <c r="C972" s="117"/>
      <c r="D972" s="43">
        <f t="shared" si="101"/>
        <v>0</v>
      </c>
      <c r="E972" s="44">
        <f t="shared" si="98"/>
        <v>0</v>
      </c>
      <c r="F972" s="43">
        <f t="shared" si="102"/>
        <v>0</v>
      </c>
      <c r="G972" s="45">
        <f>IF(AND(C972&lt;&gt;"",SUM(G$27:G971)&lt;E$19),$E$19/$E$23,0)</f>
        <v>0</v>
      </c>
      <c r="H972" s="43">
        <f t="shared" si="103"/>
        <v>0</v>
      </c>
      <c r="I972" s="43">
        <f t="shared" si="104"/>
        <v>0</v>
      </c>
      <c r="J972" s="78" t="str">
        <f t="shared" si="99"/>
        <v>2100–2101</v>
      </c>
      <c r="L972" s="89"/>
      <c r="N972" s="87"/>
      <c r="Q972" s="46"/>
    </row>
    <row r="973" spans="1:17" ht="20.25" customHeight="1" x14ac:dyDescent="0.2">
      <c r="A973" s="41">
        <v>73536</v>
      </c>
      <c r="B973" s="42">
        <f t="shared" si="100"/>
        <v>0</v>
      </c>
      <c r="C973" s="117"/>
      <c r="D973" s="43">
        <f t="shared" si="101"/>
        <v>0</v>
      </c>
      <c r="E973" s="44">
        <f t="shared" si="98"/>
        <v>0</v>
      </c>
      <c r="F973" s="43">
        <f t="shared" si="102"/>
        <v>0</v>
      </c>
      <c r="G973" s="45">
        <f>IF(AND(C973&lt;&gt;"",SUM(G$27:G972)&lt;E$19),$E$19/$E$23,0)</f>
        <v>0</v>
      </c>
      <c r="H973" s="43">
        <f t="shared" si="103"/>
        <v>0</v>
      </c>
      <c r="I973" s="43">
        <f t="shared" si="104"/>
        <v>0</v>
      </c>
      <c r="J973" s="78" t="str">
        <f t="shared" si="99"/>
        <v>2100–2101</v>
      </c>
      <c r="L973" s="89"/>
      <c r="N973" s="87"/>
      <c r="Q973" s="46"/>
    </row>
    <row r="974" spans="1:17" ht="20.25" customHeight="1" x14ac:dyDescent="0.2">
      <c r="A974" s="41">
        <v>73567</v>
      </c>
      <c r="B974" s="42">
        <f t="shared" si="100"/>
        <v>0</v>
      </c>
      <c r="C974" s="117"/>
      <c r="D974" s="43">
        <f t="shared" si="101"/>
        <v>0</v>
      </c>
      <c r="E974" s="44">
        <f t="shared" si="98"/>
        <v>0</v>
      </c>
      <c r="F974" s="43">
        <f t="shared" si="102"/>
        <v>0</v>
      </c>
      <c r="G974" s="45">
        <f>IF(AND(C974&lt;&gt;"",SUM(G$27:G973)&lt;E$19),$E$19/$E$23,0)</f>
        <v>0</v>
      </c>
      <c r="H974" s="43">
        <f t="shared" si="103"/>
        <v>0</v>
      </c>
      <c r="I974" s="43">
        <f t="shared" si="104"/>
        <v>0</v>
      </c>
      <c r="J974" s="78" t="str">
        <f t="shared" si="99"/>
        <v>2100–2101</v>
      </c>
      <c r="L974" s="89"/>
      <c r="N974" s="87"/>
      <c r="Q974" s="46"/>
    </row>
    <row r="975" spans="1:17" ht="20.25" customHeight="1" x14ac:dyDescent="0.2">
      <c r="A975" s="41">
        <v>73597</v>
      </c>
      <c r="B975" s="42">
        <f t="shared" si="100"/>
        <v>0</v>
      </c>
      <c r="C975" s="117"/>
      <c r="D975" s="43">
        <f t="shared" si="101"/>
        <v>0</v>
      </c>
      <c r="E975" s="44">
        <f t="shared" si="98"/>
        <v>0</v>
      </c>
      <c r="F975" s="43">
        <f t="shared" si="102"/>
        <v>0</v>
      </c>
      <c r="G975" s="45">
        <f>IF(AND(C975&lt;&gt;"",SUM(G$27:G974)&lt;E$19),$E$19/$E$23,0)</f>
        <v>0</v>
      </c>
      <c r="H975" s="43">
        <f t="shared" si="103"/>
        <v>0</v>
      </c>
      <c r="I975" s="43">
        <f t="shared" si="104"/>
        <v>0</v>
      </c>
      <c r="J975" s="78" t="str">
        <f t="shared" si="99"/>
        <v>2101–2102</v>
      </c>
      <c r="L975" s="89"/>
      <c r="N975" s="87"/>
      <c r="Q975" s="46"/>
    </row>
    <row r="976" spans="1:17" ht="20.25" customHeight="1" x14ac:dyDescent="0.2">
      <c r="A976" s="41">
        <v>73628</v>
      </c>
      <c r="B976" s="42">
        <f t="shared" si="100"/>
        <v>0</v>
      </c>
      <c r="C976" s="117"/>
      <c r="D976" s="43">
        <f t="shared" si="101"/>
        <v>0</v>
      </c>
      <c r="E976" s="44">
        <f t="shared" si="98"/>
        <v>0</v>
      </c>
      <c r="F976" s="43">
        <f t="shared" si="102"/>
        <v>0</v>
      </c>
      <c r="G976" s="45">
        <f>IF(AND(C976&lt;&gt;"",SUM(G$27:G975)&lt;E$19),$E$19/$E$23,0)</f>
        <v>0</v>
      </c>
      <c r="H976" s="43">
        <f t="shared" si="103"/>
        <v>0</v>
      </c>
      <c r="I976" s="43">
        <f t="shared" si="104"/>
        <v>0</v>
      </c>
      <c r="J976" s="78" t="str">
        <f t="shared" si="99"/>
        <v>2101–2102</v>
      </c>
      <c r="L976" s="89"/>
      <c r="N976" s="87"/>
      <c r="Q976" s="46"/>
    </row>
    <row r="977" spans="1:17" ht="20.25" customHeight="1" x14ac:dyDescent="0.2">
      <c r="A977" s="41">
        <v>73659</v>
      </c>
      <c r="B977" s="42">
        <f t="shared" si="100"/>
        <v>0</v>
      </c>
      <c r="C977" s="117"/>
      <c r="D977" s="43">
        <f t="shared" si="101"/>
        <v>0</v>
      </c>
      <c r="E977" s="44">
        <f t="shared" si="98"/>
        <v>0</v>
      </c>
      <c r="F977" s="43">
        <f t="shared" si="102"/>
        <v>0</v>
      </c>
      <c r="G977" s="45">
        <f>IF(AND(C977&lt;&gt;"",SUM(G$27:G976)&lt;E$19),$E$19/$E$23,0)</f>
        <v>0</v>
      </c>
      <c r="H977" s="43">
        <f t="shared" si="103"/>
        <v>0</v>
      </c>
      <c r="I977" s="43">
        <f t="shared" si="104"/>
        <v>0</v>
      </c>
      <c r="J977" s="78" t="str">
        <f t="shared" si="99"/>
        <v>2101–2102</v>
      </c>
      <c r="L977" s="89"/>
      <c r="N977" s="87"/>
      <c r="Q977" s="46"/>
    </row>
    <row r="978" spans="1:17" ht="20.25" customHeight="1" x14ac:dyDescent="0.2">
      <c r="A978" s="41">
        <v>73689</v>
      </c>
      <c r="B978" s="42">
        <f t="shared" si="100"/>
        <v>0</v>
      </c>
      <c r="C978" s="117"/>
      <c r="D978" s="43">
        <f t="shared" si="101"/>
        <v>0</v>
      </c>
      <c r="E978" s="44">
        <f t="shared" si="98"/>
        <v>0</v>
      </c>
      <c r="F978" s="43">
        <f t="shared" si="102"/>
        <v>0</v>
      </c>
      <c r="G978" s="45">
        <f>IF(AND(C978&lt;&gt;"",SUM(G$27:G977)&lt;E$19),$E$19/$E$23,0)</f>
        <v>0</v>
      </c>
      <c r="H978" s="43">
        <f t="shared" si="103"/>
        <v>0</v>
      </c>
      <c r="I978" s="43">
        <f t="shared" si="104"/>
        <v>0</v>
      </c>
      <c r="J978" s="78" t="str">
        <f t="shared" si="99"/>
        <v>2101–2102</v>
      </c>
      <c r="L978" s="89"/>
      <c r="N978" s="87"/>
      <c r="Q978" s="46"/>
    </row>
    <row r="979" spans="1:17" ht="20.25" customHeight="1" x14ac:dyDescent="0.2">
      <c r="A979" s="41">
        <v>73720</v>
      </c>
      <c r="B979" s="42">
        <f t="shared" si="100"/>
        <v>0</v>
      </c>
      <c r="C979" s="117"/>
      <c r="D979" s="43">
        <f t="shared" si="101"/>
        <v>0</v>
      </c>
      <c r="E979" s="44">
        <f t="shared" si="98"/>
        <v>0</v>
      </c>
      <c r="F979" s="43">
        <f t="shared" si="102"/>
        <v>0</v>
      </c>
      <c r="G979" s="45">
        <f>IF(AND(C979&lt;&gt;"",SUM(G$27:G978)&lt;E$19),$E$19/$E$23,0)</f>
        <v>0</v>
      </c>
      <c r="H979" s="43">
        <f t="shared" si="103"/>
        <v>0</v>
      </c>
      <c r="I979" s="43">
        <f t="shared" si="104"/>
        <v>0</v>
      </c>
      <c r="J979" s="78" t="str">
        <f t="shared" si="99"/>
        <v>2101–2102</v>
      </c>
      <c r="L979" s="89"/>
      <c r="N979" s="87"/>
      <c r="Q979" s="46"/>
    </row>
    <row r="980" spans="1:17" ht="20.25" customHeight="1" x14ac:dyDescent="0.2">
      <c r="A980" s="41">
        <v>73750</v>
      </c>
      <c r="B980" s="42">
        <f t="shared" si="100"/>
        <v>0</v>
      </c>
      <c r="C980" s="117"/>
      <c r="D980" s="43">
        <f t="shared" si="101"/>
        <v>0</v>
      </c>
      <c r="E980" s="44">
        <f t="shared" si="98"/>
        <v>0</v>
      </c>
      <c r="F980" s="43">
        <f t="shared" si="102"/>
        <v>0</v>
      </c>
      <c r="G980" s="45">
        <f>IF(AND(C980&lt;&gt;"",SUM(G$27:G979)&lt;E$19),$E$19/$E$23,0)</f>
        <v>0</v>
      </c>
      <c r="H980" s="43">
        <f t="shared" si="103"/>
        <v>0</v>
      </c>
      <c r="I980" s="43">
        <f t="shared" si="104"/>
        <v>0</v>
      </c>
      <c r="J980" s="78" t="str">
        <f t="shared" si="99"/>
        <v>2101–2102</v>
      </c>
      <c r="L980" s="89"/>
      <c r="N980" s="87"/>
      <c r="Q980" s="46"/>
    </row>
    <row r="981" spans="1:17" ht="20.25" customHeight="1" x14ac:dyDescent="0.2">
      <c r="A981" s="41">
        <v>73781</v>
      </c>
      <c r="B981" s="42">
        <f t="shared" si="100"/>
        <v>0</v>
      </c>
      <c r="C981" s="117"/>
      <c r="D981" s="43">
        <f t="shared" si="101"/>
        <v>0</v>
      </c>
      <c r="E981" s="44">
        <f t="shared" si="98"/>
        <v>0</v>
      </c>
      <c r="F981" s="43">
        <f t="shared" si="102"/>
        <v>0</v>
      </c>
      <c r="G981" s="45">
        <f>IF(AND(C981&lt;&gt;"",SUM(G$27:G980)&lt;E$19),$E$19/$E$23,0)</f>
        <v>0</v>
      </c>
      <c r="H981" s="43">
        <f t="shared" si="103"/>
        <v>0</v>
      </c>
      <c r="I981" s="43">
        <f t="shared" si="104"/>
        <v>0</v>
      </c>
      <c r="J981" s="78" t="str">
        <f t="shared" si="99"/>
        <v>2101–2102</v>
      </c>
      <c r="L981" s="89"/>
      <c r="N981" s="87"/>
      <c r="Q981" s="46"/>
    </row>
    <row r="982" spans="1:17" ht="20.25" customHeight="1" x14ac:dyDescent="0.2">
      <c r="A982" s="41">
        <v>73812</v>
      </c>
      <c r="B982" s="42">
        <f t="shared" si="100"/>
        <v>0</v>
      </c>
      <c r="C982" s="117"/>
      <c r="D982" s="43">
        <f t="shared" si="101"/>
        <v>0</v>
      </c>
      <c r="E982" s="44">
        <f t="shared" si="98"/>
        <v>0</v>
      </c>
      <c r="F982" s="43">
        <f t="shared" si="102"/>
        <v>0</v>
      </c>
      <c r="G982" s="45">
        <f>IF(AND(C982&lt;&gt;"",SUM(G$27:G981)&lt;E$19),$E$19/$E$23,0)</f>
        <v>0</v>
      </c>
      <c r="H982" s="43">
        <f t="shared" si="103"/>
        <v>0</v>
      </c>
      <c r="I982" s="43">
        <f t="shared" si="104"/>
        <v>0</v>
      </c>
      <c r="J982" s="78" t="str">
        <f t="shared" si="99"/>
        <v>2101–2102</v>
      </c>
      <c r="L982" s="89"/>
      <c r="N982" s="87"/>
      <c r="Q982" s="46"/>
    </row>
    <row r="983" spans="1:17" ht="20.25" customHeight="1" x14ac:dyDescent="0.2">
      <c r="A983" s="41">
        <v>73840</v>
      </c>
      <c r="B983" s="42">
        <f t="shared" si="100"/>
        <v>0</v>
      </c>
      <c r="C983" s="117"/>
      <c r="D983" s="43">
        <f t="shared" si="101"/>
        <v>0</v>
      </c>
      <c r="E983" s="44">
        <f t="shared" si="98"/>
        <v>0</v>
      </c>
      <c r="F983" s="43">
        <f t="shared" si="102"/>
        <v>0</v>
      </c>
      <c r="G983" s="45">
        <f>IF(AND(C983&lt;&gt;"",SUM(G$27:G982)&lt;E$19),$E$19/$E$23,0)</f>
        <v>0</v>
      </c>
      <c r="H983" s="43">
        <f t="shared" si="103"/>
        <v>0</v>
      </c>
      <c r="I983" s="43">
        <f t="shared" si="104"/>
        <v>0</v>
      </c>
      <c r="J983" s="78" t="str">
        <f t="shared" si="99"/>
        <v>2101–2102</v>
      </c>
      <c r="L983" s="89"/>
      <c r="N983" s="87"/>
      <c r="Q983" s="46"/>
    </row>
    <row r="984" spans="1:17" ht="20.25" customHeight="1" x14ac:dyDescent="0.2">
      <c r="A984" s="41">
        <v>73871</v>
      </c>
      <c r="B984" s="42">
        <f t="shared" si="100"/>
        <v>0</v>
      </c>
      <c r="C984" s="117"/>
      <c r="D984" s="43">
        <f t="shared" si="101"/>
        <v>0</v>
      </c>
      <c r="E984" s="44">
        <f t="shared" si="98"/>
        <v>0</v>
      </c>
      <c r="F984" s="43">
        <f t="shared" si="102"/>
        <v>0</v>
      </c>
      <c r="G984" s="45">
        <f>IF(AND(C984&lt;&gt;"",SUM(G$27:G983)&lt;E$19),$E$19/$E$23,0)</f>
        <v>0</v>
      </c>
      <c r="H984" s="43">
        <f t="shared" si="103"/>
        <v>0</v>
      </c>
      <c r="I984" s="43">
        <f t="shared" si="104"/>
        <v>0</v>
      </c>
      <c r="J984" s="78" t="str">
        <f t="shared" si="99"/>
        <v>2101–2102</v>
      </c>
      <c r="L984" s="89"/>
      <c r="N984" s="87"/>
      <c r="Q984" s="46"/>
    </row>
    <row r="985" spans="1:17" ht="20.25" customHeight="1" x14ac:dyDescent="0.2">
      <c r="A985" s="41">
        <v>73901</v>
      </c>
      <c r="B985" s="42">
        <f t="shared" si="100"/>
        <v>0</v>
      </c>
      <c r="C985" s="117"/>
      <c r="D985" s="43">
        <f t="shared" si="101"/>
        <v>0</v>
      </c>
      <c r="E985" s="44">
        <f t="shared" si="98"/>
        <v>0</v>
      </c>
      <c r="F985" s="43">
        <f t="shared" si="102"/>
        <v>0</v>
      </c>
      <c r="G985" s="45">
        <f>IF(AND(C985&lt;&gt;"",SUM(G$27:G984)&lt;E$19),$E$19/$E$23,0)</f>
        <v>0</v>
      </c>
      <c r="H985" s="43">
        <f t="shared" si="103"/>
        <v>0</v>
      </c>
      <c r="I985" s="43">
        <f t="shared" si="104"/>
        <v>0</v>
      </c>
      <c r="J985" s="78" t="str">
        <f t="shared" si="99"/>
        <v>2101–2102</v>
      </c>
      <c r="L985" s="89"/>
      <c r="N985" s="87"/>
      <c r="Q985" s="46"/>
    </row>
    <row r="986" spans="1:17" ht="20.25" customHeight="1" x14ac:dyDescent="0.2">
      <c r="A986" s="41">
        <v>73932</v>
      </c>
      <c r="B986" s="42">
        <f t="shared" si="100"/>
        <v>0</v>
      </c>
      <c r="C986" s="117"/>
      <c r="D986" s="43">
        <f t="shared" si="101"/>
        <v>0</v>
      </c>
      <c r="E986" s="44">
        <f t="shared" si="98"/>
        <v>0</v>
      </c>
      <c r="F986" s="43">
        <f t="shared" si="102"/>
        <v>0</v>
      </c>
      <c r="G986" s="45">
        <f>IF(AND(C986&lt;&gt;"",SUM(G$27:G985)&lt;E$19),$E$19/$E$23,0)</f>
        <v>0</v>
      </c>
      <c r="H986" s="43">
        <f t="shared" si="103"/>
        <v>0</v>
      </c>
      <c r="I986" s="43">
        <f t="shared" si="104"/>
        <v>0</v>
      </c>
      <c r="J986" s="78" t="str">
        <f t="shared" si="99"/>
        <v>2101–2102</v>
      </c>
      <c r="L986" s="89"/>
      <c r="N986" s="87"/>
      <c r="Q986" s="46"/>
    </row>
    <row r="987" spans="1:17" ht="20.25" customHeight="1" x14ac:dyDescent="0.2">
      <c r="A987" s="41">
        <v>73962</v>
      </c>
      <c r="B987" s="42">
        <f t="shared" si="100"/>
        <v>0</v>
      </c>
      <c r="C987" s="117"/>
      <c r="D987" s="43">
        <f t="shared" si="101"/>
        <v>0</v>
      </c>
      <c r="E987" s="44">
        <f t="shared" ref="E987:E1050" si="105">C987-D987</f>
        <v>0</v>
      </c>
      <c r="F987" s="43">
        <f t="shared" si="102"/>
        <v>0</v>
      </c>
      <c r="G987" s="45">
        <f>IF(AND(C987&lt;&gt;"",SUM(G$27:G986)&lt;E$19),$E$19/$E$23,0)</f>
        <v>0</v>
      </c>
      <c r="H987" s="43">
        <f t="shared" si="103"/>
        <v>0</v>
      </c>
      <c r="I987" s="43">
        <f t="shared" si="104"/>
        <v>0</v>
      </c>
      <c r="J987" s="78" t="str">
        <f t="shared" ref="J987:J1050" si="106">IF(OR(MONTH(A987)=1,MONTH(A987)=2,MONTH(A987)=3,MONTH(A987)=4,MONTH(A987)=5,MONTH(A987)=6),YEAR(A987)-1&amp;"–"&amp;YEAR(A987),YEAR(A987)&amp;"–"&amp;YEAR(A987)+1)</f>
        <v>2102–2103</v>
      </c>
      <c r="L987" s="89"/>
      <c r="N987" s="87"/>
      <c r="Q987" s="46"/>
    </row>
    <row r="988" spans="1:17" ht="20.25" customHeight="1" x14ac:dyDescent="0.2">
      <c r="A988" s="41">
        <v>73993</v>
      </c>
      <c r="B988" s="42">
        <f t="shared" ref="B988:B1051" si="107">IF(C988&gt;0,C988*-1,C988)</f>
        <v>0</v>
      </c>
      <c r="C988" s="117"/>
      <c r="D988" s="43">
        <f t="shared" ref="D988:D1051" si="108">IF(C988="",0,IF($E$15="Beginning",IF(C987&lt;&gt;"",$F987*$E$6/12,0),IF(C987&lt;&gt;"",$F987*$E$6/12,$E$16*$E$6/12)))</f>
        <v>0</v>
      </c>
      <c r="E988" s="44">
        <f t="shared" si="105"/>
        <v>0</v>
      </c>
      <c r="F988" s="43">
        <f t="shared" ref="F988:F1051" si="109">IF(C988="",0,IF(C987="",$E$16-E988,IF(C988&lt;&gt;"",F987-E988)))</f>
        <v>0</v>
      </c>
      <c r="G988" s="45">
        <f>IF(AND(C988&lt;&gt;"",SUM(G$27:G987)&lt;E$19),$E$19/$E$23,0)</f>
        <v>0</v>
      </c>
      <c r="H988" s="43">
        <f t="shared" ref="H988:H1051" si="110">IF(C988&lt;&gt;"",G988+H987,0)</f>
        <v>0</v>
      </c>
      <c r="I988" s="43">
        <f t="shared" si="104"/>
        <v>0</v>
      </c>
      <c r="J988" s="78" t="str">
        <f t="shared" si="106"/>
        <v>2102–2103</v>
      </c>
      <c r="L988" s="89"/>
      <c r="N988" s="87"/>
      <c r="Q988" s="46"/>
    </row>
    <row r="989" spans="1:17" ht="20.25" customHeight="1" x14ac:dyDescent="0.2">
      <c r="A989" s="41">
        <v>74024</v>
      </c>
      <c r="B989" s="42">
        <f t="shared" si="107"/>
        <v>0</v>
      </c>
      <c r="C989" s="117"/>
      <c r="D989" s="43">
        <f t="shared" si="108"/>
        <v>0</v>
      </c>
      <c r="E989" s="44">
        <f t="shared" si="105"/>
        <v>0</v>
      </c>
      <c r="F989" s="43">
        <f t="shared" si="109"/>
        <v>0</v>
      </c>
      <c r="G989" s="45">
        <f>IF(AND(C989&lt;&gt;"",SUM(G$27:G988)&lt;E$19),$E$19/$E$23,0)</f>
        <v>0</v>
      </c>
      <c r="H989" s="43">
        <f t="shared" si="110"/>
        <v>0</v>
      </c>
      <c r="I989" s="43">
        <f t="shared" ref="I989:I1052" si="111">IF(C989&lt;&gt;"",$E$19-H989,0)</f>
        <v>0</v>
      </c>
      <c r="J989" s="78" t="str">
        <f t="shared" si="106"/>
        <v>2102–2103</v>
      </c>
      <c r="L989" s="89"/>
      <c r="N989" s="87"/>
      <c r="Q989" s="46"/>
    </row>
    <row r="990" spans="1:17" ht="20.25" customHeight="1" x14ac:dyDescent="0.2">
      <c r="A990" s="41">
        <v>74054</v>
      </c>
      <c r="B990" s="42">
        <f t="shared" si="107"/>
        <v>0</v>
      </c>
      <c r="C990" s="117"/>
      <c r="D990" s="43">
        <f t="shared" si="108"/>
        <v>0</v>
      </c>
      <c r="E990" s="44">
        <f t="shared" si="105"/>
        <v>0</v>
      </c>
      <c r="F990" s="43">
        <f t="shared" si="109"/>
        <v>0</v>
      </c>
      <c r="G990" s="45">
        <f>IF(AND(C990&lt;&gt;"",SUM(G$27:G989)&lt;E$19),$E$19/$E$23,0)</f>
        <v>0</v>
      </c>
      <c r="H990" s="43">
        <f t="shared" si="110"/>
        <v>0</v>
      </c>
      <c r="I990" s="43">
        <f t="shared" si="111"/>
        <v>0</v>
      </c>
      <c r="J990" s="78" t="str">
        <f t="shared" si="106"/>
        <v>2102–2103</v>
      </c>
      <c r="L990" s="89"/>
      <c r="N990" s="87"/>
      <c r="Q990" s="46"/>
    </row>
    <row r="991" spans="1:17" ht="20.25" customHeight="1" x14ac:dyDescent="0.2">
      <c r="A991" s="41">
        <v>74085</v>
      </c>
      <c r="B991" s="42">
        <f t="shared" si="107"/>
        <v>0</v>
      </c>
      <c r="C991" s="117"/>
      <c r="D991" s="43">
        <f t="shared" si="108"/>
        <v>0</v>
      </c>
      <c r="E991" s="44">
        <f t="shared" si="105"/>
        <v>0</v>
      </c>
      <c r="F991" s="43">
        <f t="shared" si="109"/>
        <v>0</v>
      </c>
      <c r="G991" s="45">
        <f>IF(AND(C991&lt;&gt;"",SUM(G$27:G990)&lt;E$19),$E$19/$E$23,0)</f>
        <v>0</v>
      </c>
      <c r="H991" s="43">
        <f t="shared" si="110"/>
        <v>0</v>
      </c>
      <c r="I991" s="43">
        <f t="shared" si="111"/>
        <v>0</v>
      </c>
      <c r="J991" s="78" t="str">
        <f t="shared" si="106"/>
        <v>2102–2103</v>
      </c>
      <c r="L991" s="89"/>
      <c r="N991" s="87"/>
      <c r="Q991" s="46"/>
    </row>
    <row r="992" spans="1:17" ht="20.25" customHeight="1" x14ac:dyDescent="0.2">
      <c r="A992" s="41">
        <v>74115</v>
      </c>
      <c r="B992" s="42">
        <f t="shared" si="107"/>
        <v>0</v>
      </c>
      <c r="C992" s="117"/>
      <c r="D992" s="43">
        <f t="shared" si="108"/>
        <v>0</v>
      </c>
      <c r="E992" s="44">
        <f t="shared" si="105"/>
        <v>0</v>
      </c>
      <c r="F992" s="43">
        <f t="shared" si="109"/>
        <v>0</v>
      </c>
      <c r="G992" s="45">
        <f>IF(AND(C992&lt;&gt;"",SUM(G$27:G991)&lt;E$19),$E$19/$E$23,0)</f>
        <v>0</v>
      </c>
      <c r="H992" s="43">
        <f t="shared" si="110"/>
        <v>0</v>
      </c>
      <c r="I992" s="43">
        <f t="shared" si="111"/>
        <v>0</v>
      </c>
      <c r="J992" s="78" t="str">
        <f t="shared" si="106"/>
        <v>2102–2103</v>
      </c>
      <c r="L992" s="89"/>
      <c r="N992" s="87"/>
      <c r="Q992" s="46"/>
    </row>
    <row r="993" spans="1:17" ht="20.25" customHeight="1" x14ac:dyDescent="0.2">
      <c r="A993" s="41">
        <v>74146</v>
      </c>
      <c r="B993" s="42">
        <f t="shared" si="107"/>
        <v>0</v>
      </c>
      <c r="C993" s="117"/>
      <c r="D993" s="43">
        <f t="shared" si="108"/>
        <v>0</v>
      </c>
      <c r="E993" s="44">
        <f t="shared" si="105"/>
        <v>0</v>
      </c>
      <c r="F993" s="43">
        <f t="shared" si="109"/>
        <v>0</v>
      </c>
      <c r="G993" s="45">
        <f>IF(AND(C993&lt;&gt;"",SUM(G$27:G992)&lt;E$19),$E$19/$E$23,0)</f>
        <v>0</v>
      </c>
      <c r="H993" s="43">
        <f t="shared" si="110"/>
        <v>0</v>
      </c>
      <c r="I993" s="43">
        <f t="shared" si="111"/>
        <v>0</v>
      </c>
      <c r="J993" s="78" t="str">
        <f t="shared" si="106"/>
        <v>2102–2103</v>
      </c>
      <c r="L993" s="89"/>
      <c r="N993" s="87"/>
      <c r="Q993" s="46"/>
    </row>
    <row r="994" spans="1:17" ht="20.25" customHeight="1" x14ac:dyDescent="0.2">
      <c r="A994" s="41">
        <v>74177</v>
      </c>
      <c r="B994" s="42">
        <f t="shared" si="107"/>
        <v>0</v>
      </c>
      <c r="C994" s="117"/>
      <c r="D994" s="43">
        <f t="shared" si="108"/>
        <v>0</v>
      </c>
      <c r="E994" s="44">
        <f t="shared" si="105"/>
        <v>0</v>
      </c>
      <c r="F994" s="43">
        <f t="shared" si="109"/>
        <v>0</v>
      </c>
      <c r="G994" s="45">
        <f>IF(AND(C994&lt;&gt;"",SUM(G$27:G993)&lt;E$19),$E$19/$E$23,0)</f>
        <v>0</v>
      </c>
      <c r="H994" s="43">
        <f t="shared" si="110"/>
        <v>0</v>
      </c>
      <c r="I994" s="43">
        <f t="shared" si="111"/>
        <v>0</v>
      </c>
      <c r="J994" s="78" t="str">
        <f t="shared" si="106"/>
        <v>2102–2103</v>
      </c>
      <c r="L994" s="89"/>
      <c r="N994" s="87"/>
      <c r="Q994" s="46"/>
    </row>
    <row r="995" spans="1:17" ht="20.25" customHeight="1" x14ac:dyDescent="0.2">
      <c r="A995" s="41">
        <v>74205</v>
      </c>
      <c r="B995" s="42">
        <f t="shared" si="107"/>
        <v>0</v>
      </c>
      <c r="C995" s="117"/>
      <c r="D995" s="43">
        <f t="shared" si="108"/>
        <v>0</v>
      </c>
      <c r="E995" s="44">
        <f t="shared" si="105"/>
        <v>0</v>
      </c>
      <c r="F995" s="43">
        <f t="shared" si="109"/>
        <v>0</v>
      </c>
      <c r="G995" s="45">
        <f>IF(AND(C995&lt;&gt;"",SUM(G$27:G994)&lt;E$19),$E$19/$E$23,0)</f>
        <v>0</v>
      </c>
      <c r="H995" s="43">
        <f t="shared" si="110"/>
        <v>0</v>
      </c>
      <c r="I995" s="43">
        <f t="shared" si="111"/>
        <v>0</v>
      </c>
      <c r="J995" s="78" t="str">
        <f t="shared" si="106"/>
        <v>2102–2103</v>
      </c>
      <c r="L995" s="89"/>
      <c r="N995" s="87"/>
      <c r="Q995" s="46"/>
    </row>
    <row r="996" spans="1:17" ht="20.25" customHeight="1" x14ac:dyDescent="0.2">
      <c r="A996" s="41">
        <v>74236</v>
      </c>
      <c r="B996" s="42">
        <f t="shared" si="107"/>
        <v>0</v>
      </c>
      <c r="C996" s="117"/>
      <c r="D996" s="43">
        <f t="shared" si="108"/>
        <v>0</v>
      </c>
      <c r="E996" s="44">
        <f t="shared" si="105"/>
        <v>0</v>
      </c>
      <c r="F996" s="43">
        <f t="shared" si="109"/>
        <v>0</v>
      </c>
      <c r="G996" s="45">
        <f>IF(AND(C996&lt;&gt;"",SUM(G$27:G995)&lt;E$19),$E$19/$E$23,0)</f>
        <v>0</v>
      </c>
      <c r="H996" s="43">
        <f t="shared" si="110"/>
        <v>0</v>
      </c>
      <c r="I996" s="43">
        <f t="shared" si="111"/>
        <v>0</v>
      </c>
      <c r="J996" s="78" t="str">
        <f t="shared" si="106"/>
        <v>2102–2103</v>
      </c>
      <c r="L996" s="89"/>
      <c r="N996" s="87"/>
      <c r="Q996" s="46"/>
    </row>
    <row r="997" spans="1:17" ht="20.25" customHeight="1" x14ac:dyDescent="0.2">
      <c r="A997" s="41">
        <v>74266</v>
      </c>
      <c r="B997" s="42">
        <f t="shared" si="107"/>
        <v>0</v>
      </c>
      <c r="C997" s="117"/>
      <c r="D997" s="43">
        <f t="shared" si="108"/>
        <v>0</v>
      </c>
      <c r="E997" s="44">
        <f t="shared" si="105"/>
        <v>0</v>
      </c>
      <c r="F997" s="43">
        <f t="shared" si="109"/>
        <v>0</v>
      </c>
      <c r="G997" s="45">
        <f>IF(AND(C997&lt;&gt;"",SUM(G$27:G996)&lt;E$19),$E$19/$E$23,0)</f>
        <v>0</v>
      </c>
      <c r="H997" s="43">
        <f t="shared" si="110"/>
        <v>0</v>
      </c>
      <c r="I997" s="43">
        <f t="shared" si="111"/>
        <v>0</v>
      </c>
      <c r="J997" s="78" t="str">
        <f t="shared" si="106"/>
        <v>2102–2103</v>
      </c>
      <c r="L997" s="89"/>
      <c r="N997" s="87"/>
      <c r="Q997" s="46"/>
    </row>
    <row r="998" spans="1:17" ht="20.25" customHeight="1" x14ac:dyDescent="0.2">
      <c r="A998" s="41">
        <v>74297</v>
      </c>
      <c r="B998" s="42">
        <f t="shared" si="107"/>
        <v>0</v>
      </c>
      <c r="C998" s="117"/>
      <c r="D998" s="43">
        <f t="shared" si="108"/>
        <v>0</v>
      </c>
      <c r="E998" s="44">
        <f t="shared" si="105"/>
        <v>0</v>
      </c>
      <c r="F998" s="43">
        <f t="shared" si="109"/>
        <v>0</v>
      </c>
      <c r="G998" s="45">
        <f>IF(AND(C998&lt;&gt;"",SUM(G$27:G997)&lt;E$19),$E$19/$E$23,0)</f>
        <v>0</v>
      </c>
      <c r="H998" s="43">
        <f t="shared" si="110"/>
        <v>0</v>
      </c>
      <c r="I998" s="43">
        <f t="shared" si="111"/>
        <v>0</v>
      </c>
      <c r="J998" s="78" t="str">
        <f t="shared" si="106"/>
        <v>2102–2103</v>
      </c>
      <c r="L998" s="89"/>
      <c r="N998" s="87"/>
      <c r="Q998" s="46"/>
    </row>
    <row r="999" spans="1:17" ht="20.25" customHeight="1" x14ac:dyDescent="0.2">
      <c r="A999" s="41">
        <v>74327</v>
      </c>
      <c r="B999" s="42">
        <f t="shared" si="107"/>
        <v>0</v>
      </c>
      <c r="C999" s="117"/>
      <c r="D999" s="43">
        <f t="shared" si="108"/>
        <v>0</v>
      </c>
      <c r="E999" s="44">
        <f t="shared" si="105"/>
        <v>0</v>
      </c>
      <c r="F999" s="43">
        <f t="shared" si="109"/>
        <v>0</v>
      </c>
      <c r="G999" s="45">
        <f>IF(AND(C999&lt;&gt;"",SUM(G$27:G998)&lt;E$19),$E$19/$E$23,0)</f>
        <v>0</v>
      </c>
      <c r="H999" s="43">
        <f t="shared" si="110"/>
        <v>0</v>
      </c>
      <c r="I999" s="43">
        <f t="shared" si="111"/>
        <v>0</v>
      </c>
      <c r="J999" s="78" t="str">
        <f t="shared" si="106"/>
        <v>2103–2104</v>
      </c>
      <c r="L999" s="89"/>
      <c r="N999" s="87"/>
      <c r="Q999" s="46"/>
    </row>
    <row r="1000" spans="1:17" ht="20.25" customHeight="1" x14ac:dyDescent="0.2">
      <c r="A1000" s="41">
        <v>74358</v>
      </c>
      <c r="B1000" s="42">
        <f t="shared" si="107"/>
        <v>0</v>
      </c>
      <c r="C1000" s="117"/>
      <c r="D1000" s="43">
        <f t="shared" si="108"/>
        <v>0</v>
      </c>
      <c r="E1000" s="44">
        <f t="shared" si="105"/>
        <v>0</v>
      </c>
      <c r="F1000" s="43">
        <f t="shared" si="109"/>
        <v>0</v>
      </c>
      <c r="G1000" s="45">
        <f>IF(AND(C1000&lt;&gt;"",SUM(G$27:G999)&lt;E$19),$E$19/$E$23,0)</f>
        <v>0</v>
      </c>
      <c r="H1000" s="43">
        <f t="shared" si="110"/>
        <v>0</v>
      </c>
      <c r="I1000" s="43">
        <f t="shared" si="111"/>
        <v>0</v>
      </c>
      <c r="J1000" s="78" t="str">
        <f t="shared" si="106"/>
        <v>2103–2104</v>
      </c>
      <c r="L1000" s="89"/>
      <c r="N1000" s="87"/>
      <c r="Q1000" s="46"/>
    </row>
    <row r="1001" spans="1:17" ht="20.25" customHeight="1" x14ac:dyDescent="0.2">
      <c r="A1001" s="41">
        <v>74389</v>
      </c>
      <c r="B1001" s="42">
        <f t="shared" si="107"/>
        <v>0</v>
      </c>
      <c r="C1001" s="117"/>
      <c r="D1001" s="43">
        <f t="shared" si="108"/>
        <v>0</v>
      </c>
      <c r="E1001" s="44">
        <f t="shared" si="105"/>
        <v>0</v>
      </c>
      <c r="F1001" s="43">
        <f t="shared" si="109"/>
        <v>0</v>
      </c>
      <c r="G1001" s="45">
        <f>IF(AND(C1001&lt;&gt;"",SUM(G$27:G1000)&lt;E$19),$E$19/$E$23,0)</f>
        <v>0</v>
      </c>
      <c r="H1001" s="43">
        <f t="shared" si="110"/>
        <v>0</v>
      </c>
      <c r="I1001" s="43">
        <f t="shared" si="111"/>
        <v>0</v>
      </c>
      <c r="J1001" s="78" t="str">
        <f t="shared" si="106"/>
        <v>2103–2104</v>
      </c>
      <c r="L1001" s="89"/>
      <c r="N1001" s="87"/>
      <c r="Q1001" s="46"/>
    </row>
    <row r="1002" spans="1:17" ht="20.25" customHeight="1" x14ac:dyDescent="0.2">
      <c r="A1002" s="41">
        <v>74419</v>
      </c>
      <c r="B1002" s="42">
        <f t="shared" si="107"/>
        <v>0</v>
      </c>
      <c r="C1002" s="117"/>
      <c r="D1002" s="43">
        <f t="shared" si="108"/>
        <v>0</v>
      </c>
      <c r="E1002" s="44">
        <f t="shared" si="105"/>
        <v>0</v>
      </c>
      <c r="F1002" s="43">
        <f t="shared" si="109"/>
        <v>0</v>
      </c>
      <c r="G1002" s="45">
        <f>IF(AND(C1002&lt;&gt;"",SUM(G$27:G1001)&lt;E$19),$E$19/$E$23,0)</f>
        <v>0</v>
      </c>
      <c r="H1002" s="43">
        <f t="shared" si="110"/>
        <v>0</v>
      </c>
      <c r="I1002" s="43">
        <f t="shared" si="111"/>
        <v>0</v>
      </c>
      <c r="J1002" s="78" t="str">
        <f t="shared" si="106"/>
        <v>2103–2104</v>
      </c>
      <c r="L1002" s="89"/>
      <c r="N1002" s="87"/>
      <c r="Q1002" s="46"/>
    </row>
    <row r="1003" spans="1:17" ht="20.25" customHeight="1" x14ac:dyDescent="0.2">
      <c r="A1003" s="41">
        <v>74450</v>
      </c>
      <c r="B1003" s="42">
        <f t="shared" si="107"/>
        <v>0</v>
      </c>
      <c r="C1003" s="117"/>
      <c r="D1003" s="43">
        <f t="shared" si="108"/>
        <v>0</v>
      </c>
      <c r="E1003" s="44">
        <f t="shared" si="105"/>
        <v>0</v>
      </c>
      <c r="F1003" s="43">
        <f t="shared" si="109"/>
        <v>0</v>
      </c>
      <c r="G1003" s="45">
        <f>IF(AND(C1003&lt;&gt;"",SUM(G$27:G1002)&lt;E$19),$E$19/$E$23,0)</f>
        <v>0</v>
      </c>
      <c r="H1003" s="43">
        <f t="shared" si="110"/>
        <v>0</v>
      </c>
      <c r="I1003" s="43">
        <f t="shared" si="111"/>
        <v>0</v>
      </c>
      <c r="J1003" s="78" t="str">
        <f t="shared" si="106"/>
        <v>2103–2104</v>
      </c>
      <c r="L1003" s="89"/>
      <c r="N1003" s="87"/>
      <c r="Q1003" s="46"/>
    </row>
    <row r="1004" spans="1:17" ht="20.25" customHeight="1" x14ac:dyDescent="0.2">
      <c r="A1004" s="41">
        <v>74480</v>
      </c>
      <c r="B1004" s="42">
        <f t="shared" si="107"/>
        <v>0</v>
      </c>
      <c r="C1004" s="117"/>
      <c r="D1004" s="43">
        <f t="shared" si="108"/>
        <v>0</v>
      </c>
      <c r="E1004" s="44">
        <f t="shared" si="105"/>
        <v>0</v>
      </c>
      <c r="F1004" s="43">
        <f t="shared" si="109"/>
        <v>0</v>
      </c>
      <c r="G1004" s="45">
        <f>IF(AND(C1004&lt;&gt;"",SUM(G$27:G1003)&lt;E$19),$E$19/$E$23,0)</f>
        <v>0</v>
      </c>
      <c r="H1004" s="43">
        <f t="shared" si="110"/>
        <v>0</v>
      </c>
      <c r="I1004" s="43">
        <f t="shared" si="111"/>
        <v>0</v>
      </c>
      <c r="J1004" s="78" t="str">
        <f t="shared" si="106"/>
        <v>2103–2104</v>
      </c>
      <c r="L1004" s="89"/>
      <c r="N1004" s="87"/>
      <c r="Q1004" s="46"/>
    </row>
    <row r="1005" spans="1:17" ht="20.25" customHeight="1" x14ac:dyDescent="0.2">
      <c r="A1005" s="41">
        <v>74511</v>
      </c>
      <c r="B1005" s="42">
        <f t="shared" si="107"/>
        <v>0</v>
      </c>
      <c r="C1005" s="117"/>
      <c r="D1005" s="43">
        <f t="shared" si="108"/>
        <v>0</v>
      </c>
      <c r="E1005" s="44">
        <f t="shared" si="105"/>
        <v>0</v>
      </c>
      <c r="F1005" s="43">
        <f t="shared" si="109"/>
        <v>0</v>
      </c>
      <c r="G1005" s="45">
        <f>IF(AND(C1005&lt;&gt;"",SUM(G$27:G1004)&lt;E$19),$E$19/$E$23,0)</f>
        <v>0</v>
      </c>
      <c r="H1005" s="43">
        <f t="shared" si="110"/>
        <v>0</v>
      </c>
      <c r="I1005" s="43">
        <f t="shared" si="111"/>
        <v>0</v>
      </c>
      <c r="J1005" s="78" t="str">
        <f t="shared" si="106"/>
        <v>2103–2104</v>
      </c>
      <c r="L1005" s="89"/>
      <c r="N1005" s="87"/>
      <c r="Q1005" s="46"/>
    </row>
    <row r="1006" spans="1:17" ht="20.25" customHeight="1" x14ac:dyDescent="0.2">
      <c r="A1006" s="41">
        <v>74542</v>
      </c>
      <c r="B1006" s="42">
        <f t="shared" si="107"/>
        <v>0</v>
      </c>
      <c r="C1006" s="117"/>
      <c r="D1006" s="43">
        <f t="shared" si="108"/>
        <v>0</v>
      </c>
      <c r="E1006" s="44">
        <f t="shared" si="105"/>
        <v>0</v>
      </c>
      <c r="F1006" s="43">
        <f t="shared" si="109"/>
        <v>0</v>
      </c>
      <c r="G1006" s="45">
        <f>IF(AND(C1006&lt;&gt;"",SUM(G$27:G1005)&lt;E$19),$E$19/$E$23,0)</f>
        <v>0</v>
      </c>
      <c r="H1006" s="43">
        <f t="shared" si="110"/>
        <v>0</v>
      </c>
      <c r="I1006" s="43">
        <f t="shared" si="111"/>
        <v>0</v>
      </c>
      <c r="J1006" s="78" t="str">
        <f t="shared" si="106"/>
        <v>2103–2104</v>
      </c>
      <c r="L1006" s="89"/>
      <c r="N1006" s="87"/>
      <c r="Q1006" s="46"/>
    </row>
    <row r="1007" spans="1:17" ht="20.25" customHeight="1" x14ac:dyDescent="0.2">
      <c r="A1007" s="41">
        <v>74571</v>
      </c>
      <c r="B1007" s="42">
        <f t="shared" si="107"/>
        <v>0</v>
      </c>
      <c r="C1007" s="117"/>
      <c r="D1007" s="43">
        <f t="shared" si="108"/>
        <v>0</v>
      </c>
      <c r="E1007" s="44">
        <f t="shared" si="105"/>
        <v>0</v>
      </c>
      <c r="F1007" s="43">
        <f t="shared" si="109"/>
        <v>0</v>
      </c>
      <c r="G1007" s="45">
        <f>IF(AND(C1007&lt;&gt;"",SUM(G$27:G1006)&lt;E$19),$E$19/$E$23,0)</f>
        <v>0</v>
      </c>
      <c r="H1007" s="43">
        <f t="shared" si="110"/>
        <v>0</v>
      </c>
      <c r="I1007" s="43">
        <f t="shared" si="111"/>
        <v>0</v>
      </c>
      <c r="J1007" s="78" t="str">
        <f t="shared" si="106"/>
        <v>2103–2104</v>
      </c>
      <c r="L1007" s="89"/>
      <c r="N1007" s="87"/>
      <c r="Q1007" s="46"/>
    </row>
    <row r="1008" spans="1:17" ht="20.25" customHeight="1" x14ac:dyDescent="0.2">
      <c r="A1008" s="41">
        <v>74602</v>
      </c>
      <c r="B1008" s="42">
        <f t="shared" si="107"/>
        <v>0</v>
      </c>
      <c r="C1008" s="117"/>
      <c r="D1008" s="43">
        <f t="shared" si="108"/>
        <v>0</v>
      </c>
      <c r="E1008" s="44">
        <f t="shared" si="105"/>
        <v>0</v>
      </c>
      <c r="F1008" s="43">
        <f t="shared" si="109"/>
        <v>0</v>
      </c>
      <c r="G1008" s="45">
        <f>IF(AND(C1008&lt;&gt;"",SUM(G$27:G1007)&lt;E$19),$E$19/$E$23,0)</f>
        <v>0</v>
      </c>
      <c r="H1008" s="43">
        <f t="shared" si="110"/>
        <v>0</v>
      </c>
      <c r="I1008" s="43">
        <f t="shared" si="111"/>
        <v>0</v>
      </c>
      <c r="J1008" s="78" t="str">
        <f t="shared" si="106"/>
        <v>2103–2104</v>
      </c>
      <c r="L1008" s="89"/>
      <c r="N1008" s="87"/>
      <c r="Q1008" s="46"/>
    </row>
    <row r="1009" spans="1:17" ht="20.25" customHeight="1" x14ac:dyDescent="0.2">
      <c r="A1009" s="41">
        <v>74632</v>
      </c>
      <c r="B1009" s="42">
        <f t="shared" si="107"/>
        <v>0</v>
      </c>
      <c r="C1009" s="117"/>
      <c r="D1009" s="43">
        <f t="shared" si="108"/>
        <v>0</v>
      </c>
      <c r="E1009" s="44">
        <f t="shared" si="105"/>
        <v>0</v>
      </c>
      <c r="F1009" s="43">
        <f t="shared" si="109"/>
        <v>0</v>
      </c>
      <c r="G1009" s="45">
        <f>IF(AND(C1009&lt;&gt;"",SUM(G$27:G1008)&lt;E$19),$E$19/$E$23,0)</f>
        <v>0</v>
      </c>
      <c r="H1009" s="43">
        <f t="shared" si="110"/>
        <v>0</v>
      </c>
      <c r="I1009" s="43">
        <f t="shared" si="111"/>
        <v>0</v>
      </c>
      <c r="J1009" s="78" t="str">
        <f t="shared" si="106"/>
        <v>2103–2104</v>
      </c>
      <c r="L1009" s="89"/>
      <c r="N1009" s="87"/>
      <c r="Q1009" s="46"/>
    </row>
    <row r="1010" spans="1:17" ht="20.25" customHeight="1" x14ac:dyDescent="0.2">
      <c r="A1010" s="41">
        <v>74663</v>
      </c>
      <c r="B1010" s="42">
        <f t="shared" si="107"/>
        <v>0</v>
      </c>
      <c r="C1010" s="117"/>
      <c r="D1010" s="43">
        <f t="shared" si="108"/>
        <v>0</v>
      </c>
      <c r="E1010" s="44">
        <f t="shared" si="105"/>
        <v>0</v>
      </c>
      <c r="F1010" s="43">
        <f t="shared" si="109"/>
        <v>0</v>
      </c>
      <c r="G1010" s="45">
        <f>IF(AND(C1010&lt;&gt;"",SUM(G$27:G1009)&lt;E$19),$E$19/$E$23,0)</f>
        <v>0</v>
      </c>
      <c r="H1010" s="43">
        <f t="shared" si="110"/>
        <v>0</v>
      </c>
      <c r="I1010" s="43">
        <f t="shared" si="111"/>
        <v>0</v>
      </c>
      <c r="J1010" s="78" t="str">
        <f t="shared" si="106"/>
        <v>2103–2104</v>
      </c>
      <c r="L1010" s="89"/>
      <c r="N1010" s="87"/>
      <c r="Q1010" s="46"/>
    </row>
    <row r="1011" spans="1:17" ht="20.25" customHeight="1" x14ac:dyDescent="0.2">
      <c r="A1011" s="41">
        <v>74693</v>
      </c>
      <c r="B1011" s="42">
        <f t="shared" si="107"/>
        <v>0</v>
      </c>
      <c r="C1011" s="117"/>
      <c r="D1011" s="43">
        <f t="shared" si="108"/>
        <v>0</v>
      </c>
      <c r="E1011" s="44">
        <f t="shared" si="105"/>
        <v>0</v>
      </c>
      <c r="F1011" s="43">
        <f t="shared" si="109"/>
        <v>0</v>
      </c>
      <c r="G1011" s="45">
        <f>IF(AND(C1011&lt;&gt;"",SUM(G$27:G1010)&lt;E$19),$E$19/$E$23,0)</f>
        <v>0</v>
      </c>
      <c r="H1011" s="43">
        <f t="shared" si="110"/>
        <v>0</v>
      </c>
      <c r="I1011" s="43">
        <f t="shared" si="111"/>
        <v>0</v>
      </c>
      <c r="J1011" s="78" t="str">
        <f t="shared" si="106"/>
        <v>2104–2105</v>
      </c>
      <c r="L1011" s="89"/>
      <c r="N1011" s="87"/>
      <c r="Q1011" s="46"/>
    </row>
    <row r="1012" spans="1:17" ht="20.25" customHeight="1" x14ac:dyDescent="0.2">
      <c r="A1012" s="41">
        <v>74724</v>
      </c>
      <c r="B1012" s="42">
        <f t="shared" si="107"/>
        <v>0</v>
      </c>
      <c r="C1012" s="117"/>
      <c r="D1012" s="43">
        <f t="shared" si="108"/>
        <v>0</v>
      </c>
      <c r="E1012" s="44">
        <f t="shared" si="105"/>
        <v>0</v>
      </c>
      <c r="F1012" s="43">
        <f t="shared" si="109"/>
        <v>0</v>
      </c>
      <c r="G1012" s="45">
        <f>IF(AND(C1012&lt;&gt;"",SUM(G$27:G1011)&lt;E$19),$E$19/$E$23,0)</f>
        <v>0</v>
      </c>
      <c r="H1012" s="43">
        <f t="shared" si="110"/>
        <v>0</v>
      </c>
      <c r="I1012" s="43">
        <f t="shared" si="111"/>
        <v>0</v>
      </c>
      <c r="J1012" s="78" t="str">
        <f t="shared" si="106"/>
        <v>2104–2105</v>
      </c>
      <c r="L1012" s="89"/>
      <c r="N1012" s="87"/>
      <c r="Q1012" s="46"/>
    </row>
    <row r="1013" spans="1:17" ht="20.25" customHeight="1" x14ac:dyDescent="0.2">
      <c r="A1013" s="41">
        <v>74755</v>
      </c>
      <c r="B1013" s="42">
        <f t="shared" si="107"/>
        <v>0</v>
      </c>
      <c r="C1013" s="117"/>
      <c r="D1013" s="43">
        <f t="shared" si="108"/>
        <v>0</v>
      </c>
      <c r="E1013" s="44">
        <f t="shared" si="105"/>
        <v>0</v>
      </c>
      <c r="F1013" s="43">
        <f t="shared" si="109"/>
        <v>0</v>
      </c>
      <c r="G1013" s="45">
        <f>IF(AND(C1013&lt;&gt;"",SUM(G$27:G1012)&lt;E$19),$E$19/$E$23,0)</f>
        <v>0</v>
      </c>
      <c r="H1013" s="43">
        <f t="shared" si="110"/>
        <v>0</v>
      </c>
      <c r="I1013" s="43">
        <f t="shared" si="111"/>
        <v>0</v>
      </c>
      <c r="J1013" s="78" t="str">
        <f t="shared" si="106"/>
        <v>2104–2105</v>
      </c>
      <c r="L1013" s="89"/>
      <c r="N1013" s="87"/>
      <c r="Q1013" s="46"/>
    </row>
    <row r="1014" spans="1:17" ht="20.25" customHeight="1" x14ac:dyDescent="0.2">
      <c r="A1014" s="41">
        <v>74785</v>
      </c>
      <c r="B1014" s="42">
        <f t="shared" si="107"/>
        <v>0</v>
      </c>
      <c r="C1014" s="117"/>
      <c r="D1014" s="43">
        <f t="shared" si="108"/>
        <v>0</v>
      </c>
      <c r="E1014" s="44">
        <f t="shared" si="105"/>
        <v>0</v>
      </c>
      <c r="F1014" s="43">
        <f t="shared" si="109"/>
        <v>0</v>
      </c>
      <c r="G1014" s="45">
        <f>IF(AND(C1014&lt;&gt;"",SUM(G$27:G1013)&lt;E$19),$E$19/$E$23,0)</f>
        <v>0</v>
      </c>
      <c r="H1014" s="43">
        <f t="shared" si="110"/>
        <v>0</v>
      </c>
      <c r="I1014" s="43">
        <f t="shared" si="111"/>
        <v>0</v>
      </c>
      <c r="J1014" s="78" t="str">
        <f t="shared" si="106"/>
        <v>2104–2105</v>
      </c>
      <c r="L1014" s="89"/>
      <c r="N1014" s="87"/>
      <c r="Q1014" s="46"/>
    </row>
    <row r="1015" spans="1:17" ht="20.25" customHeight="1" x14ac:dyDescent="0.2">
      <c r="A1015" s="41">
        <v>74816</v>
      </c>
      <c r="B1015" s="42">
        <f t="shared" si="107"/>
        <v>0</v>
      </c>
      <c r="C1015" s="117"/>
      <c r="D1015" s="43">
        <f t="shared" si="108"/>
        <v>0</v>
      </c>
      <c r="E1015" s="44">
        <f t="shared" si="105"/>
        <v>0</v>
      </c>
      <c r="F1015" s="43">
        <f t="shared" si="109"/>
        <v>0</v>
      </c>
      <c r="G1015" s="45">
        <f>IF(AND(C1015&lt;&gt;"",SUM(G$27:G1014)&lt;E$19),$E$19/$E$23,0)</f>
        <v>0</v>
      </c>
      <c r="H1015" s="43">
        <f t="shared" si="110"/>
        <v>0</v>
      </c>
      <c r="I1015" s="43">
        <f t="shared" si="111"/>
        <v>0</v>
      </c>
      <c r="J1015" s="78" t="str">
        <f t="shared" si="106"/>
        <v>2104–2105</v>
      </c>
      <c r="L1015" s="89"/>
      <c r="N1015" s="87"/>
      <c r="Q1015" s="46"/>
    </row>
    <row r="1016" spans="1:17" ht="20.25" customHeight="1" x14ac:dyDescent="0.2">
      <c r="A1016" s="41">
        <v>74846</v>
      </c>
      <c r="B1016" s="42">
        <f t="shared" si="107"/>
        <v>0</v>
      </c>
      <c r="C1016" s="117"/>
      <c r="D1016" s="43">
        <f t="shared" si="108"/>
        <v>0</v>
      </c>
      <c r="E1016" s="44">
        <f t="shared" si="105"/>
        <v>0</v>
      </c>
      <c r="F1016" s="43">
        <f t="shared" si="109"/>
        <v>0</v>
      </c>
      <c r="G1016" s="45">
        <f>IF(AND(C1016&lt;&gt;"",SUM(G$27:G1015)&lt;E$19),$E$19/$E$23,0)</f>
        <v>0</v>
      </c>
      <c r="H1016" s="43">
        <f t="shared" si="110"/>
        <v>0</v>
      </c>
      <c r="I1016" s="43">
        <f t="shared" si="111"/>
        <v>0</v>
      </c>
      <c r="J1016" s="78" t="str">
        <f t="shared" si="106"/>
        <v>2104–2105</v>
      </c>
      <c r="L1016" s="89"/>
      <c r="N1016" s="87"/>
      <c r="Q1016" s="46"/>
    </row>
    <row r="1017" spans="1:17" ht="20.25" customHeight="1" x14ac:dyDescent="0.2">
      <c r="A1017" s="41">
        <v>74877</v>
      </c>
      <c r="B1017" s="42">
        <f t="shared" si="107"/>
        <v>0</v>
      </c>
      <c r="C1017" s="117"/>
      <c r="D1017" s="43">
        <f t="shared" si="108"/>
        <v>0</v>
      </c>
      <c r="E1017" s="44">
        <f t="shared" si="105"/>
        <v>0</v>
      </c>
      <c r="F1017" s="43">
        <f t="shared" si="109"/>
        <v>0</v>
      </c>
      <c r="G1017" s="45">
        <f>IF(AND(C1017&lt;&gt;"",SUM(G$27:G1016)&lt;E$19),$E$19/$E$23,0)</f>
        <v>0</v>
      </c>
      <c r="H1017" s="43">
        <f t="shared" si="110"/>
        <v>0</v>
      </c>
      <c r="I1017" s="43">
        <f t="shared" si="111"/>
        <v>0</v>
      </c>
      <c r="J1017" s="78" t="str">
        <f t="shared" si="106"/>
        <v>2104–2105</v>
      </c>
      <c r="L1017" s="89"/>
      <c r="N1017" s="87"/>
      <c r="Q1017" s="46"/>
    </row>
    <row r="1018" spans="1:17" ht="20.25" customHeight="1" x14ac:dyDescent="0.2">
      <c r="A1018" s="41">
        <v>74908</v>
      </c>
      <c r="B1018" s="42">
        <f t="shared" si="107"/>
        <v>0</v>
      </c>
      <c r="C1018" s="117"/>
      <c r="D1018" s="43">
        <f t="shared" si="108"/>
        <v>0</v>
      </c>
      <c r="E1018" s="44">
        <f t="shared" si="105"/>
        <v>0</v>
      </c>
      <c r="F1018" s="43">
        <f t="shared" si="109"/>
        <v>0</v>
      </c>
      <c r="G1018" s="45">
        <f>IF(AND(C1018&lt;&gt;"",SUM(G$27:G1017)&lt;E$19),$E$19/$E$23,0)</f>
        <v>0</v>
      </c>
      <c r="H1018" s="43">
        <f t="shared" si="110"/>
        <v>0</v>
      </c>
      <c r="I1018" s="43">
        <f t="shared" si="111"/>
        <v>0</v>
      </c>
      <c r="J1018" s="78" t="str">
        <f t="shared" si="106"/>
        <v>2104–2105</v>
      </c>
      <c r="L1018" s="89"/>
      <c r="N1018" s="87"/>
      <c r="Q1018" s="46"/>
    </row>
    <row r="1019" spans="1:17" ht="20.25" customHeight="1" x14ac:dyDescent="0.2">
      <c r="A1019" s="41">
        <v>74936</v>
      </c>
      <c r="B1019" s="42">
        <f t="shared" si="107"/>
        <v>0</v>
      </c>
      <c r="C1019" s="117"/>
      <c r="D1019" s="43">
        <f t="shared" si="108"/>
        <v>0</v>
      </c>
      <c r="E1019" s="44">
        <f t="shared" si="105"/>
        <v>0</v>
      </c>
      <c r="F1019" s="43">
        <f t="shared" si="109"/>
        <v>0</v>
      </c>
      <c r="G1019" s="45">
        <f>IF(AND(C1019&lt;&gt;"",SUM(G$27:G1018)&lt;E$19),$E$19/$E$23,0)</f>
        <v>0</v>
      </c>
      <c r="H1019" s="43">
        <f t="shared" si="110"/>
        <v>0</v>
      </c>
      <c r="I1019" s="43">
        <f t="shared" si="111"/>
        <v>0</v>
      </c>
      <c r="J1019" s="78" t="str">
        <f t="shared" si="106"/>
        <v>2104–2105</v>
      </c>
      <c r="L1019" s="89"/>
      <c r="N1019" s="87"/>
      <c r="Q1019" s="46"/>
    </row>
    <row r="1020" spans="1:17" ht="20.25" customHeight="1" x14ac:dyDescent="0.2">
      <c r="A1020" s="41">
        <v>74967</v>
      </c>
      <c r="B1020" s="42">
        <f t="shared" si="107"/>
        <v>0</v>
      </c>
      <c r="C1020" s="117"/>
      <c r="D1020" s="43">
        <f t="shared" si="108"/>
        <v>0</v>
      </c>
      <c r="E1020" s="44">
        <f t="shared" si="105"/>
        <v>0</v>
      </c>
      <c r="F1020" s="43">
        <f t="shared" si="109"/>
        <v>0</v>
      </c>
      <c r="G1020" s="45">
        <f>IF(AND(C1020&lt;&gt;"",SUM(G$27:G1019)&lt;E$19),$E$19/$E$23,0)</f>
        <v>0</v>
      </c>
      <c r="H1020" s="43">
        <f t="shared" si="110"/>
        <v>0</v>
      </c>
      <c r="I1020" s="43">
        <f t="shared" si="111"/>
        <v>0</v>
      </c>
      <c r="J1020" s="78" t="str">
        <f t="shared" si="106"/>
        <v>2104–2105</v>
      </c>
      <c r="L1020" s="89"/>
      <c r="N1020" s="87"/>
      <c r="Q1020" s="46"/>
    </row>
    <row r="1021" spans="1:17" ht="20.25" customHeight="1" x14ac:dyDescent="0.2">
      <c r="A1021" s="41">
        <v>74997</v>
      </c>
      <c r="B1021" s="42">
        <f t="shared" si="107"/>
        <v>0</v>
      </c>
      <c r="C1021" s="117"/>
      <c r="D1021" s="43">
        <f t="shared" si="108"/>
        <v>0</v>
      </c>
      <c r="E1021" s="44">
        <f t="shared" si="105"/>
        <v>0</v>
      </c>
      <c r="F1021" s="43">
        <f t="shared" si="109"/>
        <v>0</v>
      </c>
      <c r="G1021" s="45">
        <f>IF(AND(C1021&lt;&gt;"",SUM(G$27:G1020)&lt;E$19),$E$19/$E$23,0)</f>
        <v>0</v>
      </c>
      <c r="H1021" s="43">
        <f t="shared" si="110"/>
        <v>0</v>
      </c>
      <c r="I1021" s="43">
        <f t="shared" si="111"/>
        <v>0</v>
      </c>
      <c r="J1021" s="78" t="str">
        <f t="shared" si="106"/>
        <v>2104–2105</v>
      </c>
      <c r="L1021" s="89"/>
      <c r="N1021" s="87"/>
      <c r="Q1021" s="46"/>
    </row>
    <row r="1022" spans="1:17" ht="20.25" customHeight="1" x14ac:dyDescent="0.2">
      <c r="A1022" s="41">
        <v>75028</v>
      </c>
      <c r="B1022" s="42">
        <f t="shared" si="107"/>
        <v>0</v>
      </c>
      <c r="C1022" s="117"/>
      <c r="D1022" s="43">
        <f t="shared" si="108"/>
        <v>0</v>
      </c>
      <c r="E1022" s="44">
        <f t="shared" si="105"/>
        <v>0</v>
      </c>
      <c r="F1022" s="43">
        <f t="shared" si="109"/>
        <v>0</v>
      </c>
      <c r="G1022" s="45">
        <f>IF(AND(C1022&lt;&gt;"",SUM(G$27:G1021)&lt;E$19),$E$19/$E$23,0)</f>
        <v>0</v>
      </c>
      <c r="H1022" s="43">
        <f t="shared" si="110"/>
        <v>0</v>
      </c>
      <c r="I1022" s="43">
        <f t="shared" si="111"/>
        <v>0</v>
      </c>
      <c r="J1022" s="78" t="str">
        <f t="shared" si="106"/>
        <v>2104–2105</v>
      </c>
      <c r="L1022" s="89"/>
      <c r="N1022" s="87"/>
      <c r="Q1022" s="46"/>
    </row>
    <row r="1023" spans="1:17" ht="20.25" customHeight="1" x14ac:dyDescent="0.2">
      <c r="A1023" s="41">
        <v>75058</v>
      </c>
      <c r="B1023" s="42">
        <f t="shared" si="107"/>
        <v>0</v>
      </c>
      <c r="C1023" s="117"/>
      <c r="D1023" s="43">
        <f t="shared" si="108"/>
        <v>0</v>
      </c>
      <c r="E1023" s="44">
        <f t="shared" si="105"/>
        <v>0</v>
      </c>
      <c r="F1023" s="43">
        <f t="shared" si="109"/>
        <v>0</v>
      </c>
      <c r="G1023" s="45">
        <f>IF(AND(C1023&lt;&gt;"",SUM(G$27:G1022)&lt;E$19),$E$19/$E$23,0)</f>
        <v>0</v>
      </c>
      <c r="H1023" s="43">
        <f t="shared" si="110"/>
        <v>0</v>
      </c>
      <c r="I1023" s="43">
        <f t="shared" si="111"/>
        <v>0</v>
      </c>
      <c r="J1023" s="78" t="str">
        <f t="shared" si="106"/>
        <v>2105–2106</v>
      </c>
      <c r="L1023" s="89"/>
      <c r="N1023" s="87"/>
      <c r="Q1023" s="46"/>
    </row>
    <row r="1024" spans="1:17" ht="20.25" customHeight="1" x14ac:dyDescent="0.2">
      <c r="A1024" s="41">
        <v>75089</v>
      </c>
      <c r="B1024" s="42">
        <f t="shared" si="107"/>
        <v>0</v>
      </c>
      <c r="C1024" s="117"/>
      <c r="D1024" s="43">
        <f t="shared" si="108"/>
        <v>0</v>
      </c>
      <c r="E1024" s="44">
        <f t="shared" si="105"/>
        <v>0</v>
      </c>
      <c r="F1024" s="43">
        <f t="shared" si="109"/>
        <v>0</v>
      </c>
      <c r="G1024" s="45">
        <f>IF(AND(C1024&lt;&gt;"",SUM(G$27:G1023)&lt;E$19),$E$19/$E$23,0)</f>
        <v>0</v>
      </c>
      <c r="H1024" s="43">
        <f t="shared" si="110"/>
        <v>0</v>
      </c>
      <c r="I1024" s="43">
        <f t="shared" si="111"/>
        <v>0</v>
      </c>
      <c r="J1024" s="78" t="str">
        <f t="shared" si="106"/>
        <v>2105–2106</v>
      </c>
      <c r="L1024" s="89"/>
      <c r="N1024" s="87"/>
      <c r="Q1024" s="46"/>
    </row>
    <row r="1025" spans="1:17" ht="20.25" customHeight="1" x14ac:dyDescent="0.2">
      <c r="A1025" s="41">
        <v>75120</v>
      </c>
      <c r="B1025" s="42">
        <f t="shared" si="107"/>
        <v>0</v>
      </c>
      <c r="C1025" s="117"/>
      <c r="D1025" s="43">
        <f t="shared" si="108"/>
        <v>0</v>
      </c>
      <c r="E1025" s="44">
        <f t="shared" si="105"/>
        <v>0</v>
      </c>
      <c r="F1025" s="43">
        <f t="shared" si="109"/>
        <v>0</v>
      </c>
      <c r="G1025" s="45">
        <f>IF(AND(C1025&lt;&gt;"",SUM(G$27:G1024)&lt;E$19),$E$19/$E$23,0)</f>
        <v>0</v>
      </c>
      <c r="H1025" s="43">
        <f t="shared" si="110"/>
        <v>0</v>
      </c>
      <c r="I1025" s="43">
        <f t="shared" si="111"/>
        <v>0</v>
      </c>
      <c r="J1025" s="78" t="str">
        <f t="shared" si="106"/>
        <v>2105–2106</v>
      </c>
      <c r="L1025" s="89"/>
      <c r="N1025" s="87"/>
      <c r="Q1025" s="46"/>
    </row>
    <row r="1026" spans="1:17" ht="20.25" customHeight="1" x14ac:dyDescent="0.2">
      <c r="A1026" s="41">
        <v>75150</v>
      </c>
      <c r="B1026" s="42">
        <f t="shared" si="107"/>
        <v>0</v>
      </c>
      <c r="C1026" s="117"/>
      <c r="D1026" s="43">
        <f t="shared" si="108"/>
        <v>0</v>
      </c>
      <c r="E1026" s="44">
        <f t="shared" si="105"/>
        <v>0</v>
      </c>
      <c r="F1026" s="43">
        <f t="shared" si="109"/>
        <v>0</v>
      </c>
      <c r="G1026" s="45">
        <f>IF(AND(C1026&lt;&gt;"",SUM(G$27:G1025)&lt;E$19),$E$19/$E$23,0)</f>
        <v>0</v>
      </c>
      <c r="H1026" s="43">
        <f t="shared" si="110"/>
        <v>0</v>
      </c>
      <c r="I1026" s="43">
        <f t="shared" si="111"/>
        <v>0</v>
      </c>
      <c r="J1026" s="78" t="str">
        <f t="shared" si="106"/>
        <v>2105–2106</v>
      </c>
      <c r="L1026" s="89"/>
      <c r="N1026" s="87"/>
      <c r="Q1026" s="46"/>
    </row>
    <row r="1027" spans="1:17" ht="20.25" customHeight="1" x14ac:dyDescent="0.2">
      <c r="A1027" s="41">
        <v>75181</v>
      </c>
      <c r="B1027" s="42">
        <f t="shared" si="107"/>
        <v>0</v>
      </c>
      <c r="C1027" s="117"/>
      <c r="D1027" s="43">
        <f t="shared" si="108"/>
        <v>0</v>
      </c>
      <c r="E1027" s="44">
        <f t="shared" si="105"/>
        <v>0</v>
      </c>
      <c r="F1027" s="43">
        <f t="shared" si="109"/>
        <v>0</v>
      </c>
      <c r="G1027" s="45">
        <f>IF(AND(C1027&lt;&gt;"",SUM(G$27:G1026)&lt;E$19),$E$19/$E$23,0)</f>
        <v>0</v>
      </c>
      <c r="H1027" s="43">
        <f t="shared" si="110"/>
        <v>0</v>
      </c>
      <c r="I1027" s="43">
        <f t="shared" si="111"/>
        <v>0</v>
      </c>
      <c r="J1027" s="78" t="str">
        <f t="shared" si="106"/>
        <v>2105–2106</v>
      </c>
      <c r="L1027" s="89"/>
      <c r="N1027" s="87"/>
      <c r="Q1027" s="46"/>
    </row>
    <row r="1028" spans="1:17" ht="20.25" customHeight="1" x14ac:dyDescent="0.2">
      <c r="A1028" s="41">
        <v>75211</v>
      </c>
      <c r="B1028" s="42">
        <f t="shared" si="107"/>
        <v>0</v>
      </c>
      <c r="C1028" s="117"/>
      <c r="D1028" s="43">
        <f t="shared" si="108"/>
        <v>0</v>
      </c>
      <c r="E1028" s="44">
        <f t="shared" si="105"/>
        <v>0</v>
      </c>
      <c r="F1028" s="43">
        <f t="shared" si="109"/>
        <v>0</v>
      </c>
      <c r="G1028" s="45">
        <f>IF(AND(C1028&lt;&gt;"",SUM(G$27:G1027)&lt;E$19),$E$19/$E$23,0)</f>
        <v>0</v>
      </c>
      <c r="H1028" s="43">
        <f t="shared" si="110"/>
        <v>0</v>
      </c>
      <c r="I1028" s="43">
        <f t="shared" si="111"/>
        <v>0</v>
      </c>
      <c r="J1028" s="78" t="str">
        <f t="shared" si="106"/>
        <v>2105–2106</v>
      </c>
      <c r="L1028" s="89"/>
      <c r="N1028" s="87"/>
      <c r="Q1028" s="46"/>
    </row>
    <row r="1029" spans="1:17" ht="20.25" customHeight="1" x14ac:dyDescent="0.2">
      <c r="A1029" s="41">
        <v>75242</v>
      </c>
      <c r="B1029" s="42">
        <f t="shared" si="107"/>
        <v>0</v>
      </c>
      <c r="C1029" s="117"/>
      <c r="D1029" s="43">
        <f t="shared" si="108"/>
        <v>0</v>
      </c>
      <c r="E1029" s="44">
        <f t="shared" si="105"/>
        <v>0</v>
      </c>
      <c r="F1029" s="43">
        <f t="shared" si="109"/>
        <v>0</v>
      </c>
      <c r="G1029" s="45">
        <f>IF(AND(C1029&lt;&gt;"",SUM(G$27:G1028)&lt;E$19),$E$19/$E$23,0)</f>
        <v>0</v>
      </c>
      <c r="H1029" s="43">
        <f t="shared" si="110"/>
        <v>0</v>
      </c>
      <c r="I1029" s="43">
        <f t="shared" si="111"/>
        <v>0</v>
      </c>
      <c r="J1029" s="78" t="str">
        <f t="shared" si="106"/>
        <v>2105–2106</v>
      </c>
      <c r="L1029" s="89"/>
      <c r="N1029" s="87"/>
      <c r="Q1029" s="46"/>
    </row>
    <row r="1030" spans="1:17" ht="20.25" customHeight="1" x14ac:dyDescent="0.2">
      <c r="A1030" s="41">
        <v>75273</v>
      </c>
      <c r="B1030" s="42">
        <f t="shared" si="107"/>
        <v>0</v>
      </c>
      <c r="C1030" s="117"/>
      <c r="D1030" s="43">
        <f t="shared" si="108"/>
        <v>0</v>
      </c>
      <c r="E1030" s="44">
        <f t="shared" si="105"/>
        <v>0</v>
      </c>
      <c r="F1030" s="43">
        <f t="shared" si="109"/>
        <v>0</v>
      </c>
      <c r="G1030" s="45">
        <f>IF(AND(C1030&lt;&gt;"",SUM(G$27:G1029)&lt;E$19),$E$19/$E$23,0)</f>
        <v>0</v>
      </c>
      <c r="H1030" s="43">
        <f t="shared" si="110"/>
        <v>0</v>
      </c>
      <c r="I1030" s="43">
        <f t="shared" si="111"/>
        <v>0</v>
      </c>
      <c r="J1030" s="78" t="str">
        <f t="shared" si="106"/>
        <v>2105–2106</v>
      </c>
      <c r="L1030" s="89"/>
      <c r="N1030" s="87"/>
      <c r="Q1030" s="46"/>
    </row>
    <row r="1031" spans="1:17" ht="20.25" customHeight="1" x14ac:dyDescent="0.2">
      <c r="A1031" s="41">
        <v>75301</v>
      </c>
      <c r="B1031" s="42">
        <f t="shared" si="107"/>
        <v>0</v>
      </c>
      <c r="C1031" s="117"/>
      <c r="D1031" s="43">
        <f t="shared" si="108"/>
        <v>0</v>
      </c>
      <c r="E1031" s="44">
        <f t="shared" si="105"/>
        <v>0</v>
      </c>
      <c r="F1031" s="43">
        <f t="shared" si="109"/>
        <v>0</v>
      </c>
      <c r="G1031" s="45">
        <f>IF(AND(C1031&lt;&gt;"",SUM(G$27:G1030)&lt;E$19),$E$19/$E$23,0)</f>
        <v>0</v>
      </c>
      <c r="H1031" s="43">
        <f t="shared" si="110"/>
        <v>0</v>
      </c>
      <c r="I1031" s="43">
        <f t="shared" si="111"/>
        <v>0</v>
      </c>
      <c r="J1031" s="78" t="str">
        <f t="shared" si="106"/>
        <v>2105–2106</v>
      </c>
      <c r="L1031" s="89"/>
      <c r="N1031" s="87"/>
      <c r="Q1031" s="46"/>
    </row>
    <row r="1032" spans="1:17" ht="20.25" customHeight="1" x14ac:dyDescent="0.2">
      <c r="A1032" s="41">
        <v>75332</v>
      </c>
      <c r="B1032" s="42">
        <f t="shared" si="107"/>
        <v>0</v>
      </c>
      <c r="C1032" s="117"/>
      <c r="D1032" s="43">
        <f t="shared" si="108"/>
        <v>0</v>
      </c>
      <c r="E1032" s="44">
        <f t="shared" si="105"/>
        <v>0</v>
      </c>
      <c r="F1032" s="43">
        <f t="shared" si="109"/>
        <v>0</v>
      </c>
      <c r="G1032" s="45">
        <f>IF(AND(C1032&lt;&gt;"",SUM(G$27:G1031)&lt;E$19),$E$19/$E$23,0)</f>
        <v>0</v>
      </c>
      <c r="H1032" s="43">
        <f t="shared" si="110"/>
        <v>0</v>
      </c>
      <c r="I1032" s="43">
        <f t="shared" si="111"/>
        <v>0</v>
      </c>
      <c r="J1032" s="78" t="str">
        <f t="shared" si="106"/>
        <v>2105–2106</v>
      </c>
      <c r="L1032" s="89"/>
      <c r="N1032" s="87"/>
      <c r="Q1032" s="46"/>
    </row>
    <row r="1033" spans="1:17" ht="20.25" customHeight="1" x14ac:dyDescent="0.2">
      <c r="A1033" s="41">
        <v>75362</v>
      </c>
      <c r="B1033" s="42">
        <f t="shared" si="107"/>
        <v>0</v>
      </c>
      <c r="C1033" s="117"/>
      <c r="D1033" s="43">
        <f t="shared" si="108"/>
        <v>0</v>
      </c>
      <c r="E1033" s="44">
        <f t="shared" si="105"/>
        <v>0</v>
      </c>
      <c r="F1033" s="43">
        <f t="shared" si="109"/>
        <v>0</v>
      </c>
      <c r="G1033" s="45">
        <f>IF(AND(C1033&lt;&gt;"",SUM(G$27:G1032)&lt;E$19),$E$19/$E$23,0)</f>
        <v>0</v>
      </c>
      <c r="H1033" s="43">
        <f t="shared" si="110"/>
        <v>0</v>
      </c>
      <c r="I1033" s="43">
        <f t="shared" si="111"/>
        <v>0</v>
      </c>
      <c r="J1033" s="78" t="str">
        <f t="shared" si="106"/>
        <v>2105–2106</v>
      </c>
      <c r="L1033" s="89"/>
      <c r="N1033" s="87"/>
      <c r="Q1033" s="46"/>
    </row>
    <row r="1034" spans="1:17" ht="20.25" customHeight="1" x14ac:dyDescent="0.2">
      <c r="A1034" s="41">
        <v>75393</v>
      </c>
      <c r="B1034" s="42">
        <f t="shared" si="107"/>
        <v>0</v>
      </c>
      <c r="C1034" s="117"/>
      <c r="D1034" s="43">
        <f t="shared" si="108"/>
        <v>0</v>
      </c>
      <c r="E1034" s="44">
        <f t="shared" si="105"/>
        <v>0</v>
      </c>
      <c r="F1034" s="43">
        <f t="shared" si="109"/>
        <v>0</v>
      </c>
      <c r="G1034" s="45">
        <f>IF(AND(C1034&lt;&gt;"",SUM(G$27:G1033)&lt;E$19),$E$19/$E$23,0)</f>
        <v>0</v>
      </c>
      <c r="H1034" s="43">
        <f t="shared" si="110"/>
        <v>0</v>
      </c>
      <c r="I1034" s="43">
        <f t="shared" si="111"/>
        <v>0</v>
      </c>
      <c r="J1034" s="78" t="str">
        <f t="shared" si="106"/>
        <v>2105–2106</v>
      </c>
      <c r="L1034" s="89"/>
      <c r="N1034" s="87"/>
      <c r="Q1034" s="46"/>
    </row>
    <row r="1035" spans="1:17" ht="20.25" customHeight="1" x14ac:dyDescent="0.2">
      <c r="A1035" s="41">
        <v>75423</v>
      </c>
      <c r="B1035" s="42">
        <f t="shared" si="107"/>
        <v>0</v>
      </c>
      <c r="C1035" s="117"/>
      <c r="D1035" s="43">
        <f t="shared" si="108"/>
        <v>0</v>
      </c>
      <c r="E1035" s="44">
        <f t="shared" si="105"/>
        <v>0</v>
      </c>
      <c r="F1035" s="43">
        <f t="shared" si="109"/>
        <v>0</v>
      </c>
      <c r="G1035" s="45">
        <f>IF(AND(C1035&lt;&gt;"",SUM(G$27:G1034)&lt;E$19),$E$19/$E$23,0)</f>
        <v>0</v>
      </c>
      <c r="H1035" s="43">
        <f t="shared" si="110"/>
        <v>0</v>
      </c>
      <c r="I1035" s="43">
        <f t="shared" si="111"/>
        <v>0</v>
      </c>
      <c r="J1035" s="78" t="str">
        <f t="shared" si="106"/>
        <v>2106–2107</v>
      </c>
      <c r="L1035" s="89"/>
      <c r="N1035" s="87"/>
      <c r="Q1035" s="46"/>
    </row>
    <row r="1036" spans="1:17" ht="20.25" customHeight="1" x14ac:dyDescent="0.2">
      <c r="A1036" s="41">
        <v>75454</v>
      </c>
      <c r="B1036" s="42">
        <f t="shared" si="107"/>
        <v>0</v>
      </c>
      <c r="C1036" s="117"/>
      <c r="D1036" s="43">
        <f t="shared" si="108"/>
        <v>0</v>
      </c>
      <c r="E1036" s="44">
        <f t="shared" si="105"/>
        <v>0</v>
      </c>
      <c r="F1036" s="43">
        <f t="shared" si="109"/>
        <v>0</v>
      </c>
      <c r="G1036" s="45">
        <f>IF(AND(C1036&lt;&gt;"",SUM(G$27:G1035)&lt;E$19),$E$19/$E$23,0)</f>
        <v>0</v>
      </c>
      <c r="H1036" s="43">
        <f t="shared" si="110"/>
        <v>0</v>
      </c>
      <c r="I1036" s="43">
        <f t="shared" si="111"/>
        <v>0</v>
      </c>
      <c r="J1036" s="78" t="str">
        <f t="shared" si="106"/>
        <v>2106–2107</v>
      </c>
      <c r="L1036" s="89"/>
      <c r="N1036" s="87"/>
      <c r="Q1036" s="46"/>
    </row>
    <row r="1037" spans="1:17" ht="20.25" customHeight="1" x14ac:dyDescent="0.2">
      <c r="A1037" s="41">
        <v>75485</v>
      </c>
      <c r="B1037" s="42">
        <f t="shared" si="107"/>
        <v>0</v>
      </c>
      <c r="C1037" s="117"/>
      <c r="D1037" s="43">
        <f t="shared" si="108"/>
        <v>0</v>
      </c>
      <c r="E1037" s="44">
        <f t="shared" si="105"/>
        <v>0</v>
      </c>
      <c r="F1037" s="43">
        <f t="shared" si="109"/>
        <v>0</v>
      </c>
      <c r="G1037" s="45">
        <f>IF(AND(C1037&lt;&gt;"",SUM(G$27:G1036)&lt;E$19),$E$19/$E$23,0)</f>
        <v>0</v>
      </c>
      <c r="H1037" s="43">
        <f t="shared" si="110"/>
        <v>0</v>
      </c>
      <c r="I1037" s="43">
        <f t="shared" si="111"/>
        <v>0</v>
      </c>
      <c r="J1037" s="78" t="str">
        <f t="shared" si="106"/>
        <v>2106–2107</v>
      </c>
      <c r="L1037" s="89"/>
      <c r="N1037" s="87"/>
      <c r="Q1037" s="46"/>
    </row>
    <row r="1038" spans="1:17" ht="20.25" customHeight="1" x14ac:dyDescent="0.2">
      <c r="A1038" s="41">
        <v>75515</v>
      </c>
      <c r="B1038" s="42">
        <f t="shared" si="107"/>
        <v>0</v>
      </c>
      <c r="C1038" s="117"/>
      <c r="D1038" s="43">
        <f t="shared" si="108"/>
        <v>0</v>
      </c>
      <c r="E1038" s="44">
        <f t="shared" si="105"/>
        <v>0</v>
      </c>
      <c r="F1038" s="43">
        <f t="shared" si="109"/>
        <v>0</v>
      </c>
      <c r="G1038" s="45">
        <f>IF(AND(C1038&lt;&gt;"",SUM(G$27:G1037)&lt;E$19),$E$19/$E$23,0)</f>
        <v>0</v>
      </c>
      <c r="H1038" s="43">
        <f t="shared" si="110"/>
        <v>0</v>
      </c>
      <c r="I1038" s="43">
        <f t="shared" si="111"/>
        <v>0</v>
      </c>
      <c r="J1038" s="78" t="str">
        <f t="shared" si="106"/>
        <v>2106–2107</v>
      </c>
      <c r="L1038" s="89"/>
      <c r="N1038" s="87"/>
      <c r="Q1038" s="46"/>
    </row>
    <row r="1039" spans="1:17" ht="20.25" customHeight="1" x14ac:dyDescent="0.2">
      <c r="A1039" s="41">
        <v>75546</v>
      </c>
      <c r="B1039" s="42">
        <f t="shared" si="107"/>
        <v>0</v>
      </c>
      <c r="C1039" s="117"/>
      <c r="D1039" s="43">
        <f t="shared" si="108"/>
        <v>0</v>
      </c>
      <c r="E1039" s="44">
        <f t="shared" si="105"/>
        <v>0</v>
      </c>
      <c r="F1039" s="43">
        <f t="shared" si="109"/>
        <v>0</v>
      </c>
      <c r="G1039" s="45">
        <f>IF(AND(C1039&lt;&gt;"",SUM(G$27:G1038)&lt;E$19),$E$19/$E$23,0)</f>
        <v>0</v>
      </c>
      <c r="H1039" s="43">
        <f t="shared" si="110"/>
        <v>0</v>
      </c>
      <c r="I1039" s="43">
        <f t="shared" si="111"/>
        <v>0</v>
      </c>
      <c r="J1039" s="78" t="str">
        <f t="shared" si="106"/>
        <v>2106–2107</v>
      </c>
      <c r="L1039" s="89"/>
      <c r="N1039" s="87"/>
      <c r="Q1039" s="46"/>
    </row>
    <row r="1040" spans="1:17" ht="20.25" customHeight="1" x14ac:dyDescent="0.2">
      <c r="A1040" s="41">
        <v>75576</v>
      </c>
      <c r="B1040" s="42">
        <f t="shared" si="107"/>
        <v>0</v>
      </c>
      <c r="C1040" s="117"/>
      <c r="D1040" s="43">
        <f t="shared" si="108"/>
        <v>0</v>
      </c>
      <c r="E1040" s="44">
        <f t="shared" si="105"/>
        <v>0</v>
      </c>
      <c r="F1040" s="43">
        <f t="shared" si="109"/>
        <v>0</v>
      </c>
      <c r="G1040" s="45">
        <f>IF(AND(C1040&lt;&gt;"",SUM(G$27:G1039)&lt;E$19),$E$19/$E$23,0)</f>
        <v>0</v>
      </c>
      <c r="H1040" s="43">
        <f t="shared" si="110"/>
        <v>0</v>
      </c>
      <c r="I1040" s="43">
        <f t="shared" si="111"/>
        <v>0</v>
      </c>
      <c r="J1040" s="78" t="str">
        <f t="shared" si="106"/>
        <v>2106–2107</v>
      </c>
      <c r="L1040" s="89"/>
      <c r="N1040" s="87"/>
      <c r="Q1040" s="46"/>
    </row>
    <row r="1041" spans="1:17" ht="20.25" customHeight="1" x14ac:dyDescent="0.2">
      <c r="A1041" s="41">
        <v>75607</v>
      </c>
      <c r="B1041" s="42">
        <f t="shared" si="107"/>
        <v>0</v>
      </c>
      <c r="C1041" s="117"/>
      <c r="D1041" s="43">
        <f t="shared" si="108"/>
        <v>0</v>
      </c>
      <c r="E1041" s="44">
        <f t="shared" si="105"/>
        <v>0</v>
      </c>
      <c r="F1041" s="43">
        <f t="shared" si="109"/>
        <v>0</v>
      </c>
      <c r="G1041" s="45">
        <f>IF(AND(C1041&lt;&gt;"",SUM(G$27:G1040)&lt;E$19),$E$19/$E$23,0)</f>
        <v>0</v>
      </c>
      <c r="H1041" s="43">
        <f t="shared" si="110"/>
        <v>0</v>
      </c>
      <c r="I1041" s="43">
        <f t="shared" si="111"/>
        <v>0</v>
      </c>
      <c r="J1041" s="78" t="str">
        <f t="shared" si="106"/>
        <v>2106–2107</v>
      </c>
      <c r="L1041" s="89"/>
      <c r="N1041" s="87"/>
      <c r="Q1041" s="46"/>
    </row>
    <row r="1042" spans="1:17" ht="20.25" customHeight="1" x14ac:dyDescent="0.2">
      <c r="A1042" s="41">
        <v>75638</v>
      </c>
      <c r="B1042" s="42">
        <f t="shared" si="107"/>
        <v>0</v>
      </c>
      <c r="C1042" s="117"/>
      <c r="D1042" s="43">
        <f t="shared" si="108"/>
        <v>0</v>
      </c>
      <c r="E1042" s="44">
        <f t="shared" si="105"/>
        <v>0</v>
      </c>
      <c r="F1042" s="43">
        <f t="shared" si="109"/>
        <v>0</v>
      </c>
      <c r="G1042" s="45">
        <f>IF(AND(C1042&lt;&gt;"",SUM(G$27:G1041)&lt;E$19),$E$19/$E$23,0)</f>
        <v>0</v>
      </c>
      <c r="H1042" s="43">
        <f t="shared" si="110"/>
        <v>0</v>
      </c>
      <c r="I1042" s="43">
        <f t="shared" si="111"/>
        <v>0</v>
      </c>
      <c r="J1042" s="78" t="str">
        <f t="shared" si="106"/>
        <v>2106–2107</v>
      </c>
      <c r="L1042" s="89"/>
      <c r="N1042" s="87"/>
      <c r="Q1042" s="46"/>
    </row>
    <row r="1043" spans="1:17" ht="20.25" customHeight="1" x14ac:dyDescent="0.2">
      <c r="A1043" s="41">
        <v>75666</v>
      </c>
      <c r="B1043" s="42">
        <f t="shared" si="107"/>
        <v>0</v>
      </c>
      <c r="C1043" s="117"/>
      <c r="D1043" s="43">
        <f t="shared" si="108"/>
        <v>0</v>
      </c>
      <c r="E1043" s="44">
        <f t="shared" si="105"/>
        <v>0</v>
      </c>
      <c r="F1043" s="43">
        <f t="shared" si="109"/>
        <v>0</v>
      </c>
      <c r="G1043" s="45">
        <f>IF(AND(C1043&lt;&gt;"",SUM(G$27:G1042)&lt;E$19),$E$19/$E$23,0)</f>
        <v>0</v>
      </c>
      <c r="H1043" s="43">
        <f t="shared" si="110"/>
        <v>0</v>
      </c>
      <c r="I1043" s="43">
        <f t="shared" si="111"/>
        <v>0</v>
      </c>
      <c r="J1043" s="78" t="str">
        <f t="shared" si="106"/>
        <v>2106–2107</v>
      </c>
      <c r="L1043" s="89"/>
      <c r="N1043" s="87"/>
      <c r="Q1043" s="46"/>
    </row>
    <row r="1044" spans="1:17" ht="20.25" customHeight="1" x14ac:dyDescent="0.2">
      <c r="A1044" s="41">
        <v>75697</v>
      </c>
      <c r="B1044" s="42">
        <f t="shared" si="107"/>
        <v>0</v>
      </c>
      <c r="C1044" s="117"/>
      <c r="D1044" s="43">
        <f t="shared" si="108"/>
        <v>0</v>
      </c>
      <c r="E1044" s="44">
        <f t="shared" si="105"/>
        <v>0</v>
      </c>
      <c r="F1044" s="43">
        <f t="shared" si="109"/>
        <v>0</v>
      </c>
      <c r="G1044" s="45">
        <f>IF(AND(C1044&lt;&gt;"",SUM(G$27:G1043)&lt;E$19),$E$19/$E$23,0)</f>
        <v>0</v>
      </c>
      <c r="H1044" s="43">
        <f t="shared" si="110"/>
        <v>0</v>
      </c>
      <c r="I1044" s="43">
        <f t="shared" si="111"/>
        <v>0</v>
      </c>
      <c r="J1044" s="78" t="str">
        <f t="shared" si="106"/>
        <v>2106–2107</v>
      </c>
      <c r="L1044" s="89"/>
      <c r="N1044" s="87"/>
      <c r="Q1044" s="46"/>
    </row>
    <row r="1045" spans="1:17" ht="20.25" customHeight="1" x14ac:dyDescent="0.2">
      <c r="A1045" s="41">
        <v>75727</v>
      </c>
      <c r="B1045" s="42">
        <f t="shared" si="107"/>
        <v>0</v>
      </c>
      <c r="C1045" s="117"/>
      <c r="D1045" s="43">
        <f t="shared" si="108"/>
        <v>0</v>
      </c>
      <c r="E1045" s="44">
        <f t="shared" si="105"/>
        <v>0</v>
      </c>
      <c r="F1045" s="43">
        <f t="shared" si="109"/>
        <v>0</v>
      </c>
      <c r="G1045" s="45">
        <f>IF(AND(C1045&lt;&gt;"",SUM(G$27:G1044)&lt;E$19),$E$19/$E$23,0)</f>
        <v>0</v>
      </c>
      <c r="H1045" s="43">
        <f t="shared" si="110"/>
        <v>0</v>
      </c>
      <c r="I1045" s="43">
        <f t="shared" si="111"/>
        <v>0</v>
      </c>
      <c r="J1045" s="78" t="str">
        <f t="shared" si="106"/>
        <v>2106–2107</v>
      </c>
      <c r="L1045" s="89"/>
      <c r="N1045" s="87"/>
      <c r="Q1045" s="46"/>
    </row>
    <row r="1046" spans="1:17" ht="20.25" customHeight="1" x14ac:dyDescent="0.2">
      <c r="A1046" s="41">
        <v>75758</v>
      </c>
      <c r="B1046" s="42">
        <f t="shared" si="107"/>
        <v>0</v>
      </c>
      <c r="C1046" s="117"/>
      <c r="D1046" s="43">
        <f t="shared" si="108"/>
        <v>0</v>
      </c>
      <c r="E1046" s="44">
        <f t="shared" si="105"/>
        <v>0</v>
      </c>
      <c r="F1046" s="43">
        <f t="shared" si="109"/>
        <v>0</v>
      </c>
      <c r="G1046" s="45">
        <f>IF(AND(C1046&lt;&gt;"",SUM(G$27:G1045)&lt;E$19),$E$19/$E$23,0)</f>
        <v>0</v>
      </c>
      <c r="H1046" s="43">
        <f t="shared" si="110"/>
        <v>0</v>
      </c>
      <c r="I1046" s="43">
        <f t="shared" si="111"/>
        <v>0</v>
      </c>
      <c r="J1046" s="78" t="str">
        <f t="shared" si="106"/>
        <v>2106–2107</v>
      </c>
      <c r="L1046" s="89"/>
      <c r="N1046" s="87"/>
      <c r="Q1046" s="46"/>
    </row>
    <row r="1047" spans="1:17" ht="20.25" customHeight="1" x14ac:dyDescent="0.2">
      <c r="A1047" s="41">
        <v>75788</v>
      </c>
      <c r="B1047" s="42">
        <f t="shared" si="107"/>
        <v>0</v>
      </c>
      <c r="C1047" s="117"/>
      <c r="D1047" s="43">
        <f t="shared" si="108"/>
        <v>0</v>
      </c>
      <c r="E1047" s="44">
        <f t="shared" si="105"/>
        <v>0</v>
      </c>
      <c r="F1047" s="43">
        <f t="shared" si="109"/>
        <v>0</v>
      </c>
      <c r="G1047" s="45">
        <f>IF(AND(C1047&lt;&gt;"",SUM(G$27:G1046)&lt;E$19),$E$19/$E$23,0)</f>
        <v>0</v>
      </c>
      <c r="H1047" s="43">
        <f t="shared" si="110"/>
        <v>0</v>
      </c>
      <c r="I1047" s="43">
        <f t="shared" si="111"/>
        <v>0</v>
      </c>
      <c r="J1047" s="78" t="str">
        <f t="shared" si="106"/>
        <v>2107–2108</v>
      </c>
      <c r="L1047" s="89"/>
      <c r="N1047" s="87"/>
      <c r="Q1047" s="46"/>
    </row>
    <row r="1048" spans="1:17" ht="20.25" customHeight="1" x14ac:dyDescent="0.2">
      <c r="A1048" s="41">
        <v>75819</v>
      </c>
      <c r="B1048" s="42">
        <f t="shared" si="107"/>
        <v>0</v>
      </c>
      <c r="C1048" s="117"/>
      <c r="D1048" s="43">
        <f t="shared" si="108"/>
        <v>0</v>
      </c>
      <c r="E1048" s="44">
        <f t="shared" si="105"/>
        <v>0</v>
      </c>
      <c r="F1048" s="43">
        <f t="shared" si="109"/>
        <v>0</v>
      </c>
      <c r="G1048" s="45">
        <f>IF(AND(C1048&lt;&gt;"",SUM(G$27:G1047)&lt;E$19),$E$19/$E$23,0)</f>
        <v>0</v>
      </c>
      <c r="H1048" s="43">
        <f t="shared" si="110"/>
        <v>0</v>
      </c>
      <c r="I1048" s="43">
        <f t="shared" si="111"/>
        <v>0</v>
      </c>
      <c r="J1048" s="78" t="str">
        <f t="shared" si="106"/>
        <v>2107–2108</v>
      </c>
      <c r="L1048" s="89"/>
      <c r="N1048" s="87"/>
      <c r="Q1048" s="46"/>
    </row>
    <row r="1049" spans="1:17" ht="20.25" customHeight="1" x14ac:dyDescent="0.2">
      <c r="A1049" s="41">
        <v>75850</v>
      </c>
      <c r="B1049" s="42">
        <f t="shared" si="107"/>
        <v>0</v>
      </c>
      <c r="C1049" s="117"/>
      <c r="D1049" s="43">
        <f t="shared" si="108"/>
        <v>0</v>
      </c>
      <c r="E1049" s="44">
        <f t="shared" si="105"/>
        <v>0</v>
      </c>
      <c r="F1049" s="43">
        <f t="shared" si="109"/>
        <v>0</v>
      </c>
      <c r="G1049" s="45">
        <f>IF(AND(C1049&lt;&gt;"",SUM(G$27:G1048)&lt;E$19),$E$19/$E$23,0)</f>
        <v>0</v>
      </c>
      <c r="H1049" s="43">
        <f t="shared" si="110"/>
        <v>0</v>
      </c>
      <c r="I1049" s="43">
        <f t="shared" si="111"/>
        <v>0</v>
      </c>
      <c r="J1049" s="78" t="str">
        <f t="shared" si="106"/>
        <v>2107–2108</v>
      </c>
      <c r="L1049" s="89"/>
      <c r="N1049" s="87"/>
      <c r="Q1049" s="46"/>
    </row>
    <row r="1050" spans="1:17" ht="20.25" customHeight="1" x14ac:dyDescent="0.2">
      <c r="A1050" s="41">
        <v>75880</v>
      </c>
      <c r="B1050" s="42">
        <f t="shared" si="107"/>
        <v>0</v>
      </c>
      <c r="C1050" s="117"/>
      <c r="D1050" s="43">
        <f t="shared" si="108"/>
        <v>0</v>
      </c>
      <c r="E1050" s="44">
        <f t="shared" si="105"/>
        <v>0</v>
      </c>
      <c r="F1050" s="43">
        <f t="shared" si="109"/>
        <v>0</v>
      </c>
      <c r="G1050" s="45">
        <f>IF(AND(C1050&lt;&gt;"",SUM(G$27:G1049)&lt;E$19),$E$19/$E$23,0)</f>
        <v>0</v>
      </c>
      <c r="H1050" s="43">
        <f t="shared" si="110"/>
        <v>0</v>
      </c>
      <c r="I1050" s="43">
        <f t="shared" si="111"/>
        <v>0</v>
      </c>
      <c r="J1050" s="78" t="str">
        <f t="shared" si="106"/>
        <v>2107–2108</v>
      </c>
      <c r="L1050" s="89"/>
      <c r="N1050" s="87"/>
      <c r="Q1050" s="46"/>
    </row>
    <row r="1051" spans="1:17" ht="20.25" customHeight="1" x14ac:dyDescent="0.2">
      <c r="A1051" s="41">
        <v>75911</v>
      </c>
      <c r="B1051" s="42">
        <f t="shared" si="107"/>
        <v>0</v>
      </c>
      <c r="C1051" s="117"/>
      <c r="D1051" s="43">
        <f t="shared" si="108"/>
        <v>0</v>
      </c>
      <c r="E1051" s="44">
        <f t="shared" ref="E1051:E1114" si="112">C1051-D1051</f>
        <v>0</v>
      </c>
      <c r="F1051" s="43">
        <f t="shared" si="109"/>
        <v>0</v>
      </c>
      <c r="G1051" s="45">
        <f>IF(AND(C1051&lt;&gt;"",SUM(G$27:G1050)&lt;E$19),$E$19/$E$23,0)</f>
        <v>0</v>
      </c>
      <c r="H1051" s="43">
        <f t="shared" si="110"/>
        <v>0</v>
      </c>
      <c r="I1051" s="43">
        <f t="shared" si="111"/>
        <v>0</v>
      </c>
      <c r="J1051" s="78" t="str">
        <f t="shared" ref="J1051:J1114" si="113">IF(OR(MONTH(A1051)=1,MONTH(A1051)=2,MONTH(A1051)=3,MONTH(A1051)=4,MONTH(A1051)=5,MONTH(A1051)=6),YEAR(A1051)-1&amp;"–"&amp;YEAR(A1051),YEAR(A1051)&amp;"–"&amp;YEAR(A1051)+1)</f>
        <v>2107–2108</v>
      </c>
      <c r="L1051" s="89"/>
      <c r="N1051" s="87"/>
      <c r="Q1051" s="46"/>
    </row>
    <row r="1052" spans="1:17" ht="20.25" customHeight="1" x14ac:dyDescent="0.2">
      <c r="A1052" s="41">
        <v>75941</v>
      </c>
      <c r="B1052" s="42">
        <f t="shared" ref="B1052:B1115" si="114">IF(C1052&gt;0,C1052*-1,C1052)</f>
        <v>0</v>
      </c>
      <c r="C1052" s="117"/>
      <c r="D1052" s="43">
        <f t="shared" ref="D1052:D1115" si="115">IF(C1052="",0,IF($E$15="Beginning",IF(C1051&lt;&gt;"",$F1051*$E$6/12,0),IF(C1051&lt;&gt;"",$F1051*$E$6/12,$E$16*$E$6/12)))</f>
        <v>0</v>
      </c>
      <c r="E1052" s="44">
        <f t="shared" si="112"/>
        <v>0</v>
      </c>
      <c r="F1052" s="43">
        <f t="shared" ref="F1052:F1115" si="116">IF(C1052="",0,IF(C1051="",$E$16-E1052,IF(C1052&lt;&gt;"",F1051-E1052)))</f>
        <v>0</v>
      </c>
      <c r="G1052" s="45">
        <f>IF(AND(C1052&lt;&gt;"",SUM(G$27:G1051)&lt;E$19),$E$19/$E$23,0)</f>
        <v>0</v>
      </c>
      <c r="H1052" s="43">
        <f t="shared" ref="H1052:H1115" si="117">IF(C1052&lt;&gt;"",G1052+H1051,0)</f>
        <v>0</v>
      </c>
      <c r="I1052" s="43">
        <f t="shared" si="111"/>
        <v>0</v>
      </c>
      <c r="J1052" s="78" t="str">
        <f t="shared" si="113"/>
        <v>2107–2108</v>
      </c>
      <c r="L1052" s="89"/>
      <c r="N1052" s="87"/>
      <c r="Q1052" s="46"/>
    </row>
    <row r="1053" spans="1:17" ht="20.25" customHeight="1" x14ac:dyDescent="0.2">
      <c r="A1053" s="41">
        <v>75972</v>
      </c>
      <c r="B1053" s="42">
        <f t="shared" si="114"/>
        <v>0</v>
      </c>
      <c r="C1053" s="117"/>
      <c r="D1053" s="43">
        <f t="shared" si="115"/>
        <v>0</v>
      </c>
      <c r="E1053" s="44">
        <f t="shared" si="112"/>
        <v>0</v>
      </c>
      <c r="F1053" s="43">
        <f t="shared" si="116"/>
        <v>0</v>
      </c>
      <c r="G1053" s="45">
        <f>IF(AND(C1053&lt;&gt;"",SUM(G$27:G1052)&lt;E$19),$E$19/$E$23,0)</f>
        <v>0</v>
      </c>
      <c r="H1053" s="43">
        <f t="shared" si="117"/>
        <v>0</v>
      </c>
      <c r="I1053" s="43">
        <f t="shared" ref="I1053:I1116" si="118">IF(C1053&lt;&gt;"",$E$19-H1053,0)</f>
        <v>0</v>
      </c>
      <c r="J1053" s="78" t="str">
        <f t="shared" si="113"/>
        <v>2107–2108</v>
      </c>
      <c r="L1053" s="89"/>
      <c r="N1053" s="87"/>
      <c r="Q1053" s="46"/>
    </row>
    <row r="1054" spans="1:17" ht="20.25" customHeight="1" x14ac:dyDescent="0.2">
      <c r="A1054" s="41">
        <v>76003</v>
      </c>
      <c r="B1054" s="42">
        <f t="shared" si="114"/>
        <v>0</v>
      </c>
      <c r="C1054" s="117"/>
      <c r="D1054" s="43">
        <f t="shared" si="115"/>
        <v>0</v>
      </c>
      <c r="E1054" s="44">
        <f t="shared" si="112"/>
        <v>0</v>
      </c>
      <c r="F1054" s="43">
        <f t="shared" si="116"/>
        <v>0</v>
      </c>
      <c r="G1054" s="45">
        <f>IF(AND(C1054&lt;&gt;"",SUM(G$27:G1053)&lt;E$19),$E$19/$E$23,0)</f>
        <v>0</v>
      </c>
      <c r="H1054" s="43">
        <f t="shared" si="117"/>
        <v>0</v>
      </c>
      <c r="I1054" s="43">
        <f t="shared" si="118"/>
        <v>0</v>
      </c>
      <c r="J1054" s="78" t="str">
        <f t="shared" si="113"/>
        <v>2107–2108</v>
      </c>
      <c r="L1054" s="89"/>
      <c r="N1054" s="87"/>
      <c r="Q1054" s="46"/>
    </row>
    <row r="1055" spans="1:17" ht="20.25" customHeight="1" x14ac:dyDescent="0.2">
      <c r="A1055" s="41">
        <v>76032</v>
      </c>
      <c r="B1055" s="42">
        <f t="shared" si="114"/>
        <v>0</v>
      </c>
      <c r="C1055" s="117"/>
      <c r="D1055" s="43">
        <f t="shared" si="115"/>
        <v>0</v>
      </c>
      <c r="E1055" s="44">
        <f t="shared" si="112"/>
        <v>0</v>
      </c>
      <c r="F1055" s="43">
        <f t="shared" si="116"/>
        <v>0</v>
      </c>
      <c r="G1055" s="45">
        <f>IF(AND(C1055&lt;&gt;"",SUM(G$27:G1054)&lt;E$19),$E$19/$E$23,0)</f>
        <v>0</v>
      </c>
      <c r="H1055" s="43">
        <f t="shared" si="117"/>
        <v>0</v>
      </c>
      <c r="I1055" s="43">
        <f t="shared" si="118"/>
        <v>0</v>
      </c>
      <c r="J1055" s="78" t="str">
        <f t="shared" si="113"/>
        <v>2107–2108</v>
      </c>
      <c r="L1055" s="89"/>
      <c r="N1055" s="87"/>
      <c r="Q1055" s="46"/>
    </row>
    <row r="1056" spans="1:17" ht="20.25" customHeight="1" x14ac:dyDescent="0.2">
      <c r="A1056" s="41">
        <v>76063</v>
      </c>
      <c r="B1056" s="42">
        <f t="shared" si="114"/>
        <v>0</v>
      </c>
      <c r="C1056" s="117"/>
      <c r="D1056" s="43">
        <f t="shared" si="115"/>
        <v>0</v>
      </c>
      <c r="E1056" s="44">
        <f t="shared" si="112"/>
        <v>0</v>
      </c>
      <c r="F1056" s="43">
        <f t="shared" si="116"/>
        <v>0</v>
      </c>
      <c r="G1056" s="45">
        <f>IF(AND(C1056&lt;&gt;"",SUM(G$27:G1055)&lt;E$19),$E$19/$E$23,0)</f>
        <v>0</v>
      </c>
      <c r="H1056" s="43">
        <f t="shared" si="117"/>
        <v>0</v>
      </c>
      <c r="I1056" s="43">
        <f t="shared" si="118"/>
        <v>0</v>
      </c>
      <c r="J1056" s="78" t="str">
        <f t="shared" si="113"/>
        <v>2107–2108</v>
      </c>
      <c r="L1056" s="89"/>
      <c r="N1056" s="87"/>
      <c r="Q1056" s="46"/>
    </row>
    <row r="1057" spans="1:17" ht="20.25" customHeight="1" x14ac:dyDescent="0.2">
      <c r="A1057" s="41">
        <v>76093</v>
      </c>
      <c r="B1057" s="42">
        <f t="shared" si="114"/>
        <v>0</v>
      </c>
      <c r="C1057" s="117"/>
      <c r="D1057" s="43">
        <f t="shared" si="115"/>
        <v>0</v>
      </c>
      <c r="E1057" s="44">
        <f t="shared" si="112"/>
        <v>0</v>
      </c>
      <c r="F1057" s="43">
        <f t="shared" si="116"/>
        <v>0</v>
      </c>
      <c r="G1057" s="45">
        <f>IF(AND(C1057&lt;&gt;"",SUM(G$27:G1056)&lt;E$19),$E$19/$E$23,0)</f>
        <v>0</v>
      </c>
      <c r="H1057" s="43">
        <f t="shared" si="117"/>
        <v>0</v>
      </c>
      <c r="I1057" s="43">
        <f t="shared" si="118"/>
        <v>0</v>
      </c>
      <c r="J1057" s="78" t="str">
        <f t="shared" si="113"/>
        <v>2107–2108</v>
      </c>
      <c r="L1057" s="89"/>
      <c r="N1057" s="87"/>
      <c r="Q1057" s="46"/>
    </row>
    <row r="1058" spans="1:17" ht="20.25" customHeight="1" x14ac:dyDescent="0.2">
      <c r="A1058" s="41">
        <v>76124</v>
      </c>
      <c r="B1058" s="42">
        <f t="shared" si="114"/>
        <v>0</v>
      </c>
      <c r="C1058" s="117"/>
      <c r="D1058" s="43">
        <f t="shared" si="115"/>
        <v>0</v>
      </c>
      <c r="E1058" s="44">
        <f t="shared" si="112"/>
        <v>0</v>
      </c>
      <c r="F1058" s="43">
        <f t="shared" si="116"/>
        <v>0</v>
      </c>
      <c r="G1058" s="45">
        <f>IF(AND(C1058&lt;&gt;"",SUM(G$27:G1057)&lt;E$19),$E$19/$E$23,0)</f>
        <v>0</v>
      </c>
      <c r="H1058" s="43">
        <f t="shared" si="117"/>
        <v>0</v>
      </c>
      <c r="I1058" s="43">
        <f t="shared" si="118"/>
        <v>0</v>
      </c>
      <c r="J1058" s="78" t="str">
        <f t="shared" si="113"/>
        <v>2107–2108</v>
      </c>
      <c r="L1058" s="89"/>
      <c r="N1058" s="87"/>
      <c r="Q1058" s="46"/>
    </row>
    <row r="1059" spans="1:17" ht="20.25" customHeight="1" x14ac:dyDescent="0.2">
      <c r="A1059" s="41">
        <v>76154</v>
      </c>
      <c r="B1059" s="42">
        <f t="shared" si="114"/>
        <v>0</v>
      </c>
      <c r="C1059" s="117"/>
      <c r="D1059" s="43">
        <f t="shared" si="115"/>
        <v>0</v>
      </c>
      <c r="E1059" s="44">
        <f t="shared" si="112"/>
        <v>0</v>
      </c>
      <c r="F1059" s="43">
        <f t="shared" si="116"/>
        <v>0</v>
      </c>
      <c r="G1059" s="45">
        <f>IF(AND(C1059&lt;&gt;"",SUM(G$27:G1058)&lt;E$19),$E$19/$E$23,0)</f>
        <v>0</v>
      </c>
      <c r="H1059" s="43">
        <f t="shared" si="117"/>
        <v>0</v>
      </c>
      <c r="I1059" s="43">
        <f t="shared" si="118"/>
        <v>0</v>
      </c>
      <c r="J1059" s="78" t="str">
        <f t="shared" si="113"/>
        <v>2108–2109</v>
      </c>
      <c r="L1059" s="89"/>
      <c r="N1059" s="87"/>
      <c r="Q1059" s="46"/>
    </row>
    <row r="1060" spans="1:17" ht="20.25" customHeight="1" x14ac:dyDescent="0.2">
      <c r="A1060" s="41">
        <v>76185</v>
      </c>
      <c r="B1060" s="42">
        <f t="shared" si="114"/>
        <v>0</v>
      </c>
      <c r="C1060" s="117"/>
      <c r="D1060" s="43">
        <f t="shared" si="115"/>
        <v>0</v>
      </c>
      <c r="E1060" s="44">
        <f t="shared" si="112"/>
        <v>0</v>
      </c>
      <c r="F1060" s="43">
        <f t="shared" si="116"/>
        <v>0</v>
      </c>
      <c r="G1060" s="45">
        <f>IF(AND(C1060&lt;&gt;"",SUM(G$27:G1059)&lt;E$19),$E$19/$E$23,0)</f>
        <v>0</v>
      </c>
      <c r="H1060" s="43">
        <f t="shared" si="117"/>
        <v>0</v>
      </c>
      <c r="I1060" s="43">
        <f t="shared" si="118"/>
        <v>0</v>
      </c>
      <c r="J1060" s="78" t="str">
        <f t="shared" si="113"/>
        <v>2108–2109</v>
      </c>
      <c r="L1060" s="89"/>
      <c r="N1060" s="87"/>
      <c r="Q1060" s="46"/>
    </row>
    <row r="1061" spans="1:17" ht="20.25" customHeight="1" x14ac:dyDescent="0.2">
      <c r="A1061" s="41">
        <v>76216</v>
      </c>
      <c r="B1061" s="42">
        <f t="shared" si="114"/>
        <v>0</v>
      </c>
      <c r="C1061" s="117"/>
      <c r="D1061" s="43">
        <f t="shared" si="115"/>
        <v>0</v>
      </c>
      <c r="E1061" s="44">
        <f t="shared" si="112"/>
        <v>0</v>
      </c>
      <c r="F1061" s="43">
        <f t="shared" si="116"/>
        <v>0</v>
      </c>
      <c r="G1061" s="45">
        <f>IF(AND(C1061&lt;&gt;"",SUM(G$27:G1060)&lt;E$19),$E$19/$E$23,0)</f>
        <v>0</v>
      </c>
      <c r="H1061" s="43">
        <f t="shared" si="117"/>
        <v>0</v>
      </c>
      <c r="I1061" s="43">
        <f t="shared" si="118"/>
        <v>0</v>
      </c>
      <c r="J1061" s="78" t="str">
        <f t="shared" si="113"/>
        <v>2108–2109</v>
      </c>
      <c r="L1061" s="89"/>
      <c r="N1061" s="87"/>
      <c r="Q1061" s="46"/>
    </row>
    <row r="1062" spans="1:17" ht="20.25" customHeight="1" x14ac:dyDescent="0.2">
      <c r="A1062" s="41">
        <v>76246</v>
      </c>
      <c r="B1062" s="42">
        <f t="shared" si="114"/>
        <v>0</v>
      </c>
      <c r="C1062" s="117"/>
      <c r="D1062" s="43">
        <f t="shared" si="115"/>
        <v>0</v>
      </c>
      <c r="E1062" s="44">
        <f t="shared" si="112"/>
        <v>0</v>
      </c>
      <c r="F1062" s="43">
        <f t="shared" si="116"/>
        <v>0</v>
      </c>
      <c r="G1062" s="45">
        <f>IF(AND(C1062&lt;&gt;"",SUM(G$27:G1061)&lt;E$19),$E$19/$E$23,0)</f>
        <v>0</v>
      </c>
      <c r="H1062" s="43">
        <f t="shared" si="117"/>
        <v>0</v>
      </c>
      <c r="I1062" s="43">
        <f t="shared" si="118"/>
        <v>0</v>
      </c>
      <c r="J1062" s="78" t="str">
        <f t="shared" si="113"/>
        <v>2108–2109</v>
      </c>
      <c r="L1062" s="89"/>
      <c r="N1062" s="87"/>
      <c r="Q1062" s="46"/>
    </row>
    <row r="1063" spans="1:17" ht="20.25" customHeight="1" x14ac:dyDescent="0.2">
      <c r="A1063" s="41">
        <v>76277</v>
      </c>
      <c r="B1063" s="42">
        <f t="shared" si="114"/>
        <v>0</v>
      </c>
      <c r="C1063" s="117"/>
      <c r="D1063" s="43">
        <f t="shared" si="115"/>
        <v>0</v>
      </c>
      <c r="E1063" s="44">
        <f t="shared" si="112"/>
        <v>0</v>
      </c>
      <c r="F1063" s="43">
        <f t="shared" si="116"/>
        <v>0</v>
      </c>
      <c r="G1063" s="45">
        <f>IF(AND(C1063&lt;&gt;"",SUM(G$27:G1062)&lt;E$19),$E$19/$E$23,0)</f>
        <v>0</v>
      </c>
      <c r="H1063" s="43">
        <f t="shared" si="117"/>
        <v>0</v>
      </c>
      <c r="I1063" s="43">
        <f t="shared" si="118"/>
        <v>0</v>
      </c>
      <c r="J1063" s="78" t="str">
        <f t="shared" si="113"/>
        <v>2108–2109</v>
      </c>
      <c r="L1063" s="89"/>
      <c r="N1063" s="87"/>
      <c r="Q1063" s="46"/>
    </row>
    <row r="1064" spans="1:17" ht="20.25" customHeight="1" x14ac:dyDescent="0.2">
      <c r="A1064" s="41">
        <v>76307</v>
      </c>
      <c r="B1064" s="42">
        <f t="shared" si="114"/>
        <v>0</v>
      </c>
      <c r="C1064" s="117"/>
      <c r="D1064" s="43">
        <f t="shared" si="115"/>
        <v>0</v>
      </c>
      <c r="E1064" s="44">
        <f t="shared" si="112"/>
        <v>0</v>
      </c>
      <c r="F1064" s="43">
        <f t="shared" si="116"/>
        <v>0</v>
      </c>
      <c r="G1064" s="45">
        <f>IF(AND(C1064&lt;&gt;"",SUM(G$27:G1063)&lt;E$19),$E$19/$E$23,0)</f>
        <v>0</v>
      </c>
      <c r="H1064" s="43">
        <f t="shared" si="117"/>
        <v>0</v>
      </c>
      <c r="I1064" s="43">
        <f t="shared" si="118"/>
        <v>0</v>
      </c>
      <c r="J1064" s="78" t="str">
        <f t="shared" si="113"/>
        <v>2108–2109</v>
      </c>
      <c r="L1064" s="89"/>
      <c r="N1064" s="87"/>
      <c r="Q1064" s="46"/>
    </row>
    <row r="1065" spans="1:17" ht="20.25" customHeight="1" x14ac:dyDescent="0.2">
      <c r="A1065" s="41">
        <v>76338</v>
      </c>
      <c r="B1065" s="42">
        <f t="shared" si="114"/>
        <v>0</v>
      </c>
      <c r="C1065" s="117"/>
      <c r="D1065" s="43">
        <f t="shared" si="115"/>
        <v>0</v>
      </c>
      <c r="E1065" s="44">
        <f t="shared" si="112"/>
        <v>0</v>
      </c>
      <c r="F1065" s="43">
        <f t="shared" si="116"/>
        <v>0</v>
      </c>
      <c r="G1065" s="45">
        <f>IF(AND(C1065&lt;&gt;"",SUM(G$27:G1064)&lt;E$19),$E$19/$E$23,0)</f>
        <v>0</v>
      </c>
      <c r="H1065" s="43">
        <f t="shared" si="117"/>
        <v>0</v>
      </c>
      <c r="I1065" s="43">
        <f t="shared" si="118"/>
        <v>0</v>
      </c>
      <c r="J1065" s="78" t="str">
        <f t="shared" si="113"/>
        <v>2108–2109</v>
      </c>
      <c r="L1065" s="89"/>
      <c r="N1065" s="87"/>
      <c r="Q1065" s="46"/>
    </row>
    <row r="1066" spans="1:17" ht="20.25" customHeight="1" x14ac:dyDescent="0.2">
      <c r="A1066" s="41">
        <v>76369</v>
      </c>
      <c r="B1066" s="42">
        <f t="shared" si="114"/>
        <v>0</v>
      </c>
      <c r="C1066" s="117"/>
      <c r="D1066" s="43">
        <f t="shared" si="115"/>
        <v>0</v>
      </c>
      <c r="E1066" s="44">
        <f t="shared" si="112"/>
        <v>0</v>
      </c>
      <c r="F1066" s="43">
        <f t="shared" si="116"/>
        <v>0</v>
      </c>
      <c r="G1066" s="45">
        <f>IF(AND(C1066&lt;&gt;"",SUM(G$27:G1065)&lt;E$19),$E$19/$E$23,0)</f>
        <v>0</v>
      </c>
      <c r="H1066" s="43">
        <f t="shared" si="117"/>
        <v>0</v>
      </c>
      <c r="I1066" s="43">
        <f t="shared" si="118"/>
        <v>0</v>
      </c>
      <c r="J1066" s="78" t="str">
        <f t="shared" si="113"/>
        <v>2108–2109</v>
      </c>
      <c r="L1066" s="89"/>
      <c r="N1066" s="87"/>
      <c r="Q1066" s="46"/>
    </row>
    <row r="1067" spans="1:17" ht="20.25" customHeight="1" x14ac:dyDescent="0.2">
      <c r="A1067" s="41">
        <v>76397</v>
      </c>
      <c r="B1067" s="42">
        <f t="shared" si="114"/>
        <v>0</v>
      </c>
      <c r="C1067" s="117"/>
      <c r="D1067" s="43">
        <f t="shared" si="115"/>
        <v>0</v>
      </c>
      <c r="E1067" s="44">
        <f t="shared" si="112"/>
        <v>0</v>
      </c>
      <c r="F1067" s="43">
        <f t="shared" si="116"/>
        <v>0</v>
      </c>
      <c r="G1067" s="45">
        <f>IF(AND(C1067&lt;&gt;"",SUM(G$27:G1066)&lt;E$19),$E$19/$E$23,0)</f>
        <v>0</v>
      </c>
      <c r="H1067" s="43">
        <f t="shared" si="117"/>
        <v>0</v>
      </c>
      <c r="I1067" s="43">
        <f t="shared" si="118"/>
        <v>0</v>
      </c>
      <c r="J1067" s="78" t="str">
        <f t="shared" si="113"/>
        <v>2108–2109</v>
      </c>
      <c r="L1067" s="89"/>
      <c r="N1067" s="87"/>
      <c r="Q1067" s="46"/>
    </row>
    <row r="1068" spans="1:17" ht="20.25" customHeight="1" x14ac:dyDescent="0.2">
      <c r="A1068" s="41">
        <v>76428</v>
      </c>
      <c r="B1068" s="42">
        <f t="shared" si="114"/>
        <v>0</v>
      </c>
      <c r="C1068" s="117"/>
      <c r="D1068" s="43">
        <f t="shared" si="115"/>
        <v>0</v>
      </c>
      <c r="E1068" s="44">
        <f t="shared" si="112"/>
        <v>0</v>
      </c>
      <c r="F1068" s="43">
        <f t="shared" si="116"/>
        <v>0</v>
      </c>
      <c r="G1068" s="45">
        <f>IF(AND(C1068&lt;&gt;"",SUM(G$27:G1067)&lt;E$19),$E$19/$E$23,0)</f>
        <v>0</v>
      </c>
      <c r="H1068" s="43">
        <f t="shared" si="117"/>
        <v>0</v>
      </c>
      <c r="I1068" s="43">
        <f t="shared" si="118"/>
        <v>0</v>
      </c>
      <c r="J1068" s="78" t="str">
        <f t="shared" si="113"/>
        <v>2108–2109</v>
      </c>
      <c r="L1068" s="89"/>
      <c r="N1068" s="87"/>
      <c r="Q1068" s="46"/>
    </row>
    <row r="1069" spans="1:17" ht="20.25" customHeight="1" x14ac:dyDescent="0.2">
      <c r="A1069" s="41">
        <v>76458</v>
      </c>
      <c r="B1069" s="42">
        <f t="shared" si="114"/>
        <v>0</v>
      </c>
      <c r="C1069" s="117"/>
      <c r="D1069" s="43">
        <f t="shared" si="115"/>
        <v>0</v>
      </c>
      <c r="E1069" s="44">
        <f t="shared" si="112"/>
        <v>0</v>
      </c>
      <c r="F1069" s="43">
        <f t="shared" si="116"/>
        <v>0</v>
      </c>
      <c r="G1069" s="45">
        <f>IF(AND(C1069&lt;&gt;"",SUM(G$27:G1068)&lt;E$19),$E$19/$E$23,0)</f>
        <v>0</v>
      </c>
      <c r="H1069" s="43">
        <f t="shared" si="117"/>
        <v>0</v>
      </c>
      <c r="I1069" s="43">
        <f t="shared" si="118"/>
        <v>0</v>
      </c>
      <c r="J1069" s="78" t="str">
        <f t="shared" si="113"/>
        <v>2108–2109</v>
      </c>
      <c r="L1069" s="89"/>
      <c r="N1069" s="87"/>
      <c r="Q1069" s="46"/>
    </row>
    <row r="1070" spans="1:17" ht="20.25" customHeight="1" x14ac:dyDescent="0.2">
      <c r="A1070" s="41">
        <v>76489</v>
      </c>
      <c r="B1070" s="42">
        <f t="shared" si="114"/>
        <v>0</v>
      </c>
      <c r="C1070" s="117"/>
      <c r="D1070" s="43">
        <f t="shared" si="115"/>
        <v>0</v>
      </c>
      <c r="E1070" s="44">
        <f t="shared" si="112"/>
        <v>0</v>
      </c>
      <c r="F1070" s="43">
        <f t="shared" si="116"/>
        <v>0</v>
      </c>
      <c r="G1070" s="45">
        <f>IF(AND(C1070&lt;&gt;"",SUM(G$27:G1069)&lt;E$19),$E$19/$E$23,0)</f>
        <v>0</v>
      </c>
      <c r="H1070" s="43">
        <f t="shared" si="117"/>
        <v>0</v>
      </c>
      <c r="I1070" s="43">
        <f t="shared" si="118"/>
        <v>0</v>
      </c>
      <c r="J1070" s="78" t="str">
        <f t="shared" si="113"/>
        <v>2108–2109</v>
      </c>
      <c r="L1070" s="89"/>
      <c r="N1070" s="87"/>
      <c r="Q1070" s="46"/>
    </row>
    <row r="1071" spans="1:17" ht="20.25" customHeight="1" x14ac:dyDescent="0.2">
      <c r="A1071" s="41">
        <v>76519</v>
      </c>
      <c r="B1071" s="42">
        <f t="shared" si="114"/>
        <v>0</v>
      </c>
      <c r="C1071" s="117"/>
      <c r="D1071" s="43">
        <f t="shared" si="115"/>
        <v>0</v>
      </c>
      <c r="E1071" s="44">
        <f t="shared" si="112"/>
        <v>0</v>
      </c>
      <c r="F1071" s="43">
        <f t="shared" si="116"/>
        <v>0</v>
      </c>
      <c r="G1071" s="45">
        <f>IF(AND(C1071&lt;&gt;"",SUM(G$27:G1070)&lt;E$19),$E$19/$E$23,0)</f>
        <v>0</v>
      </c>
      <c r="H1071" s="43">
        <f t="shared" si="117"/>
        <v>0</v>
      </c>
      <c r="I1071" s="43">
        <f t="shared" si="118"/>
        <v>0</v>
      </c>
      <c r="J1071" s="78" t="str">
        <f t="shared" si="113"/>
        <v>2109–2110</v>
      </c>
      <c r="L1071" s="89"/>
      <c r="N1071" s="87"/>
      <c r="Q1071" s="46"/>
    </row>
    <row r="1072" spans="1:17" ht="20.25" customHeight="1" x14ac:dyDescent="0.2">
      <c r="A1072" s="41">
        <v>76550</v>
      </c>
      <c r="B1072" s="42">
        <f t="shared" si="114"/>
        <v>0</v>
      </c>
      <c r="C1072" s="117"/>
      <c r="D1072" s="43">
        <f t="shared" si="115"/>
        <v>0</v>
      </c>
      <c r="E1072" s="44">
        <f t="shared" si="112"/>
        <v>0</v>
      </c>
      <c r="F1072" s="43">
        <f t="shared" si="116"/>
        <v>0</v>
      </c>
      <c r="G1072" s="45">
        <f>IF(AND(C1072&lt;&gt;"",SUM(G$27:G1071)&lt;E$19),$E$19/$E$23,0)</f>
        <v>0</v>
      </c>
      <c r="H1072" s="43">
        <f t="shared" si="117"/>
        <v>0</v>
      </c>
      <c r="I1072" s="43">
        <f t="shared" si="118"/>
        <v>0</v>
      </c>
      <c r="J1072" s="78" t="str">
        <f t="shared" si="113"/>
        <v>2109–2110</v>
      </c>
      <c r="L1072" s="89"/>
      <c r="N1072" s="87"/>
      <c r="Q1072" s="46"/>
    </row>
    <row r="1073" spans="1:17" ht="20.25" customHeight="1" x14ac:dyDescent="0.2">
      <c r="A1073" s="41">
        <v>76581</v>
      </c>
      <c r="B1073" s="42">
        <f t="shared" si="114"/>
        <v>0</v>
      </c>
      <c r="C1073" s="117"/>
      <c r="D1073" s="43">
        <f t="shared" si="115"/>
        <v>0</v>
      </c>
      <c r="E1073" s="44">
        <f t="shared" si="112"/>
        <v>0</v>
      </c>
      <c r="F1073" s="43">
        <f t="shared" si="116"/>
        <v>0</v>
      </c>
      <c r="G1073" s="45">
        <f>IF(AND(C1073&lt;&gt;"",SUM(G$27:G1072)&lt;E$19),$E$19/$E$23,0)</f>
        <v>0</v>
      </c>
      <c r="H1073" s="43">
        <f t="shared" si="117"/>
        <v>0</v>
      </c>
      <c r="I1073" s="43">
        <f t="shared" si="118"/>
        <v>0</v>
      </c>
      <c r="J1073" s="78" t="str">
        <f t="shared" si="113"/>
        <v>2109–2110</v>
      </c>
      <c r="L1073" s="89"/>
      <c r="N1073" s="87"/>
      <c r="Q1073" s="46"/>
    </row>
    <row r="1074" spans="1:17" ht="20.25" customHeight="1" x14ac:dyDescent="0.2">
      <c r="A1074" s="41">
        <v>76611</v>
      </c>
      <c r="B1074" s="42">
        <f t="shared" si="114"/>
        <v>0</v>
      </c>
      <c r="C1074" s="117"/>
      <c r="D1074" s="43">
        <f t="shared" si="115"/>
        <v>0</v>
      </c>
      <c r="E1074" s="44">
        <f t="shared" si="112"/>
        <v>0</v>
      </c>
      <c r="F1074" s="43">
        <f t="shared" si="116"/>
        <v>0</v>
      </c>
      <c r="G1074" s="45">
        <f>IF(AND(C1074&lt;&gt;"",SUM(G$27:G1073)&lt;E$19),$E$19/$E$23,0)</f>
        <v>0</v>
      </c>
      <c r="H1074" s="43">
        <f t="shared" si="117"/>
        <v>0</v>
      </c>
      <c r="I1074" s="43">
        <f t="shared" si="118"/>
        <v>0</v>
      </c>
      <c r="J1074" s="78" t="str">
        <f t="shared" si="113"/>
        <v>2109–2110</v>
      </c>
      <c r="L1074" s="89"/>
      <c r="N1074" s="87"/>
      <c r="Q1074" s="46"/>
    </row>
    <row r="1075" spans="1:17" ht="20.25" customHeight="1" x14ac:dyDescent="0.2">
      <c r="A1075" s="41">
        <v>76642</v>
      </c>
      <c r="B1075" s="42">
        <f t="shared" si="114"/>
        <v>0</v>
      </c>
      <c r="C1075" s="117"/>
      <c r="D1075" s="43">
        <f t="shared" si="115"/>
        <v>0</v>
      </c>
      <c r="E1075" s="44">
        <f t="shared" si="112"/>
        <v>0</v>
      </c>
      <c r="F1075" s="43">
        <f t="shared" si="116"/>
        <v>0</v>
      </c>
      <c r="G1075" s="45">
        <f>IF(AND(C1075&lt;&gt;"",SUM(G$27:G1074)&lt;E$19),$E$19/$E$23,0)</f>
        <v>0</v>
      </c>
      <c r="H1075" s="43">
        <f t="shared" si="117"/>
        <v>0</v>
      </c>
      <c r="I1075" s="43">
        <f t="shared" si="118"/>
        <v>0</v>
      </c>
      <c r="J1075" s="78" t="str">
        <f t="shared" si="113"/>
        <v>2109–2110</v>
      </c>
      <c r="L1075" s="89"/>
      <c r="N1075" s="87"/>
      <c r="Q1075" s="46"/>
    </row>
    <row r="1076" spans="1:17" ht="20.25" customHeight="1" x14ac:dyDescent="0.2">
      <c r="A1076" s="41">
        <v>76672</v>
      </c>
      <c r="B1076" s="42">
        <f t="shared" si="114"/>
        <v>0</v>
      </c>
      <c r="C1076" s="117"/>
      <c r="D1076" s="43">
        <f t="shared" si="115"/>
        <v>0</v>
      </c>
      <c r="E1076" s="44">
        <f t="shared" si="112"/>
        <v>0</v>
      </c>
      <c r="F1076" s="43">
        <f t="shared" si="116"/>
        <v>0</v>
      </c>
      <c r="G1076" s="45">
        <f>IF(AND(C1076&lt;&gt;"",SUM(G$27:G1075)&lt;E$19),$E$19/$E$23,0)</f>
        <v>0</v>
      </c>
      <c r="H1076" s="43">
        <f t="shared" si="117"/>
        <v>0</v>
      </c>
      <c r="I1076" s="43">
        <f t="shared" si="118"/>
        <v>0</v>
      </c>
      <c r="J1076" s="78" t="str">
        <f t="shared" si="113"/>
        <v>2109–2110</v>
      </c>
      <c r="L1076" s="89"/>
      <c r="N1076" s="87"/>
      <c r="Q1076" s="46"/>
    </row>
    <row r="1077" spans="1:17" ht="20.25" customHeight="1" x14ac:dyDescent="0.2">
      <c r="A1077" s="41">
        <v>76703</v>
      </c>
      <c r="B1077" s="42">
        <f t="shared" si="114"/>
        <v>0</v>
      </c>
      <c r="C1077" s="117"/>
      <c r="D1077" s="43">
        <f t="shared" si="115"/>
        <v>0</v>
      </c>
      <c r="E1077" s="44">
        <f t="shared" si="112"/>
        <v>0</v>
      </c>
      <c r="F1077" s="43">
        <f t="shared" si="116"/>
        <v>0</v>
      </c>
      <c r="G1077" s="45">
        <f>IF(AND(C1077&lt;&gt;"",SUM(G$27:G1076)&lt;E$19),$E$19/$E$23,0)</f>
        <v>0</v>
      </c>
      <c r="H1077" s="43">
        <f t="shared" si="117"/>
        <v>0</v>
      </c>
      <c r="I1077" s="43">
        <f t="shared" si="118"/>
        <v>0</v>
      </c>
      <c r="J1077" s="78" t="str">
        <f t="shared" si="113"/>
        <v>2109–2110</v>
      </c>
      <c r="L1077" s="89"/>
      <c r="N1077" s="87"/>
      <c r="Q1077" s="46"/>
    </row>
    <row r="1078" spans="1:17" ht="20.25" customHeight="1" x14ac:dyDescent="0.2">
      <c r="A1078" s="41">
        <v>76734</v>
      </c>
      <c r="B1078" s="42">
        <f t="shared" si="114"/>
        <v>0</v>
      </c>
      <c r="C1078" s="117"/>
      <c r="D1078" s="43">
        <f t="shared" si="115"/>
        <v>0</v>
      </c>
      <c r="E1078" s="44">
        <f t="shared" si="112"/>
        <v>0</v>
      </c>
      <c r="F1078" s="43">
        <f t="shared" si="116"/>
        <v>0</v>
      </c>
      <c r="G1078" s="45">
        <f>IF(AND(C1078&lt;&gt;"",SUM(G$27:G1077)&lt;E$19),$E$19/$E$23,0)</f>
        <v>0</v>
      </c>
      <c r="H1078" s="43">
        <f t="shared" si="117"/>
        <v>0</v>
      </c>
      <c r="I1078" s="43">
        <f t="shared" si="118"/>
        <v>0</v>
      </c>
      <c r="J1078" s="78" t="str">
        <f t="shared" si="113"/>
        <v>2109–2110</v>
      </c>
      <c r="L1078" s="89"/>
      <c r="N1078" s="87"/>
      <c r="Q1078" s="46"/>
    </row>
    <row r="1079" spans="1:17" ht="20.25" customHeight="1" x14ac:dyDescent="0.2">
      <c r="A1079" s="41">
        <v>76762</v>
      </c>
      <c r="B1079" s="42">
        <f t="shared" si="114"/>
        <v>0</v>
      </c>
      <c r="C1079" s="117"/>
      <c r="D1079" s="43">
        <f t="shared" si="115"/>
        <v>0</v>
      </c>
      <c r="E1079" s="44">
        <f t="shared" si="112"/>
        <v>0</v>
      </c>
      <c r="F1079" s="43">
        <f t="shared" si="116"/>
        <v>0</v>
      </c>
      <c r="G1079" s="45">
        <f>IF(AND(C1079&lt;&gt;"",SUM(G$27:G1078)&lt;E$19),$E$19/$E$23,0)</f>
        <v>0</v>
      </c>
      <c r="H1079" s="43">
        <f t="shared" si="117"/>
        <v>0</v>
      </c>
      <c r="I1079" s="43">
        <f t="shared" si="118"/>
        <v>0</v>
      </c>
      <c r="J1079" s="78" t="str">
        <f t="shared" si="113"/>
        <v>2109–2110</v>
      </c>
      <c r="L1079" s="89"/>
      <c r="N1079" s="87"/>
      <c r="Q1079" s="46"/>
    </row>
    <row r="1080" spans="1:17" ht="20.25" customHeight="1" x14ac:dyDescent="0.2">
      <c r="A1080" s="41">
        <v>76793</v>
      </c>
      <c r="B1080" s="42">
        <f t="shared" si="114"/>
        <v>0</v>
      </c>
      <c r="C1080" s="117"/>
      <c r="D1080" s="43">
        <f t="shared" si="115"/>
        <v>0</v>
      </c>
      <c r="E1080" s="44">
        <f t="shared" si="112"/>
        <v>0</v>
      </c>
      <c r="F1080" s="43">
        <f t="shared" si="116"/>
        <v>0</v>
      </c>
      <c r="G1080" s="45">
        <f>IF(AND(C1080&lt;&gt;"",SUM(G$27:G1079)&lt;E$19),$E$19/$E$23,0)</f>
        <v>0</v>
      </c>
      <c r="H1080" s="43">
        <f t="shared" si="117"/>
        <v>0</v>
      </c>
      <c r="I1080" s="43">
        <f t="shared" si="118"/>
        <v>0</v>
      </c>
      <c r="J1080" s="78" t="str">
        <f t="shared" si="113"/>
        <v>2109–2110</v>
      </c>
      <c r="L1080" s="89"/>
      <c r="N1080" s="87"/>
      <c r="Q1080" s="46"/>
    </row>
    <row r="1081" spans="1:17" ht="20.25" customHeight="1" x14ac:dyDescent="0.2">
      <c r="A1081" s="41">
        <v>76823</v>
      </c>
      <c r="B1081" s="42">
        <f t="shared" si="114"/>
        <v>0</v>
      </c>
      <c r="C1081" s="117"/>
      <c r="D1081" s="43">
        <f t="shared" si="115"/>
        <v>0</v>
      </c>
      <c r="E1081" s="44">
        <f t="shared" si="112"/>
        <v>0</v>
      </c>
      <c r="F1081" s="43">
        <f t="shared" si="116"/>
        <v>0</v>
      </c>
      <c r="G1081" s="45">
        <f>IF(AND(C1081&lt;&gt;"",SUM(G$27:G1080)&lt;E$19),$E$19/$E$23,0)</f>
        <v>0</v>
      </c>
      <c r="H1081" s="43">
        <f t="shared" si="117"/>
        <v>0</v>
      </c>
      <c r="I1081" s="43">
        <f t="shared" si="118"/>
        <v>0</v>
      </c>
      <c r="J1081" s="78" t="str">
        <f t="shared" si="113"/>
        <v>2109–2110</v>
      </c>
      <c r="L1081" s="89"/>
      <c r="N1081" s="87"/>
      <c r="Q1081" s="46"/>
    </row>
    <row r="1082" spans="1:17" ht="20.25" customHeight="1" x14ac:dyDescent="0.2">
      <c r="A1082" s="41">
        <v>76854</v>
      </c>
      <c r="B1082" s="42">
        <f t="shared" si="114"/>
        <v>0</v>
      </c>
      <c r="C1082" s="117"/>
      <c r="D1082" s="43">
        <f t="shared" si="115"/>
        <v>0</v>
      </c>
      <c r="E1082" s="44">
        <f t="shared" si="112"/>
        <v>0</v>
      </c>
      <c r="F1082" s="43">
        <f t="shared" si="116"/>
        <v>0</v>
      </c>
      <c r="G1082" s="45">
        <f>IF(AND(C1082&lt;&gt;"",SUM(G$27:G1081)&lt;E$19),$E$19/$E$23,0)</f>
        <v>0</v>
      </c>
      <c r="H1082" s="43">
        <f t="shared" si="117"/>
        <v>0</v>
      </c>
      <c r="I1082" s="43">
        <f t="shared" si="118"/>
        <v>0</v>
      </c>
      <c r="J1082" s="78" t="str">
        <f t="shared" si="113"/>
        <v>2109–2110</v>
      </c>
      <c r="L1082" s="89"/>
      <c r="N1082" s="87"/>
      <c r="Q1082" s="46"/>
    </row>
    <row r="1083" spans="1:17" ht="20.25" customHeight="1" x14ac:dyDescent="0.2">
      <c r="A1083" s="41">
        <v>76884</v>
      </c>
      <c r="B1083" s="42">
        <f t="shared" si="114"/>
        <v>0</v>
      </c>
      <c r="C1083" s="117"/>
      <c r="D1083" s="43">
        <f t="shared" si="115"/>
        <v>0</v>
      </c>
      <c r="E1083" s="44">
        <f t="shared" si="112"/>
        <v>0</v>
      </c>
      <c r="F1083" s="43">
        <f t="shared" si="116"/>
        <v>0</v>
      </c>
      <c r="G1083" s="45">
        <f>IF(AND(C1083&lt;&gt;"",SUM(G$27:G1082)&lt;E$19),$E$19/$E$23,0)</f>
        <v>0</v>
      </c>
      <c r="H1083" s="43">
        <f t="shared" si="117"/>
        <v>0</v>
      </c>
      <c r="I1083" s="43">
        <f t="shared" si="118"/>
        <v>0</v>
      </c>
      <c r="J1083" s="78" t="str">
        <f t="shared" si="113"/>
        <v>2110–2111</v>
      </c>
      <c r="L1083" s="89"/>
      <c r="N1083" s="87"/>
      <c r="Q1083" s="46"/>
    </row>
    <row r="1084" spans="1:17" ht="20.25" customHeight="1" x14ac:dyDescent="0.2">
      <c r="A1084" s="41">
        <v>76915</v>
      </c>
      <c r="B1084" s="42">
        <f t="shared" si="114"/>
        <v>0</v>
      </c>
      <c r="C1084" s="117"/>
      <c r="D1084" s="43">
        <f t="shared" si="115"/>
        <v>0</v>
      </c>
      <c r="E1084" s="44">
        <f t="shared" si="112"/>
        <v>0</v>
      </c>
      <c r="F1084" s="43">
        <f t="shared" si="116"/>
        <v>0</v>
      </c>
      <c r="G1084" s="45">
        <f>IF(AND(C1084&lt;&gt;"",SUM(G$27:G1083)&lt;E$19),$E$19/$E$23,0)</f>
        <v>0</v>
      </c>
      <c r="H1084" s="43">
        <f t="shared" si="117"/>
        <v>0</v>
      </c>
      <c r="I1084" s="43">
        <f t="shared" si="118"/>
        <v>0</v>
      </c>
      <c r="J1084" s="78" t="str">
        <f t="shared" si="113"/>
        <v>2110–2111</v>
      </c>
      <c r="L1084" s="89"/>
      <c r="N1084" s="87"/>
      <c r="Q1084" s="46"/>
    </row>
    <row r="1085" spans="1:17" ht="20.25" customHeight="1" x14ac:dyDescent="0.2">
      <c r="A1085" s="41">
        <v>76946</v>
      </c>
      <c r="B1085" s="42">
        <f t="shared" si="114"/>
        <v>0</v>
      </c>
      <c r="C1085" s="117"/>
      <c r="D1085" s="43">
        <f t="shared" si="115"/>
        <v>0</v>
      </c>
      <c r="E1085" s="44">
        <f t="shared" si="112"/>
        <v>0</v>
      </c>
      <c r="F1085" s="43">
        <f t="shared" si="116"/>
        <v>0</v>
      </c>
      <c r="G1085" s="45">
        <f>IF(AND(C1085&lt;&gt;"",SUM(G$27:G1084)&lt;E$19),$E$19/$E$23,0)</f>
        <v>0</v>
      </c>
      <c r="H1085" s="43">
        <f t="shared" si="117"/>
        <v>0</v>
      </c>
      <c r="I1085" s="43">
        <f t="shared" si="118"/>
        <v>0</v>
      </c>
      <c r="J1085" s="78" t="str">
        <f t="shared" si="113"/>
        <v>2110–2111</v>
      </c>
      <c r="L1085" s="89"/>
      <c r="N1085" s="87"/>
      <c r="Q1085" s="46"/>
    </row>
    <row r="1086" spans="1:17" ht="20.25" customHeight="1" x14ac:dyDescent="0.2">
      <c r="A1086" s="41">
        <v>76976</v>
      </c>
      <c r="B1086" s="42">
        <f t="shared" si="114"/>
        <v>0</v>
      </c>
      <c r="C1086" s="117"/>
      <c r="D1086" s="43">
        <f t="shared" si="115"/>
        <v>0</v>
      </c>
      <c r="E1086" s="44">
        <f t="shared" si="112"/>
        <v>0</v>
      </c>
      <c r="F1086" s="43">
        <f t="shared" si="116"/>
        <v>0</v>
      </c>
      <c r="G1086" s="45">
        <f>IF(AND(C1086&lt;&gt;"",SUM(G$27:G1085)&lt;E$19),$E$19/$E$23,0)</f>
        <v>0</v>
      </c>
      <c r="H1086" s="43">
        <f t="shared" si="117"/>
        <v>0</v>
      </c>
      <c r="I1086" s="43">
        <f t="shared" si="118"/>
        <v>0</v>
      </c>
      <c r="J1086" s="78" t="str">
        <f t="shared" si="113"/>
        <v>2110–2111</v>
      </c>
      <c r="L1086" s="89"/>
      <c r="N1086" s="87"/>
      <c r="Q1086" s="46"/>
    </row>
    <row r="1087" spans="1:17" ht="20.25" customHeight="1" x14ac:dyDescent="0.2">
      <c r="A1087" s="41">
        <v>77007</v>
      </c>
      <c r="B1087" s="42">
        <f t="shared" si="114"/>
        <v>0</v>
      </c>
      <c r="C1087" s="117"/>
      <c r="D1087" s="43">
        <f t="shared" si="115"/>
        <v>0</v>
      </c>
      <c r="E1087" s="44">
        <f t="shared" si="112"/>
        <v>0</v>
      </c>
      <c r="F1087" s="43">
        <f t="shared" si="116"/>
        <v>0</v>
      </c>
      <c r="G1087" s="45">
        <f>IF(AND(C1087&lt;&gt;"",SUM(G$27:G1086)&lt;E$19),$E$19/$E$23,0)</f>
        <v>0</v>
      </c>
      <c r="H1087" s="43">
        <f t="shared" si="117"/>
        <v>0</v>
      </c>
      <c r="I1087" s="43">
        <f t="shared" si="118"/>
        <v>0</v>
      </c>
      <c r="J1087" s="78" t="str">
        <f t="shared" si="113"/>
        <v>2110–2111</v>
      </c>
      <c r="L1087" s="89"/>
      <c r="N1087" s="87"/>
      <c r="Q1087" s="46"/>
    </row>
    <row r="1088" spans="1:17" ht="20.25" customHeight="1" x14ac:dyDescent="0.2">
      <c r="A1088" s="41">
        <v>77037</v>
      </c>
      <c r="B1088" s="42">
        <f t="shared" si="114"/>
        <v>0</v>
      </c>
      <c r="C1088" s="117"/>
      <c r="D1088" s="43">
        <f t="shared" si="115"/>
        <v>0</v>
      </c>
      <c r="E1088" s="44">
        <f t="shared" si="112"/>
        <v>0</v>
      </c>
      <c r="F1088" s="43">
        <f t="shared" si="116"/>
        <v>0</v>
      </c>
      <c r="G1088" s="45">
        <f>IF(AND(C1088&lt;&gt;"",SUM(G$27:G1087)&lt;E$19),$E$19/$E$23,0)</f>
        <v>0</v>
      </c>
      <c r="H1088" s="43">
        <f t="shared" si="117"/>
        <v>0</v>
      </c>
      <c r="I1088" s="43">
        <f t="shared" si="118"/>
        <v>0</v>
      </c>
      <c r="J1088" s="78" t="str">
        <f t="shared" si="113"/>
        <v>2110–2111</v>
      </c>
      <c r="L1088" s="89"/>
      <c r="N1088" s="87"/>
      <c r="Q1088" s="46"/>
    </row>
    <row r="1089" spans="1:17" ht="20.25" customHeight="1" x14ac:dyDescent="0.2">
      <c r="A1089" s="41">
        <v>77068</v>
      </c>
      <c r="B1089" s="42">
        <f t="shared" si="114"/>
        <v>0</v>
      </c>
      <c r="C1089" s="117"/>
      <c r="D1089" s="43">
        <f t="shared" si="115"/>
        <v>0</v>
      </c>
      <c r="E1089" s="44">
        <f t="shared" si="112"/>
        <v>0</v>
      </c>
      <c r="F1089" s="43">
        <f t="shared" si="116"/>
        <v>0</v>
      </c>
      <c r="G1089" s="45">
        <f>IF(AND(C1089&lt;&gt;"",SUM(G$27:G1088)&lt;E$19),$E$19/$E$23,0)</f>
        <v>0</v>
      </c>
      <c r="H1089" s="43">
        <f t="shared" si="117"/>
        <v>0</v>
      </c>
      <c r="I1089" s="43">
        <f t="shared" si="118"/>
        <v>0</v>
      </c>
      <c r="J1089" s="78" t="str">
        <f t="shared" si="113"/>
        <v>2110–2111</v>
      </c>
      <c r="L1089" s="89"/>
      <c r="N1089" s="87"/>
      <c r="Q1089" s="46"/>
    </row>
    <row r="1090" spans="1:17" ht="20.25" customHeight="1" x14ac:dyDescent="0.2">
      <c r="A1090" s="41">
        <v>77099</v>
      </c>
      <c r="B1090" s="42">
        <f t="shared" si="114"/>
        <v>0</v>
      </c>
      <c r="C1090" s="117"/>
      <c r="D1090" s="43">
        <f t="shared" si="115"/>
        <v>0</v>
      </c>
      <c r="E1090" s="44">
        <f t="shared" si="112"/>
        <v>0</v>
      </c>
      <c r="F1090" s="43">
        <f t="shared" si="116"/>
        <v>0</v>
      </c>
      <c r="G1090" s="45">
        <f>IF(AND(C1090&lt;&gt;"",SUM(G$27:G1089)&lt;E$19),$E$19/$E$23,0)</f>
        <v>0</v>
      </c>
      <c r="H1090" s="43">
        <f t="shared" si="117"/>
        <v>0</v>
      </c>
      <c r="I1090" s="43">
        <f t="shared" si="118"/>
        <v>0</v>
      </c>
      <c r="J1090" s="78" t="str">
        <f t="shared" si="113"/>
        <v>2110–2111</v>
      </c>
      <c r="L1090" s="89"/>
      <c r="N1090" s="87"/>
      <c r="Q1090" s="46"/>
    </row>
    <row r="1091" spans="1:17" ht="20.25" customHeight="1" x14ac:dyDescent="0.2">
      <c r="A1091" s="41">
        <v>77127</v>
      </c>
      <c r="B1091" s="42">
        <f t="shared" si="114"/>
        <v>0</v>
      </c>
      <c r="C1091" s="117"/>
      <c r="D1091" s="43">
        <f t="shared" si="115"/>
        <v>0</v>
      </c>
      <c r="E1091" s="44">
        <f t="shared" si="112"/>
        <v>0</v>
      </c>
      <c r="F1091" s="43">
        <f t="shared" si="116"/>
        <v>0</v>
      </c>
      <c r="G1091" s="45">
        <f>IF(AND(C1091&lt;&gt;"",SUM(G$27:G1090)&lt;E$19),$E$19/$E$23,0)</f>
        <v>0</v>
      </c>
      <c r="H1091" s="43">
        <f t="shared" si="117"/>
        <v>0</v>
      </c>
      <c r="I1091" s="43">
        <f t="shared" si="118"/>
        <v>0</v>
      </c>
      <c r="J1091" s="78" t="str">
        <f t="shared" si="113"/>
        <v>2110–2111</v>
      </c>
      <c r="L1091" s="89"/>
      <c r="N1091" s="87"/>
      <c r="Q1091" s="46"/>
    </row>
    <row r="1092" spans="1:17" ht="20.25" customHeight="1" x14ac:dyDescent="0.2">
      <c r="A1092" s="41">
        <v>77158</v>
      </c>
      <c r="B1092" s="42">
        <f t="shared" si="114"/>
        <v>0</v>
      </c>
      <c r="C1092" s="117"/>
      <c r="D1092" s="43">
        <f t="shared" si="115"/>
        <v>0</v>
      </c>
      <c r="E1092" s="44">
        <f t="shared" si="112"/>
        <v>0</v>
      </c>
      <c r="F1092" s="43">
        <f t="shared" si="116"/>
        <v>0</v>
      </c>
      <c r="G1092" s="45">
        <f>IF(AND(C1092&lt;&gt;"",SUM(G$27:G1091)&lt;E$19),$E$19/$E$23,0)</f>
        <v>0</v>
      </c>
      <c r="H1092" s="43">
        <f t="shared" si="117"/>
        <v>0</v>
      </c>
      <c r="I1092" s="43">
        <f t="shared" si="118"/>
        <v>0</v>
      </c>
      <c r="J1092" s="78" t="str">
        <f t="shared" si="113"/>
        <v>2110–2111</v>
      </c>
      <c r="L1092" s="89"/>
      <c r="N1092" s="87"/>
      <c r="Q1092" s="46"/>
    </row>
    <row r="1093" spans="1:17" ht="20.25" customHeight="1" x14ac:dyDescent="0.2">
      <c r="A1093" s="41">
        <v>77188</v>
      </c>
      <c r="B1093" s="42">
        <f t="shared" si="114"/>
        <v>0</v>
      </c>
      <c r="C1093" s="117"/>
      <c r="D1093" s="43">
        <f t="shared" si="115"/>
        <v>0</v>
      </c>
      <c r="E1093" s="44">
        <f t="shared" si="112"/>
        <v>0</v>
      </c>
      <c r="F1093" s="43">
        <f t="shared" si="116"/>
        <v>0</v>
      </c>
      <c r="G1093" s="45">
        <f>IF(AND(C1093&lt;&gt;"",SUM(G$27:G1092)&lt;E$19),$E$19/$E$23,0)</f>
        <v>0</v>
      </c>
      <c r="H1093" s="43">
        <f t="shared" si="117"/>
        <v>0</v>
      </c>
      <c r="I1093" s="43">
        <f t="shared" si="118"/>
        <v>0</v>
      </c>
      <c r="J1093" s="78" t="str">
        <f t="shared" si="113"/>
        <v>2110–2111</v>
      </c>
      <c r="L1093" s="89"/>
      <c r="N1093" s="87"/>
      <c r="Q1093" s="46"/>
    </row>
    <row r="1094" spans="1:17" ht="20.25" customHeight="1" x14ac:dyDescent="0.2">
      <c r="A1094" s="41">
        <v>77219</v>
      </c>
      <c r="B1094" s="42">
        <f t="shared" si="114"/>
        <v>0</v>
      </c>
      <c r="C1094" s="117"/>
      <c r="D1094" s="43">
        <f t="shared" si="115"/>
        <v>0</v>
      </c>
      <c r="E1094" s="44">
        <f t="shared" si="112"/>
        <v>0</v>
      </c>
      <c r="F1094" s="43">
        <f t="shared" si="116"/>
        <v>0</v>
      </c>
      <c r="G1094" s="45">
        <f>IF(AND(C1094&lt;&gt;"",SUM(G$27:G1093)&lt;E$19),$E$19/$E$23,0)</f>
        <v>0</v>
      </c>
      <c r="H1094" s="43">
        <f t="shared" si="117"/>
        <v>0</v>
      </c>
      <c r="I1094" s="43">
        <f t="shared" si="118"/>
        <v>0</v>
      </c>
      <c r="J1094" s="78" t="str">
        <f t="shared" si="113"/>
        <v>2110–2111</v>
      </c>
      <c r="L1094" s="89"/>
      <c r="N1094" s="87"/>
      <c r="Q1094" s="46"/>
    </row>
    <row r="1095" spans="1:17" ht="20.25" customHeight="1" x14ac:dyDescent="0.2">
      <c r="A1095" s="41">
        <v>77249</v>
      </c>
      <c r="B1095" s="42">
        <f t="shared" si="114"/>
        <v>0</v>
      </c>
      <c r="C1095" s="117"/>
      <c r="D1095" s="43">
        <f t="shared" si="115"/>
        <v>0</v>
      </c>
      <c r="E1095" s="44">
        <f t="shared" si="112"/>
        <v>0</v>
      </c>
      <c r="F1095" s="43">
        <f t="shared" si="116"/>
        <v>0</v>
      </c>
      <c r="G1095" s="45">
        <f>IF(AND(C1095&lt;&gt;"",SUM(G$27:G1094)&lt;E$19),$E$19/$E$23,0)</f>
        <v>0</v>
      </c>
      <c r="H1095" s="43">
        <f t="shared" si="117"/>
        <v>0</v>
      </c>
      <c r="I1095" s="43">
        <f t="shared" si="118"/>
        <v>0</v>
      </c>
      <c r="J1095" s="78" t="str">
        <f t="shared" si="113"/>
        <v>2111–2112</v>
      </c>
      <c r="L1095" s="89"/>
      <c r="N1095" s="87"/>
      <c r="Q1095" s="46"/>
    </row>
    <row r="1096" spans="1:17" ht="20.25" customHeight="1" x14ac:dyDescent="0.2">
      <c r="A1096" s="41">
        <v>77280</v>
      </c>
      <c r="B1096" s="42">
        <f t="shared" si="114"/>
        <v>0</v>
      </c>
      <c r="C1096" s="117"/>
      <c r="D1096" s="43">
        <f t="shared" si="115"/>
        <v>0</v>
      </c>
      <c r="E1096" s="44">
        <f t="shared" si="112"/>
        <v>0</v>
      </c>
      <c r="F1096" s="43">
        <f t="shared" si="116"/>
        <v>0</v>
      </c>
      <c r="G1096" s="45">
        <f>IF(AND(C1096&lt;&gt;"",SUM(G$27:G1095)&lt;E$19),$E$19/$E$23,0)</f>
        <v>0</v>
      </c>
      <c r="H1096" s="43">
        <f t="shared" si="117"/>
        <v>0</v>
      </c>
      <c r="I1096" s="43">
        <f t="shared" si="118"/>
        <v>0</v>
      </c>
      <c r="J1096" s="78" t="str">
        <f t="shared" si="113"/>
        <v>2111–2112</v>
      </c>
      <c r="L1096" s="89"/>
      <c r="N1096" s="87"/>
      <c r="Q1096" s="46"/>
    </row>
    <row r="1097" spans="1:17" ht="20.25" customHeight="1" x14ac:dyDescent="0.2">
      <c r="A1097" s="41">
        <v>77311</v>
      </c>
      <c r="B1097" s="42">
        <f t="shared" si="114"/>
        <v>0</v>
      </c>
      <c r="C1097" s="117"/>
      <c r="D1097" s="43">
        <f t="shared" si="115"/>
        <v>0</v>
      </c>
      <c r="E1097" s="44">
        <f t="shared" si="112"/>
        <v>0</v>
      </c>
      <c r="F1097" s="43">
        <f t="shared" si="116"/>
        <v>0</v>
      </c>
      <c r="G1097" s="45">
        <f>IF(AND(C1097&lt;&gt;"",SUM(G$27:G1096)&lt;E$19),$E$19/$E$23,0)</f>
        <v>0</v>
      </c>
      <c r="H1097" s="43">
        <f t="shared" si="117"/>
        <v>0</v>
      </c>
      <c r="I1097" s="43">
        <f t="shared" si="118"/>
        <v>0</v>
      </c>
      <c r="J1097" s="78" t="str">
        <f t="shared" si="113"/>
        <v>2111–2112</v>
      </c>
      <c r="L1097" s="89"/>
      <c r="N1097" s="87"/>
      <c r="Q1097" s="46"/>
    </row>
    <row r="1098" spans="1:17" ht="20.25" customHeight="1" x14ac:dyDescent="0.2">
      <c r="A1098" s="41">
        <v>77341</v>
      </c>
      <c r="B1098" s="42">
        <f t="shared" si="114"/>
        <v>0</v>
      </c>
      <c r="C1098" s="117"/>
      <c r="D1098" s="43">
        <f t="shared" si="115"/>
        <v>0</v>
      </c>
      <c r="E1098" s="44">
        <f t="shared" si="112"/>
        <v>0</v>
      </c>
      <c r="F1098" s="43">
        <f t="shared" si="116"/>
        <v>0</v>
      </c>
      <c r="G1098" s="45">
        <f>IF(AND(C1098&lt;&gt;"",SUM(G$27:G1097)&lt;E$19),$E$19/$E$23,0)</f>
        <v>0</v>
      </c>
      <c r="H1098" s="43">
        <f t="shared" si="117"/>
        <v>0</v>
      </c>
      <c r="I1098" s="43">
        <f t="shared" si="118"/>
        <v>0</v>
      </c>
      <c r="J1098" s="78" t="str">
        <f t="shared" si="113"/>
        <v>2111–2112</v>
      </c>
      <c r="L1098" s="89"/>
      <c r="N1098" s="87"/>
      <c r="Q1098" s="46"/>
    </row>
    <row r="1099" spans="1:17" ht="20.25" customHeight="1" x14ac:dyDescent="0.2">
      <c r="A1099" s="41">
        <v>77372</v>
      </c>
      <c r="B1099" s="42">
        <f t="shared" si="114"/>
        <v>0</v>
      </c>
      <c r="C1099" s="117"/>
      <c r="D1099" s="43">
        <f t="shared" si="115"/>
        <v>0</v>
      </c>
      <c r="E1099" s="44">
        <f t="shared" si="112"/>
        <v>0</v>
      </c>
      <c r="F1099" s="43">
        <f t="shared" si="116"/>
        <v>0</v>
      </c>
      <c r="G1099" s="45">
        <f>IF(AND(C1099&lt;&gt;"",SUM(G$27:G1098)&lt;E$19),$E$19/$E$23,0)</f>
        <v>0</v>
      </c>
      <c r="H1099" s="43">
        <f t="shared" si="117"/>
        <v>0</v>
      </c>
      <c r="I1099" s="43">
        <f t="shared" si="118"/>
        <v>0</v>
      </c>
      <c r="J1099" s="78" t="str">
        <f t="shared" si="113"/>
        <v>2111–2112</v>
      </c>
      <c r="L1099" s="89"/>
      <c r="N1099" s="87"/>
      <c r="Q1099" s="46"/>
    </row>
    <row r="1100" spans="1:17" ht="20.25" customHeight="1" x14ac:dyDescent="0.2">
      <c r="A1100" s="41">
        <v>77402</v>
      </c>
      <c r="B1100" s="42">
        <f t="shared" si="114"/>
        <v>0</v>
      </c>
      <c r="C1100" s="117"/>
      <c r="D1100" s="43">
        <f t="shared" si="115"/>
        <v>0</v>
      </c>
      <c r="E1100" s="44">
        <f t="shared" si="112"/>
        <v>0</v>
      </c>
      <c r="F1100" s="43">
        <f t="shared" si="116"/>
        <v>0</v>
      </c>
      <c r="G1100" s="45">
        <f>IF(AND(C1100&lt;&gt;"",SUM(G$27:G1099)&lt;E$19),$E$19/$E$23,0)</f>
        <v>0</v>
      </c>
      <c r="H1100" s="43">
        <f t="shared" si="117"/>
        <v>0</v>
      </c>
      <c r="I1100" s="43">
        <f t="shared" si="118"/>
        <v>0</v>
      </c>
      <c r="J1100" s="78" t="str">
        <f t="shared" si="113"/>
        <v>2111–2112</v>
      </c>
      <c r="L1100" s="89"/>
      <c r="N1100" s="87"/>
      <c r="Q1100" s="46"/>
    </row>
    <row r="1101" spans="1:17" ht="20.25" customHeight="1" x14ac:dyDescent="0.2">
      <c r="A1101" s="41">
        <v>77433</v>
      </c>
      <c r="B1101" s="42">
        <f t="shared" si="114"/>
        <v>0</v>
      </c>
      <c r="C1101" s="117"/>
      <c r="D1101" s="43">
        <f t="shared" si="115"/>
        <v>0</v>
      </c>
      <c r="E1101" s="44">
        <f t="shared" si="112"/>
        <v>0</v>
      </c>
      <c r="F1101" s="43">
        <f t="shared" si="116"/>
        <v>0</v>
      </c>
      <c r="G1101" s="45">
        <f>IF(AND(C1101&lt;&gt;"",SUM(G$27:G1100)&lt;E$19),$E$19/$E$23,0)</f>
        <v>0</v>
      </c>
      <c r="H1101" s="43">
        <f t="shared" si="117"/>
        <v>0</v>
      </c>
      <c r="I1101" s="43">
        <f t="shared" si="118"/>
        <v>0</v>
      </c>
      <c r="J1101" s="78" t="str">
        <f t="shared" si="113"/>
        <v>2111–2112</v>
      </c>
      <c r="L1101" s="89"/>
      <c r="N1101" s="87"/>
      <c r="Q1101" s="46"/>
    </row>
    <row r="1102" spans="1:17" ht="20.25" customHeight="1" x14ac:dyDescent="0.2">
      <c r="A1102" s="41">
        <v>77464</v>
      </c>
      <c r="B1102" s="42">
        <f t="shared" si="114"/>
        <v>0</v>
      </c>
      <c r="C1102" s="117"/>
      <c r="D1102" s="43">
        <f t="shared" si="115"/>
        <v>0</v>
      </c>
      <c r="E1102" s="44">
        <f t="shared" si="112"/>
        <v>0</v>
      </c>
      <c r="F1102" s="43">
        <f t="shared" si="116"/>
        <v>0</v>
      </c>
      <c r="G1102" s="45">
        <f>IF(AND(C1102&lt;&gt;"",SUM(G$27:G1101)&lt;E$19),$E$19/$E$23,0)</f>
        <v>0</v>
      </c>
      <c r="H1102" s="43">
        <f t="shared" si="117"/>
        <v>0</v>
      </c>
      <c r="I1102" s="43">
        <f t="shared" si="118"/>
        <v>0</v>
      </c>
      <c r="J1102" s="78" t="str">
        <f t="shared" si="113"/>
        <v>2111–2112</v>
      </c>
      <c r="L1102" s="89"/>
      <c r="N1102" s="87"/>
      <c r="Q1102" s="46"/>
    </row>
    <row r="1103" spans="1:17" ht="20.25" customHeight="1" x14ac:dyDescent="0.2">
      <c r="A1103" s="41">
        <v>77493</v>
      </c>
      <c r="B1103" s="42">
        <f t="shared" si="114"/>
        <v>0</v>
      </c>
      <c r="C1103" s="117"/>
      <c r="D1103" s="43">
        <f t="shared" si="115"/>
        <v>0</v>
      </c>
      <c r="E1103" s="44">
        <f t="shared" si="112"/>
        <v>0</v>
      </c>
      <c r="F1103" s="43">
        <f t="shared" si="116"/>
        <v>0</v>
      </c>
      <c r="G1103" s="45">
        <f>IF(AND(C1103&lt;&gt;"",SUM(G$27:G1102)&lt;E$19),$E$19/$E$23,0)</f>
        <v>0</v>
      </c>
      <c r="H1103" s="43">
        <f t="shared" si="117"/>
        <v>0</v>
      </c>
      <c r="I1103" s="43">
        <f t="shared" si="118"/>
        <v>0</v>
      </c>
      <c r="J1103" s="78" t="str">
        <f t="shared" si="113"/>
        <v>2111–2112</v>
      </c>
      <c r="L1103" s="89"/>
      <c r="N1103" s="87"/>
      <c r="Q1103" s="46"/>
    </row>
    <row r="1104" spans="1:17" ht="20.25" customHeight="1" x14ac:dyDescent="0.2">
      <c r="A1104" s="41">
        <v>77524</v>
      </c>
      <c r="B1104" s="42">
        <f t="shared" si="114"/>
        <v>0</v>
      </c>
      <c r="C1104" s="117"/>
      <c r="D1104" s="43">
        <f t="shared" si="115"/>
        <v>0</v>
      </c>
      <c r="E1104" s="44">
        <f t="shared" si="112"/>
        <v>0</v>
      </c>
      <c r="F1104" s="43">
        <f t="shared" si="116"/>
        <v>0</v>
      </c>
      <c r="G1104" s="45">
        <f>IF(AND(C1104&lt;&gt;"",SUM(G$27:G1103)&lt;E$19),$E$19/$E$23,0)</f>
        <v>0</v>
      </c>
      <c r="H1104" s="43">
        <f t="shared" si="117"/>
        <v>0</v>
      </c>
      <c r="I1104" s="43">
        <f t="shared" si="118"/>
        <v>0</v>
      </c>
      <c r="J1104" s="78" t="str">
        <f t="shared" si="113"/>
        <v>2111–2112</v>
      </c>
      <c r="L1104" s="89"/>
      <c r="N1104" s="87"/>
      <c r="Q1104" s="46"/>
    </row>
    <row r="1105" spans="1:17" ht="20.25" customHeight="1" x14ac:dyDescent="0.2">
      <c r="A1105" s="41">
        <v>77554</v>
      </c>
      <c r="B1105" s="42">
        <f t="shared" si="114"/>
        <v>0</v>
      </c>
      <c r="C1105" s="117"/>
      <c r="D1105" s="43">
        <f t="shared" si="115"/>
        <v>0</v>
      </c>
      <c r="E1105" s="44">
        <f t="shared" si="112"/>
        <v>0</v>
      </c>
      <c r="F1105" s="43">
        <f t="shared" si="116"/>
        <v>0</v>
      </c>
      <c r="G1105" s="45">
        <f>IF(AND(C1105&lt;&gt;"",SUM(G$27:G1104)&lt;E$19),$E$19/$E$23,0)</f>
        <v>0</v>
      </c>
      <c r="H1105" s="43">
        <f t="shared" si="117"/>
        <v>0</v>
      </c>
      <c r="I1105" s="43">
        <f t="shared" si="118"/>
        <v>0</v>
      </c>
      <c r="J1105" s="78" t="str">
        <f t="shared" si="113"/>
        <v>2111–2112</v>
      </c>
      <c r="L1105" s="89"/>
      <c r="N1105" s="87"/>
      <c r="Q1105" s="46"/>
    </row>
    <row r="1106" spans="1:17" ht="20.25" customHeight="1" x14ac:dyDescent="0.2">
      <c r="A1106" s="41">
        <v>77585</v>
      </c>
      <c r="B1106" s="42">
        <f t="shared" si="114"/>
        <v>0</v>
      </c>
      <c r="C1106" s="117"/>
      <c r="D1106" s="43">
        <f t="shared" si="115"/>
        <v>0</v>
      </c>
      <c r="E1106" s="44">
        <f t="shared" si="112"/>
        <v>0</v>
      </c>
      <c r="F1106" s="43">
        <f t="shared" si="116"/>
        <v>0</v>
      </c>
      <c r="G1106" s="45">
        <f>IF(AND(C1106&lt;&gt;"",SUM(G$27:G1105)&lt;E$19),$E$19/$E$23,0)</f>
        <v>0</v>
      </c>
      <c r="H1106" s="43">
        <f t="shared" si="117"/>
        <v>0</v>
      </c>
      <c r="I1106" s="43">
        <f t="shared" si="118"/>
        <v>0</v>
      </c>
      <c r="J1106" s="78" t="str">
        <f t="shared" si="113"/>
        <v>2111–2112</v>
      </c>
      <c r="L1106" s="89"/>
      <c r="N1106" s="87"/>
      <c r="Q1106" s="46"/>
    </row>
    <row r="1107" spans="1:17" ht="20.25" customHeight="1" x14ac:dyDescent="0.2">
      <c r="A1107" s="41">
        <v>77615</v>
      </c>
      <c r="B1107" s="42">
        <f t="shared" si="114"/>
        <v>0</v>
      </c>
      <c r="C1107" s="117"/>
      <c r="D1107" s="43">
        <f t="shared" si="115"/>
        <v>0</v>
      </c>
      <c r="E1107" s="44">
        <f t="shared" si="112"/>
        <v>0</v>
      </c>
      <c r="F1107" s="43">
        <f t="shared" si="116"/>
        <v>0</v>
      </c>
      <c r="G1107" s="45">
        <f>IF(AND(C1107&lt;&gt;"",SUM(G$27:G1106)&lt;E$19),$E$19/$E$23,0)</f>
        <v>0</v>
      </c>
      <c r="H1107" s="43">
        <f t="shared" si="117"/>
        <v>0</v>
      </c>
      <c r="I1107" s="43">
        <f t="shared" si="118"/>
        <v>0</v>
      </c>
      <c r="J1107" s="78" t="str">
        <f t="shared" si="113"/>
        <v>2112–2113</v>
      </c>
      <c r="L1107" s="89"/>
      <c r="N1107" s="87"/>
      <c r="Q1107" s="46"/>
    </row>
    <row r="1108" spans="1:17" ht="20.25" customHeight="1" x14ac:dyDescent="0.2">
      <c r="A1108" s="41">
        <v>77646</v>
      </c>
      <c r="B1108" s="42">
        <f t="shared" si="114"/>
        <v>0</v>
      </c>
      <c r="C1108" s="117"/>
      <c r="D1108" s="43">
        <f t="shared" si="115"/>
        <v>0</v>
      </c>
      <c r="E1108" s="44">
        <f t="shared" si="112"/>
        <v>0</v>
      </c>
      <c r="F1108" s="43">
        <f t="shared" si="116"/>
        <v>0</v>
      </c>
      <c r="G1108" s="45">
        <f>IF(AND(C1108&lt;&gt;"",SUM(G$27:G1107)&lt;E$19),$E$19/$E$23,0)</f>
        <v>0</v>
      </c>
      <c r="H1108" s="43">
        <f t="shared" si="117"/>
        <v>0</v>
      </c>
      <c r="I1108" s="43">
        <f t="shared" si="118"/>
        <v>0</v>
      </c>
      <c r="J1108" s="78" t="str">
        <f t="shared" si="113"/>
        <v>2112–2113</v>
      </c>
      <c r="L1108" s="89"/>
      <c r="N1108" s="87"/>
      <c r="Q1108" s="46"/>
    </row>
    <row r="1109" spans="1:17" ht="20.25" customHeight="1" x14ac:dyDescent="0.2">
      <c r="A1109" s="41">
        <v>77677</v>
      </c>
      <c r="B1109" s="42">
        <f t="shared" si="114"/>
        <v>0</v>
      </c>
      <c r="C1109" s="117"/>
      <c r="D1109" s="43">
        <f t="shared" si="115"/>
        <v>0</v>
      </c>
      <c r="E1109" s="44">
        <f t="shared" si="112"/>
        <v>0</v>
      </c>
      <c r="F1109" s="43">
        <f t="shared" si="116"/>
        <v>0</v>
      </c>
      <c r="G1109" s="45">
        <f>IF(AND(C1109&lt;&gt;"",SUM(G$27:G1108)&lt;E$19),$E$19/$E$23,0)</f>
        <v>0</v>
      </c>
      <c r="H1109" s="43">
        <f t="shared" si="117"/>
        <v>0</v>
      </c>
      <c r="I1109" s="43">
        <f t="shared" si="118"/>
        <v>0</v>
      </c>
      <c r="J1109" s="78" t="str">
        <f t="shared" si="113"/>
        <v>2112–2113</v>
      </c>
      <c r="L1109" s="89"/>
      <c r="N1109" s="87"/>
      <c r="Q1109" s="46"/>
    </row>
    <row r="1110" spans="1:17" ht="20.25" customHeight="1" x14ac:dyDescent="0.2">
      <c r="A1110" s="41">
        <v>77707</v>
      </c>
      <c r="B1110" s="42">
        <f t="shared" si="114"/>
        <v>0</v>
      </c>
      <c r="C1110" s="117"/>
      <c r="D1110" s="43">
        <f t="shared" si="115"/>
        <v>0</v>
      </c>
      <c r="E1110" s="44">
        <f t="shared" si="112"/>
        <v>0</v>
      </c>
      <c r="F1110" s="43">
        <f t="shared" si="116"/>
        <v>0</v>
      </c>
      <c r="G1110" s="45">
        <f>IF(AND(C1110&lt;&gt;"",SUM(G$27:G1109)&lt;E$19),$E$19/$E$23,0)</f>
        <v>0</v>
      </c>
      <c r="H1110" s="43">
        <f t="shared" si="117"/>
        <v>0</v>
      </c>
      <c r="I1110" s="43">
        <f t="shared" si="118"/>
        <v>0</v>
      </c>
      <c r="J1110" s="78" t="str">
        <f t="shared" si="113"/>
        <v>2112–2113</v>
      </c>
      <c r="L1110" s="89"/>
      <c r="N1110" s="87"/>
      <c r="Q1110" s="46"/>
    </row>
    <row r="1111" spans="1:17" ht="20.25" customHeight="1" x14ac:dyDescent="0.2">
      <c r="A1111" s="41">
        <v>77738</v>
      </c>
      <c r="B1111" s="42">
        <f t="shared" si="114"/>
        <v>0</v>
      </c>
      <c r="C1111" s="117"/>
      <c r="D1111" s="43">
        <f t="shared" si="115"/>
        <v>0</v>
      </c>
      <c r="E1111" s="44">
        <f t="shared" si="112"/>
        <v>0</v>
      </c>
      <c r="F1111" s="43">
        <f t="shared" si="116"/>
        <v>0</v>
      </c>
      <c r="G1111" s="45">
        <f>IF(AND(C1111&lt;&gt;"",SUM(G$27:G1110)&lt;E$19),$E$19/$E$23,0)</f>
        <v>0</v>
      </c>
      <c r="H1111" s="43">
        <f t="shared" si="117"/>
        <v>0</v>
      </c>
      <c r="I1111" s="43">
        <f t="shared" si="118"/>
        <v>0</v>
      </c>
      <c r="J1111" s="78" t="str">
        <f t="shared" si="113"/>
        <v>2112–2113</v>
      </c>
      <c r="L1111" s="89"/>
      <c r="N1111" s="87"/>
      <c r="Q1111" s="46"/>
    </row>
    <row r="1112" spans="1:17" ht="20.25" customHeight="1" x14ac:dyDescent="0.2">
      <c r="A1112" s="41">
        <v>77768</v>
      </c>
      <c r="B1112" s="42">
        <f t="shared" si="114"/>
        <v>0</v>
      </c>
      <c r="C1112" s="117"/>
      <c r="D1112" s="43">
        <f t="shared" si="115"/>
        <v>0</v>
      </c>
      <c r="E1112" s="44">
        <f t="shared" si="112"/>
        <v>0</v>
      </c>
      <c r="F1112" s="43">
        <f t="shared" si="116"/>
        <v>0</v>
      </c>
      <c r="G1112" s="45">
        <f>IF(AND(C1112&lt;&gt;"",SUM(G$27:G1111)&lt;E$19),$E$19/$E$23,0)</f>
        <v>0</v>
      </c>
      <c r="H1112" s="43">
        <f t="shared" si="117"/>
        <v>0</v>
      </c>
      <c r="I1112" s="43">
        <f t="shared" si="118"/>
        <v>0</v>
      </c>
      <c r="J1112" s="78" t="str">
        <f t="shared" si="113"/>
        <v>2112–2113</v>
      </c>
      <c r="L1112" s="89"/>
      <c r="N1112" s="87"/>
      <c r="Q1112" s="46"/>
    </row>
    <row r="1113" spans="1:17" ht="20.25" customHeight="1" x14ac:dyDescent="0.2">
      <c r="A1113" s="41">
        <v>77799</v>
      </c>
      <c r="B1113" s="42">
        <f t="shared" si="114"/>
        <v>0</v>
      </c>
      <c r="C1113" s="117"/>
      <c r="D1113" s="43">
        <f t="shared" si="115"/>
        <v>0</v>
      </c>
      <c r="E1113" s="44">
        <f t="shared" si="112"/>
        <v>0</v>
      </c>
      <c r="F1113" s="43">
        <f t="shared" si="116"/>
        <v>0</v>
      </c>
      <c r="G1113" s="45">
        <f>IF(AND(C1113&lt;&gt;"",SUM(G$27:G1112)&lt;E$19),$E$19/$E$23,0)</f>
        <v>0</v>
      </c>
      <c r="H1113" s="43">
        <f t="shared" si="117"/>
        <v>0</v>
      </c>
      <c r="I1113" s="43">
        <f t="shared" si="118"/>
        <v>0</v>
      </c>
      <c r="J1113" s="78" t="str">
        <f t="shared" si="113"/>
        <v>2112–2113</v>
      </c>
      <c r="L1113" s="89"/>
      <c r="N1113" s="87"/>
      <c r="Q1113" s="46"/>
    </row>
    <row r="1114" spans="1:17" ht="20.25" customHeight="1" x14ac:dyDescent="0.2">
      <c r="A1114" s="41">
        <v>77830</v>
      </c>
      <c r="B1114" s="42">
        <f t="shared" si="114"/>
        <v>0</v>
      </c>
      <c r="C1114" s="117"/>
      <c r="D1114" s="43">
        <f t="shared" si="115"/>
        <v>0</v>
      </c>
      <c r="E1114" s="44">
        <f t="shared" si="112"/>
        <v>0</v>
      </c>
      <c r="F1114" s="43">
        <f t="shared" si="116"/>
        <v>0</v>
      </c>
      <c r="G1114" s="45">
        <f>IF(AND(C1114&lt;&gt;"",SUM(G$27:G1113)&lt;E$19),$E$19/$E$23,0)</f>
        <v>0</v>
      </c>
      <c r="H1114" s="43">
        <f t="shared" si="117"/>
        <v>0</v>
      </c>
      <c r="I1114" s="43">
        <f t="shared" si="118"/>
        <v>0</v>
      </c>
      <c r="J1114" s="78" t="str">
        <f t="shared" si="113"/>
        <v>2112–2113</v>
      </c>
      <c r="L1114" s="89"/>
      <c r="N1114" s="87"/>
      <c r="Q1114" s="46"/>
    </row>
    <row r="1115" spans="1:17" ht="20.25" customHeight="1" x14ac:dyDescent="0.2">
      <c r="A1115" s="41">
        <v>77858</v>
      </c>
      <c r="B1115" s="42">
        <f t="shared" si="114"/>
        <v>0</v>
      </c>
      <c r="C1115" s="117"/>
      <c r="D1115" s="43">
        <f t="shared" si="115"/>
        <v>0</v>
      </c>
      <c r="E1115" s="44">
        <f t="shared" ref="E1115:E1178" si="119">C1115-D1115</f>
        <v>0</v>
      </c>
      <c r="F1115" s="43">
        <f t="shared" si="116"/>
        <v>0</v>
      </c>
      <c r="G1115" s="45">
        <f>IF(AND(C1115&lt;&gt;"",SUM(G$27:G1114)&lt;E$19),$E$19/$E$23,0)</f>
        <v>0</v>
      </c>
      <c r="H1115" s="43">
        <f t="shared" si="117"/>
        <v>0</v>
      </c>
      <c r="I1115" s="43">
        <f t="shared" si="118"/>
        <v>0</v>
      </c>
      <c r="J1115" s="78" t="str">
        <f t="shared" ref="J1115:J1178" si="120">IF(OR(MONTH(A1115)=1,MONTH(A1115)=2,MONTH(A1115)=3,MONTH(A1115)=4,MONTH(A1115)=5,MONTH(A1115)=6),YEAR(A1115)-1&amp;"–"&amp;YEAR(A1115),YEAR(A1115)&amp;"–"&amp;YEAR(A1115)+1)</f>
        <v>2112–2113</v>
      </c>
      <c r="L1115" s="89"/>
      <c r="N1115" s="87"/>
      <c r="Q1115" s="46"/>
    </row>
    <row r="1116" spans="1:17" ht="20.25" customHeight="1" x14ac:dyDescent="0.2">
      <c r="A1116" s="41">
        <v>77889</v>
      </c>
      <c r="B1116" s="42">
        <f t="shared" ref="B1116:B1179" si="121">IF(C1116&gt;0,C1116*-1,C1116)</f>
        <v>0</v>
      </c>
      <c r="C1116" s="117"/>
      <c r="D1116" s="43">
        <f t="shared" ref="D1116:D1179" si="122">IF(C1116="",0,IF($E$15="Beginning",IF(C1115&lt;&gt;"",$F1115*$E$6/12,0),IF(C1115&lt;&gt;"",$F1115*$E$6/12,$E$16*$E$6/12)))</f>
        <v>0</v>
      </c>
      <c r="E1116" s="44">
        <f t="shared" si="119"/>
        <v>0</v>
      </c>
      <c r="F1116" s="43">
        <f t="shared" ref="F1116:F1179" si="123">IF(C1116="",0,IF(C1115="",$E$16-E1116,IF(C1116&lt;&gt;"",F1115-E1116)))</f>
        <v>0</v>
      </c>
      <c r="G1116" s="45">
        <f>IF(AND(C1116&lt;&gt;"",SUM(G$27:G1115)&lt;E$19),$E$19/$E$23,0)</f>
        <v>0</v>
      </c>
      <c r="H1116" s="43">
        <f t="shared" ref="H1116:H1179" si="124">IF(C1116&lt;&gt;"",G1116+H1115,0)</f>
        <v>0</v>
      </c>
      <c r="I1116" s="43">
        <f t="shared" si="118"/>
        <v>0</v>
      </c>
      <c r="J1116" s="78" t="str">
        <f t="shared" si="120"/>
        <v>2112–2113</v>
      </c>
      <c r="L1116" s="89"/>
      <c r="N1116" s="87"/>
      <c r="Q1116" s="46"/>
    </row>
    <row r="1117" spans="1:17" ht="20.25" customHeight="1" x14ac:dyDescent="0.2">
      <c r="A1117" s="41">
        <v>77919</v>
      </c>
      <c r="B1117" s="42">
        <f t="shared" si="121"/>
        <v>0</v>
      </c>
      <c r="C1117" s="117"/>
      <c r="D1117" s="43">
        <f t="shared" si="122"/>
        <v>0</v>
      </c>
      <c r="E1117" s="44">
        <f t="shared" si="119"/>
        <v>0</v>
      </c>
      <c r="F1117" s="43">
        <f t="shared" si="123"/>
        <v>0</v>
      </c>
      <c r="G1117" s="45">
        <f>IF(AND(C1117&lt;&gt;"",SUM(G$27:G1116)&lt;E$19),$E$19/$E$23,0)</f>
        <v>0</v>
      </c>
      <c r="H1117" s="43">
        <f t="shared" si="124"/>
        <v>0</v>
      </c>
      <c r="I1117" s="43">
        <f t="shared" ref="I1117:I1180" si="125">IF(C1117&lt;&gt;"",$E$19-H1117,0)</f>
        <v>0</v>
      </c>
      <c r="J1117" s="78" t="str">
        <f t="shared" si="120"/>
        <v>2112–2113</v>
      </c>
      <c r="L1117" s="89"/>
      <c r="N1117" s="87"/>
      <c r="Q1117" s="46"/>
    </row>
    <row r="1118" spans="1:17" ht="20.25" customHeight="1" x14ac:dyDescent="0.2">
      <c r="A1118" s="41">
        <v>77950</v>
      </c>
      <c r="B1118" s="42">
        <f t="shared" si="121"/>
        <v>0</v>
      </c>
      <c r="C1118" s="117"/>
      <c r="D1118" s="43">
        <f t="shared" si="122"/>
        <v>0</v>
      </c>
      <c r="E1118" s="44">
        <f t="shared" si="119"/>
        <v>0</v>
      </c>
      <c r="F1118" s="43">
        <f t="shared" si="123"/>
        <v>0</v>
      </c>
      <c r="G1118" s="45">
        <f>IF(AND(C1118&lt;&gt;"",SUM(G$27:G1117)&lt;E$19),$E$19/$E$23,0)</f>
        <v>0</v>
      </c>
      <c r="H1118" s="43">
        <f t="shared" si="124"/>
        <v>0</v>
      </c>
      <c r="I1118" s="43">
        <f t="shared" si="125"/>
        <v>0</v>
      </c>
      <c r="J1118" s="78" t="str">
        <f t="shared" si="120"/>
        <v>2112–2113</v>
      </c>
      <c r="L1118" s="89"/>
      <c r="N1118" s="87"/>
      <c r="Q1118" s="46"/>
    </row>
    <row r="1119" spans="1:17" ht="20.25" customHeight="1" x14ac:dyDescent="0.2">
      <c r="A1119" s="41">
        <v>77980</v>
      </c>
      <c r="B1119" s="42">
        <f t="shared" si="121"/>
        <v>0</v>
      </c>
      <c r="C1119" s="117"/>
      <c r="D1119" s="43">
        <f t="shared" si="122"/>
        <v>0</v>
      </c>
      <c r="E1119" s="44">
        <f t="shared" si="119"/>
        <v>0</v>
      </c>
      <c r="F1119" s="43">
        <f t="shared" si="123"/>
        <v>0</v>
      </c>
      <c r="G1119" s="45">
        <f>IF(AND(C1119&lt;&gt;"",SUM(G$27:G1118)&lt;E$19),$E$19/$E$23,0)</f>
        <v>0</v>
      </c>
      <c r="H1119" s="43">
        <f t="shared" si="124"/>
        <v>0</v>
      </c>
      <c r="I1119" s="43">
        <f t="shared" si="125"/>
        <v>0</v>
      </c>
      <c r="J1119" s="78" t="str">
        <f t="shared" si="120"/>
        <v>2113–2114</v>
      </c>
      <c r="L1119" s="89"/>
      <c r="N1119" s="87"/>
      <c r="Q1119" s="46"/>
    </row>
    <row r="1120" spans="1:17" ht="20.25" customHeight="1" x14ac:dyDescent="0.2">
      <c r="A1120" s="41">
        <v>78011</v>
      </c>
      <c r="B1120" s="42">
        <f t="shared" si="121"/>
        <v>0</v>
      </c>
      <c r="C1120" s="117"/>
      <c r="D1120" s="43">
        <f t="shared" si="122"/>
        <v>0</v>
      </c>
      <c r="E1120" s="44">
        <f t="shared" si="119"/>
        <v>0</v>
      </c>
      <c r="F1120" s="43">
        <f t="shared" si="123"/>
        <v>0</v>
      </c>
      <c r="G1120" s="45">
        <f>IF(AND(C1120&lt;&gt;"",SUM(G$27:G1119)&lt;E$19),$E$19/$E$23,0)</f>
        <v>0</v>
      </c>
      <c r="H1120" s="43">
        <f t="shared" si="124"/>
        <v>0</v>
      </c>
      <c r="I1120" s="43">
        <f t="shared" si="125"/>
        <v>0</v>
      </c>
      <c r="J1120" s="78" t="str">
        <f t="shared" si="120"/>
        <v>2113–2114</v>
      </c>
      <c r="L1120" s="89"/>
      <c r="N1120" s="87"/>
      <c r="Q1120" s="46"/>
    </row>
    <row r="1121" spans="1:17" ht="20.25" customHeight="1" x14ac:dyDescent="0.2">
      <c r="A1121" s="41">
        <v>78042</v>
      </c>
      <c r="B1121" s="42">
        <f t="shared" si="121"/>
        <v>0</v>
      </c>
      <c r="C1121" s="117"/>
      <c r="D1121" s="43">
        <f t="shared" si="122"/>
        <v>0</v>
      </c>
      <c r="E1121" s="44">
        <f t="shared" si="119"/>
        <v>0</v>
      </c>
      <c r="F1121" s="43">
        <f t="shared" si="123"/>
        <v>0</v>
      </c>
      <c r="G1121" s="45">
        <f>IF(AND(C1121&lt;&gt;"",SUM(G$27:G1120)&lt;E$19),$E$19/$E$23,0)</f>
        <v>0</v>
      </c>
      <c r="H1121" s="43">
        <f t="shared" si="124"/>
        <v>0</v>
      </c>
      <c r="I1121" s="43">
        <f t="shared" si="125"/>
        <v>0</v>
      </c>
      <c r="J1121" s="78" t="str">
        <f t="shared" si="120"/>
        <v>2113–2114</v>
      </c>
      <c r="L1121" s="89"/>
      <c r="N1121" s="87"/>
      <c r="Q1121" s="46"/>
    </row>
    <row r="1122" spans="1:17" ht="20.25" customHeight="1" x14ac:dyDescent="0.2">
      <c r="A1122" s="41">
        <v>78072</v>
      </c>
      <c r="B1122" s="42">
        <f t="shared" si="121"/>
        <v>0</v>
      </c>
      <c r="C1122" s="117"/>
      <c r="D1122" s="43">
        <f t="shared" si="122"/>
        <v>0</v>
      </c>
      <c r="E1122" s="44">
        <f t="shared" si="119"/>
        <v>0</v>
      </c>
      <c r="F1122" s="43">
        <f t="shared" si="123"/>
        <v>0</v>
      </c>
      <c r="G1122" s="45">
        <f>IF(AND(C1122&lt;&gt;"",SUM(G$27:G1121)&lt;E$19),$E$19/$E$23,0)</f>
        <v>0</v>
      </c>
      <c r="H1122" s="43">
        <f t="shared" si="124"/>
        <v>0</v>
      </c>
      <c r="I1122" s="43">
        <f t="shared" si="125"/>
        <v>0</v>
      </c>
      <c r="J1122" s="78" t="str">
        <f t="shared" si="120"/>
        <v>2113–2114</v>
      </c>
      <c r="L1122" s="89"/>
      <c r="N1122" s="87"/>
      <c r="Q1122" s="46"/>
    </row>
    <row r="1123" spans="1:17" ht="20.25" customHeight="1" x14ac:dyDescent="0.2">
      <c r="A1123" s="41">
        <v>78103</v>
      </c>
      <c r="B1123" s="42">
        <f t="shared" si="121"/>
        <v>0</v>
      </c>
      <c r="C1123" s="117"/>
      <c r="D1123" s="43">
        <f t="shared" si="122"/>
        <v>0</v>
      </c>
      <c r="E1123" s="44">
        <f t="shared" si="119"/>
        <v>0</v>
      </c>
      <c r="F1123" s="43">
        <f t="shared" si="123"/>
        <v>0</v>
      </c>
      <c r="G1123" s="45">
        <f>IF(AND(C1123&lt;&gt;"",SUM(G$27:G1122)&lt;E$19),$E$19/$E$23,0)</f>
        <v>0</v>
      </c>
      <c r="H1123" s="43">
        <f t="shared" si="124"/>
        <v>0</v>
      </c>
      <c r="I1123" s="43">
        <f t="shared" si="125"/>
        <v>0</v>
      </c>
      <c r="J1123" s="78" t="str">
        <f t="shared" si="120"/>
        <v>2113–2114</v>
      </c>
      <c r="L1123" s="89"/>
      <c r="N1123" s="87"/>
      <c r="Q1123" s="46"/>
    </row>
    <row r="1124" spans="1:17" ht="20.25" customHeight="1" x14ac:dyDescent="0.2">
      <c r="A1124" s="41">
        <v>78133</v>
      </c>
      <c r="B1124" s="42">
        <f t="shared" si="121"/>
        <v>0</v>
      </c>
      <c r="C1124" s="117"/>
      <c r="D1124" s="43">
        <f t="shared" si="122"/>
        <v>0</v>
      </c>
      <c r="E1124" s="44">
        <f t="shared" si="119"/>
        <v>0</v>
      </c>
      <c r="F1124" s="43">
        <f t="shared" si="123"/>
        <v>0</v>
      </c>
      <c r="G1124" s="45">
        <f>IF(AND(C1124&lt;&gt;"",SUM(G$27:G1123)&lt;E$19),$E$19/$E$23,0)</f>
        <v>0</v>
      </c>
      <c r="H1124" s="43">
        <f t="shared" si="124"/>
        <v>0</v>
      </c>
      <c r="I1124" s="43">
        <f t="shared" si="125"/>
        <v>0</v>
      </c>
      <c r="J1124" s="78" t="str">
        <f t="shared" si="120"/>
        <v>2113–2114</v>
      </c>
      <c r="L1124" s="89"/>
      <c r="N1124" s="87"/>
      <c r="Q1124" s="46"/>
    </row>
    <row r="1125" spans="1:17" ht="20.25" customHeight="1" x14ac:dyDescent="0.2">
      <c r="A1125" s="41">
        <v>78164</v>
      </c>
      <c r="B1125" s="42">
        <f t="shared" si="121"/>
        <v>0</v>
      </c>
      <c r="C1125" s="117"/>
      <c r="D1125" s="43">
        <f t="shared" si="122"/>
        <v>0</v>
      </c>
      <c r="E1125" s="44">
        <f t="shared" si="119"/>
        <v>0</v>
      </c>
      <c r="F1125" s="43">
        <f t="shared" si="123"/>
        <v>0</v>
      </c>
      <c r="G1125" s="45">
        <f>IF(AND(C1125&lt;&gt;"",SUM(G$27:G1124)&lt;E$19),$E$19/$E$23,0)</f>
        <v>0</v>
      </c>
      <c r="H1125" s="43">
        <f t="shared" si="124"/>
        <v>0</v>
      </c>
      <c r="I1125" s="43">
        <f t="shared" si="125"/>
        <v>0</v>
      </c>
      <c r="J1125" s="78" t="str">
        <f t="shared" si="120"/>
        <v>2113–2114</v>
      </c>
      <c r="L1125" s="89"/>
      <c r="N1125" s="87"/>
      <c r="Q1125" s="46"/>
    </row>
    <row r="1126" spans="1:17" ht="20.25" customHeight="1" x14ac:dyDescent="0.2">
      <c r="A1126" s="41">
        <v>78195</v>
      </c>
      <c r="B1126" s="42">
        <f t="shared" si="121"/>
        <v>0</v>
      </c>
      <c r="C1126" s="117"/>
      <c r="D1126" s="43">
        <f t="shared" si="122"/>
        <v>0</v>
      </c>
      <c r="E1126" s="44">
        <f t="shared" si="119"/>
        <v>0</v>
      </c>
      <c r="F1126" s="43">
        <f t="shared" si="123"/>
        <v>0</v>
      </c>
      <c r="G1126" s="45">
        <f>IF(AND(C1126&lt;&gt;"",SUM(G$27:G1125)&lt;E$19),$E$19/$E$23,0)</f>
        <v>0</v>
      </c>
      <c r="H1126" s="43">
        <f t="shared" si="124"/>
        <v>0</v>
      </c>
      <c r="I1126" s="43">
        <f t="shared" si="125"/>
        <v>0</v>
      </c>
      <c r="J1126" s="78" t="str">
        <f t="shared" si="120"/>
        <v>2113–2114</v>
      </c>
      <c r="L1126" s="89"/>
      <c r="N1126" s="87"/>
      <c r="Q1126" s="46"/>
    </row>
    <row r="1127" spans="1:17" ht="20.25" customHeight="1" x14ac:dyDescent="0.2">
      <c r="A1127" s="41">
        <v>78223</v>
      </c>
      <c r="B1127" s="42">
        <f t="shared" si="121"/>
        <v>0</v>
      </c>
      <c r="C1127" s="117"/>
      <c r="D1127" s="43">
        <f t="shared" si="122"/>
        <v>0</v>
      </c>
      <c r="E1127" s="44">
        <f t="shared" si="119"/>
        <v>0</v>
      </c>
      <c r="F1127" s="43">
        <f t="shared" si="123"/>
        <v>0</v>
      </c>
      <c r="G1127" s="45">
        <f>IF(AND(C1127&lt;&gt;"",SUM(G$27:G1126)&lt;E$19),$E$19/$E$23,0)</f>
        <v>0</v>
      </c>
      <c r="H1127" s="43">
        <f t="shared" si="124"/>
        <v>0</v>
      </c>
      <c r="I1127" s="43">
        <f t="shared" si="125"/>
        <v>0</v>
      </c>
      <c r="J1127" s="78" t="str">
        <f t="shared" si="120"/>
        <v>2113–2114</v>
      </c>
      <c r="L1127" s="89"/>
      <c r="N1127" s="87"/>
      <c r="Q1127" s="46"/>
    </row>
    <row r="1128" spans="1:17" ht="20.25" customHeight="1" x14ac:dyDescent="0.2">
      <c r="A1128" s="41">
        <v>78254</v>
      </c>
      <c r="B1128" s="42">
        <f t="shared" si="121"/>
        <v>0</v>
      </c>
      <c r="C1128" s="117"/>
      <c r="D1128" s="43">
        <f t="shared" si="122"/>
        <v>0</v>
      </c>
      <c r="E1128" s="44">
        <f t="shared" si="119"/>
        <v>0</v>
      </c>
      <c r="F1128" s="43">
        <f t="shared" si="123"/>
        <v>0</v>
      </c>
      <c r="G1128" s="45">
        <f>IF(AND(C1128&lt;&gt;"",SUM(G$27:G1127)&lt;E$19),$E$19/$E$23,0)</f>
        <v>0</v>
      </c>
      <c r="H1128" s="43">
        <f t="shared" si="124"/>
        <v>0</v>
      </c>
      <c r="I1128" s="43">
        <f t="shared" si="125"/>
        <v>0</v>
      </c>
      <c r="J1128" s="78" t="str">
        <f t="shared" si="120"/>
        <v>2113–2114</v>
      </c>
      <c r="L1128" s="89"/>
      <c r="N1128" s="87"/>
      <c r="Q1128" s="46"/>
    </row>
    <row r="1129" spans="1:17" ht="20.25" customHeight="1" x14ac:dyDescent="0.2">
      <c r="A1129" s="41">
        <v>78284</v>
      </c>
      <c r="B1129" s="42">
        <f t="shared" si="121"/>
        <v>0</v>
      </c>
      <c r="C1129" s="117"/>
      <c r="D1129" s="43">
        <f t="shared" si="122"/>
        <v>0</v>
      </c>
      <c r="E1129" s="44">
        <f t="shared" si="119"/>
        <v>0</v>
      </c>
      <c r="F1129" s="43">
        <f t="shared" si="123"/>
        <v>0</v>
      </c>
      <c r="G1129" s="45">
        <f>IF(AND(C1129&lt;&gt;"",SUM(G$27:G1128)&lt;E$19),$E$19/$E$23,0)</f>
        <v>0</v>
      </c>
      <c r="H1129" s="43">
        <f t="shared" si="124"/>
        <v>0</v>
      </c>
      <c r="I1129" s="43">
        <f t="shared" si="125"/>
        <v>0</v>
      </c>
      <c r="J1129" s="78" t="str">
        <f t="shared" si="120"/>
        <v>2113–2114</v>
      </c>
      <c r="L1129" s="89"/>
      <c r="N1129" s="87"/>
      <c r="Q1129" s="46"/>
    </row>
    <row r="1130" spans="1:17" ht="20.25" customHeight="1" x14ac:dyDescent="0.2">
      <c r="A1130" s="41">
        <v>78315</v>
      </c>
      <c r="B1130" s="42">
        <f t="shared" si="121"/>
        <v>0</v>
      </c>
      <c r="C1130" s="117"/>
      <c r="D1130" s="43">
        <f t="shared" si="122"/>
        <v>0</v>
      </c>
      <c r="E1130" s="44">
        <f t="shared" si="119"/>
        <v>0</v>
      </c>
      <c r="F1130" s="43">
        <f t="shared" si="123"/>
        <v>0</v>
      </c>
      <c r="G1130" s="45">
        <f>IF(AND(C1130&lt;&gt;"",SUM(G$27:G1129)&lt;E$19),$E$19/$E$23,0)</f>
        <v>0</v>
      </c>
      <c r="H1130" s="43">
        <f t="shared" si="124"/>
        <v>0</v>
      </c>
      <c r="I1130" s="43">
        <f t="shared" si="125"/>
        <v>0</v>
      </c>
      <c r="J1130" s="78" t="str">
        <f t="shared" si="120"/>
        <v>2113–2114</v>
      </c>
      <c r="L1130" s="89"/>
      <c r="N1130" s="87"/>
      <c r="Q1130" s="46"/>
    </row>
    <row r="1131" spans="1:17" ht="20.25" customHeight="1" x14ac:dyDescent="0.2">
      <c r="A1131" s="41">
        <v>78345</v>
      </c>
      <c r="B1131" s="42">
        <f t="shared" si="121"/>
        <v>0</v>
      </c>
      <c r="C1131" s="117"/>
      <c r="D1131" s="43">
        <f t="shared" si="122"/>
        <v>0</v>
      </c>
      <c r="E1131" s="44">
        <f t="shared" si="119"/>
        <v>0</v>
      </c>
      <c r="F1131" s="43">
        <f t="shared" si="123"/>
        <v>0</v>
      </c>
      <c r="G1131" s="45">
        <f>IF(AND(C1131&lt;&gt;"",SUM(G$27:G1130)&lt;E$19),$E$19/$E$23,0)</f>
        <v>0</v>
      </c>
      <c r="H1131" s="43">
        <f t="shared" si="124"/>
        <v>0</v>
      </c>
      <c r="I1131" s="43">
        <f t="shared" si="125"/>
        <v>0</v>
      </c>
      <c r="J1131" s="78" t="str">
        <f t="shared" si="120"/>
        <v>2114–2115</v>
      </c>
      <c r="L1131" s="89"/>
      <c r="N1131" s="87"/>
      <c r="Q1131" s="46"/>
    </row>
    <row r="1132" spans="1:17" ht="20.25" customHeight="1" x14ac:dyDescent="0.2">
      <c r="A1132" s="41">
        <v>78376</v>
      </c>
      <c r="B1132" s="42">
        <f t="shared" si="121"/>
        <v>0</v>
      </c>
      <c r="C1132" s="117"/>
      <c r="D1132" s="43">
        <f t="shared" si="122"/>
        <v>0</v>
      </c>
      <c r="E1132" s="44">
        <f t="shared" si="119"/>
        <v>0</v>
      </c>
      <c r="F1132" s="43">
        <f t="shared" si="123"/>
        <v>0</v>
      </c>
      <c r="G1132" s="45">
        <f>IF(AND(C1132&lt;&gt;"",SUM(G$27:G1131)&lt;E$19),$E$19/$E$23,0)</f>
        <v>0</v>
      </c>
      <c r="H1132" s="43">
        <f t="shared" si="124"/>
        <v>0</v>
      </c>
      <c r="I1132" s="43">
        <f t="shared" si="125"/>
        <v>0</v>
      </c>
      <c r="J1132" s="78" t="str">
        <f t="shared" si="120"/>
        <v>2114–2115</v>
      </c>
      <c r="L1132" s="89"/>
      <c r="N1132" s="87"/>
      <c r="Q1132" s="46"/>
    </row>
    <row r="1133" spans="1:17" ht="20.25" customHeight="1" x14ac:dyDescent="0.2">
      <c r="A1133" s="41">
        <v>78407</v>
      </c>
      <c r="B1133" s="42">
        <f t="shared" si="121"/>
        <v>0</v>
      </c>
      <c r="C1133" s="117"/>
      <c r="D1133" s="43">
        <f t="shared" si="122"/>
        <v>0</v>
      </c>
      <c r="E1133" s="44">
        <f t="shared" si="119"/>
        <v>0</v>
      </c>
      <c r="F1133" s="43">
        <f t="shared" si="123"/>
        <v>0</v>
      </c>
      <c r="G1133" s="45">
        <f>IF(AND(C1133&lt;&gt;"",SUM(G$27:G1132)&lt;E$19),$E$19/$E$23,0)</f>
        <v>0</v>
      </c>
      <c r="H1133" s="43">
        <f t="shared" si="124"/>
        <v>0</v>
      </c>
      <c r="I1133" s="43">
        <f t="shared" si="125"/>
        <v>0</v>
      </c>
      <c r="J1133" s="78" t="str">
        <f t="shared" si="120"/>
        <v>2114–2115</v>
      </c>
      <c r="L1133" s="89"/>
      <c r="N1133" s="87"/>
      <c r="Q1133" s="46"/>
    </row>
    <row r="1134" spans="1:17" ht="20.25" customHeight="1" x14ac:dyDescent="0.2">
      <c r="A1134" s="41">
        <v>78437</v>
      </c>
      <c r="B1134" s="42">
        <f t="shared" si="121"/>
        <v>0</v>
      </c>
      <c r="C1134" s="117"/>
      <c r="D1134" s="43">
        <f t="shared" si="122"/>
        <v>0</v>
      </c>
      <c r="E1134" s="44">
        <f t="shared" si="119"/>
        <v>0</v>
      </c>
      <c r="F1134" s="43">
        <f t="shared" si="123"/>
        <v>0</v>
      </c>
      <c r="G1134" s="45">
        <f>IF(AND(C1134&lt;&gt;"",SUM(G$27:G1133)&lt;E$19),$E$19/$E$23,0)</f>
        <v>0</v>
      </c>
      <c r="H1134" s="43">
        <f t="shared" si="124"/>
        <v>0</v>
      </c>
      <c r="I1134" s="43">
        <f t="shared" si="125"/>
        <v>0</v>
      </c>
      <c r="J1134" s="78" t="str">
        <f t="shared" si="120"/>
        <v>2114–2115</v>
      </c>
      <c r="L1134" s="89"/>
      <c r="N1134" s="87"/>
      <c r="Q1134" s="46"/>
    </row>
    <row r="1135" spans="1:17" ht="20.25" customHeight="1" x14ac:dyDescent="0.2">
      <c r="A1135" s="41">
        <v>78468</v>
      </c>
      <c r="B1135" s="42">
        <f t="shared" si="121"/>
        <v>0</v>
      </c>
      <c r="C1135" s="117"/>
      <c r="D1135" s="43">
        <f t="shared" si="122"/>
        <v>0</v>
      </c>
      <c r="E1135" s="44">
        <f t="shared" si="119"/>
        <v>0</v>
      </c>
      <c r="F1135" s="43">
        <f t="shared" si="123"/>
        <v>0</v>
      </c>
      <c r="G1135" s="45">
        <f>IF(AND(C1135&lt;&gt;"",SUM(G$27:G1134)&lt;E$19),$E$19/$E$23,0)</f>
        <v>0</v>
      </c>
      <c r="H1135" s="43">
        <f t="shared" si="124"/>
        <v>0</v>
      </c>
      <c r="I1135" s="43">
        <f t="shared" si="125"/>
        <v>0</v>
      </c>
      <c r="J1135" s="78" t="str">
        <f t="shared" si="120"/>
        <v>2114–2115</v>
      </c>
      <c r="L1135" s="89"/>
      <c r="N1135" s="87"/>
      <c r="Q1135" s="46"/>
    </row>
    <row r="1136" spans="1:17" ht="20.25" customHeight="1" x14ac:dyDescent="0.2">
      <c r="A1136" s="41">
        <v>78498</v>
      </c>
      <c r="B1136" s="42">
        <f t="shared" si="121"/>
        <v>0</v>
      </c>
      <c r="C1136" s="117"/>
      <c r="D1136" s="43">
        <f t="shared" si="122"/>
        <v>0</v>
      </c>
      <c r="E1136" s="44">
        <f t="shared" si="119"/>
        <v>0</v>
      </c>
      <c r="F1136" s="43">
        <f t="shared" si="123"/>
        <v>0</v>
      </c>
      <c r="G1136" s="45">
        <f>IF(AND(C1136&lt;&gt;"",SUM(G$27:G1135)&lt;E$19),$E$19/$E$23,0)</f>
        <v>0</v>
      </c>
      <c r="H1136" s="43">
        <f t="shared" si="124"/>
        <v>0</v>
      </c>
      <c r="I1136" s="43">
        <f t="shared" si="125"/>
        <v>0</v>
      </c>
      <c r="J1136" s="78" t="str">
        <f t="shared" si="120"/>
        <v>2114–2115</v>
      </c>
      <c r="L1136" s="89"/>
      <c r="N1136" s="87"/>
      <c r="Q1136" s="46"/>
    </row>
    <row r="1137" spans="1:17" ht="20.25" customHeight="1" x14ac:dyDescent="0.2">
      <c r="A1137" s="41">
        <v>78529</v>
      </c>
      <c r="B1137" s="42">
        <f t="shared" si="121"/>
        <v>0</v>
      </c>
      <c r="C1137" s="117"/>
      <c r="D1137" s="43">
        <f t="shared" si="122"/>
        <v>0</v>
      </c>
      <c r="E1137" s="44">
        <f t="shared" si="119"/>
        <v>0</v>
      </c>
      <c r="F1137" s="43">
        <f t="shared" si="123"/>
        <v>0</v>
      </c>
      <c r="G1137" s="45">
        <f>IF(AND(C1137&lt;&gt;"",SUM(G$27:G1136)&lt;E$19),$E$19/$E$23,0)</f>
        <v>0</v>
      </c>
      <c r="H1137" s="43">
        <f t="shared" si="124"/>
        <v>0</v>
      </c>
      <c r="I1137" s="43">
        <f t="shared" si="125"/>
        <v>0</v>
      </c>
      <c r="J1137" s="78" t="str">
        <f t="shared" si="120"/>
        <v>2114–2115</v>
      </c>
      <c r="L1137" s="89"/>
      <c r="N1137" s="87"/>
      <c r="Q1137" s="46"/>
    </row>
    <row r="1138" spans="1:17" ht="20.25" customHeight="1" x14ac:dyDescent="0.2">
      <c r="A1138" s="41">
        <v>78560</v>
      </c>
      <c r="B1138" s="42">
        <f t="shared" si="121"/>
        <v>0</v>
      </c>
      <c r="C1138" s="117"/>
      <c r="D1138" s="43">
        <f t="shared" si="122"/>
        <v>0</v>
      </c>
      <c r="E1138" s="44">
        <f t="shared" si="119"/>
        <v>0</v>
      </c>
      <c r="F1138" s="43">
        <f t="shared" si="123"/>
        <v>0</v>
      </c>
      <c r="G1138" s="45">
        <f>IF(AND(C1138&lt;&gt;"",SUM(G$27:G1137)&lt;E$19),$E$19/$E$23,0)</f>
        <v>0</v>
      </c>
      <c r="H1138" s="43">
        <f t="shared" si="124"/>
        <v>0</v>
      </c>
      <c r="I1138" s="43">
        <f t="shared" si="125"/>
        <v>0</v>
      </c>
      <c r="J1138" s="78" t="str">
        <f t="shared" si="120"/>
        <v>2114–2115</v>
      </c>
      <c r="L1138" s="89"/>
      <c r="N1138" s="87"/>
      <c r="Q1138" s="46"/>
    </row>
    <row r="1139" spans="1:17" ht="20.25" customHeight="1" x14ac:dyDescent="0.2">
      <c r="A1139" s="41">
        <v>78588</v>
      </c>
      <c r="B1139" s="42">
        <f t="shared" si="121"/>
        <v>0</v>
      </c>
      <c r="C1139" s="117"/>
      <c r="D1139" s="43">
        <f t="shared" si="122"/>
        <v>0</v>
      </c>
      <c r="E1139" s="44">
        <f t="shared" si="119"/>
        <v>0</v>
      </c>
      <c r="F1139" s="43">
        <f t="shared" si="123"/>
        <v>0</v>
      </c>
      <c r="G1139" s="45">
        <f>IF(AND(C1139&lt;&gt;"",SUM(G$27:G1138)&lt;E$19),$E$19/$E$23,0)</f>
        <v>0</v>
      </c>
      <c r="H1139" s="43">
        <f t="shared" si="124"/>
        <v>0</v>
      </c>
      <c r="I1139" s="43">
        <f t="shared" si="125"/>
        <v>0</v>
      </c>
      <c r="J1139" s="78" t="str">
        <f t="shared" si="120"/>
        <v>2114–2115</v>
      </c>
      <c r="L1139" s="89"/>
      <c r="N1139" s="87"/>
      <c r="Q1139" s="46"/>
    </row>
    <row r="1140" spans="1:17" ht="20.25" customHeight="1" x14ac:dyDescent="0.2">
      <c r="A1140" s="41">
        <v>78619</v>
      </c>
      <c r="B1140" s="42">
        <f t="shared" si="121"/>
        <v>0</v>
      </c>
      <c r="C1140" s="117"/>
      <c r="D1140" s="43">
        <f t="shared" si="122"/>
        <v>0</v>
      </c>
      <c r="E1140" s="44">
        <f t="shared" si="119"/>
        <v>0</v>
      </c>
      <c r="F1140" s="43">
        <f t="shared" si="123"/>
        <v>0</v>
      </c>
      <c r="G1140" s="45">
        <f>IF(AND(C1140&lt;&gt;"",SUM(G$27:G1139)&lt;E$19),$E$19/$E$23,0)</f>
        <v>0</v>
      </c>
      <c r="H1140" s="43">
        <f t="shared" si="124"/>
        <v>0</v>
      </c>
      <c r="I1140" s="43">
        <f t="shared" si="125"/>
        <v>0</v>
      </c>
      <c r="J1140" s="78" t="str">
        <f t="shared" si="120"/>
        <v>2114–2115</v>
      </c>
      <c r="L1140" s="89"/>
      <c r="N1140" s="87"/>
      <c r="Q1140" s="46"/>
    </row>
    <row r="1141" spans="1:17" ht="20.25" customHeight="1" x14ac:dyDescent="0.2">
      <c r="A1141" s="41">
        <v>78649</v>
      </c>
      <c r="B1141" s="42">
        <f t="shared" si="121"/>
        <v>0</v>
      </c>
      <c r="C1141" s="117"/>
      <c r="D1141" s="43">
        <f t="shared" si="122"/>
        <v>0</v>
      </c>
      <c r="E1141" s="44">
        <f t="shared" si="119"/>
        <v>0</v>
      </c>
      <c r="F1141" s="43">
        <f t="shared" si="123"/>
        <v>0</v>
      </c>
      <c r="G1141" s="45">
        <f>IF(AND(C1141&lt;&gt;"",SUM(G$27:G1140)&lt;E$19),$E$19/$E$23,0)</f>
        <v>0</v>
      </c>
      <c r="H1141" s="43">
        <f t="shared" si="124"/>
        <v>0</v>
      </c>
      <c r="I1141" s="43">
        <f t="shared" si="125"/>
        <v>0</v>
      </c>
      <c r="J1141" s="78" t="str">
        <f t="shared" si="120"/>
        <v>2114–2115</v>
      </c>
      <c r="L1141" s="89"/>
      <c r="N1141" s="87"/>
      <c r="Q1141" s="46"/>
    </row>
    <row r="1142" spans="1:17" ht="20.25" customHeight="1" x14ac:dyDescent="0.2">
      <c r="A1142" s="41">
        <v>78680</v>
      </c>
      <c r="B1142" s="42">
        <f t="shared" si="121"/>
        <v>0</v>
      </c>
      <c r="C1142" s="117"/>
      <c r="D1142" s="43">
        <f t="shared" si="122"/>
        <v>0</v>
      </c>
      <c r="E1142" s="44">
        <f t="shared" si="119"/>
        <v>0</v>
      </c>
      <c r="F1142" s="43">
        <f t="shared" si="123"/>
        <v>0</v>
      </c>
      <c r="G1142" s="45">
        <f>IF(AND(C1142&lt;&gt;"",SUM(G$27:G1141)&lt;E$19),$E$19/$E$23,0)</f>
        <v>0</v>
      </c>
      <c r="H1142" s="43">
        <f t="shared" si="124"/>
        <v>0</v>
      </c>
      <c r="I1142" s="43">
        <f t="shared" si="125"/>
        <v>0</v>
      </c>
      <c r="J1142" s="78" t="str">
        <f t="shared" si="120"/>
        <v>2114–2115</v>
      </c>
      <c r="L1142" s="89"/>
      <c r="N1142" s="87"/>
      <c r="Q1142" s="46"/>
    </row>
    <row r="1143" spans="1:17" ht="20.25" customHeight="1" x14ac:dyDescent="0.2">
      <c r="A1143" s="41">
        <v>78710</v>
      </c>
      <c r="B1143" s="42">
        <f t="shared" si="121"/>
        <v>0</v>
      </c>
      <c r="C1143" s="117"/>
      <c r="D1143" s="43">
        <f t="shared" si="122"/>
        <v>0</v>
      </c>
      <c r="E1143" s="44">
        <f t="shared" si="119"/>
        <v>0</v>
      </c>
      <c r="F1143" s="43">
        <f t="shared" si="123"/>
        <v>0</v>
      </c>
      <c r="G1143" s="45">
        <f>IF(AND(C1143&lt;&gt;"",SUM(G$27:G1142)&lt;E$19),$E$19/$E$23,0)</f>
        <v>0</v>
      </c>
      <c r="H1143" s="43">
        <f t="shared" si="124"/>
        <v>0</v>
      </c>
      <c r="I1143" s="43">
        <f t="shared" si="125"/>
        <v>0</v>
      </c>
      <c r="J1143" s="78" t="str">
        <f t="shared" si="120"/>
        <v>2115–2116</v>
      </c>
      <c r="L1143" s="89"/>
      <c r="N1143" s="87"/>
      <c r="Q1143" s="46"/>
    </row>
    <row r="1144" spans="1:17" ht="20.25" customHeight="1" x14ac:dyDescent="0.2">
      <c r="A1144" s="41">
        <v>78741</v>
      </c>
      <c r="B1144" s="42">
        <f t="shared" si="121"/>
        <v>0</v>
      </c>
      <c r="C1144" s="117"/>
      <c r="D1144" s="43">
        <f t="shared" si="122"/>
        <v>0</v>
      </c>
      <c r="E1144" s="44">
        <f t="shared" si="119"/>
        <v>0</v>
      </c>
      <c r="F1144" s="43">
        <f t="shared" si="123"/>
        <v>0</v>
      </c>
      <c r="G1144" s="45">
        <f>IF(AND(C1144&lt;&gt;"",SUM(G$27:G1143)&lt;E$19),$E$19/$E$23,0)</f>
        <v>0</v>
      </c>
      <c r="H1144" s="43">
        <f t="shared" si="124"/>
        <v>0</v>
      </c>
      <c r="I1144" s="43">
        <f t="shared" si="125"/>
        <v>0</v>
      </c>
      <c r="J1144" s="78" t="str">
        <f t="shared" si="120"/>
        <v>2115–2116</v>
      </c>
      <c r="L1144" s="89"/>
      <c r="N1144" s="87"/>
      <c r="Q1144" s="46"/>
    </row>
    <row r="1145" spans="1:17" ht="20.25" customHeight="1" x14ac:dyDescent="0.2">
      <c r="A1145" s="41">
        <v>78772</v>
      </c>
      <c r="B1145" s="42">
        <f t="shared" si="121"/>
        <v>0</v>
      </c>
      <c r="C1145" s="117"/>
      <c r="D1145" s="43">
        <f t="shared" si="122"/>
        <v>0</v>
      </c>
      <c r="E1145" s="44">
        <f t="shared" si="119"/>
        <v>0</v>
      </c>
      <c r="F1145" s="43">
        <f t="shared" si="123"/>
        <v>0</v>
      </c>
      <c r="G1145" s="45">
        <f>IF(AND(C1145&lt;&gt;"",SUM(G$27:G1144)&lt;E$19),$E$19/$E$23,0)</f>
        <v>0</v>
      </c>
      <c r="H1145" s="43">
        <f t="shared" si="124"/>
        <v>0</v>
      </c>
      <c r="I1145" s="43">
        <f t="shared" si="125"/>
        <v>0</v>
      </c>
      <c r="J1145" s="78" t="str">
        <f t="shared" si="120"/>
        <v>2115–2116</v>
      </c>
      <c r="L1145" s="89"/>
      <c r="N1145" s="87"/>
      <c r="Q1145" s="46"/>
    </row>
    <row r="1146" spans="1:17" ht="20.25" customHeight="1" x14ac:dyDescent="0.2">
      <c r="A1146" s="41">
        <v>78802</v>
      </c>
      <c r="B1146" s="42">
        <f t="shared" si="121"/>
        <v>0</v>
      </c>
      <c r="C1146" s="117"/>
      <c r="D1146" s="43">
        <f t="shared" si="122"/>
        <v>0</v>
      </c>
      <c r="E1146" s="44">
        <f t="shared" si="119"/>
        <v>0</v>
      </c>
      <c r="F1146" s="43">
        <f t="shared" si="123"/>
        <v>0</v>
      </c>
      <c r="G1146" s="45">
        <f>IF(AND(C1146&lt;&gt;"",SUM(G$27:G1145)&lt;E$19),$E$19/$E$23,0)</f>
        <v>0</v>
      </c>
      <c r="H1146" s="43">
        <f t="shared" si="124"/>
        <v>0</v>
      </c>
      <c r="I1146" s="43">
        <f t="shared" si="125"/>
        <v>0</v>
      </c>
      <c r="J1146" s="78" t="str">
        <f t="shared" si="120"/>
        <v>2115–2116</v>
      </c>
      <c r="L1146" s="89"/>
      <c r="N1146" s="87"/>
      <c r="Q1146" s="46"/>
    </row>
    <row r="1147" spans="1:17" ht="20.25" customHeight="1" x14ac:dyDescent="0.2">
      <c r="A1147" s="41">
        <v>78833</v>
      </c>
      <c r="B1147" s="42">
        <f t="shared" si="121"/>
        <v>0</v>
      </c>
      <c r="C1147" s="117"/>
      <c r="D1147" s="43">
        <f t="shared" si="122"/>
        <v>0</v>
      </c>
      <c r="E1147" s="44">
        <f t="shared" si="119"/>
        <v>0</v>
      </c>
      <c r="F1147" s="43">
        <f t="shared" si="123"/>
        <v>0</v>
      </c>
      <c r="G1147" s="45">
        <f>IF(AND(C1147&lt;&gt;"",SUM(G$27:G1146)&lt;E$19),$E$19/$E$23,0)</f>
        <v>0</v>
      </c>
      <c r="H1147" s="43">
        <f t="shared" si="124"/>
        <v>0</v>
      </c>
      <c r="I1147" s="43">
        <f t="shared" si="125"/>
        <v>0</v>
      </c>
      <c r="J1147" s="78" t="str">
        <f t="shared" si="120"/>
        <v>2115–2116</v>
      </c>
      <c r="L1147" s="89"/>
      <c r="N1147" s="87"/>
      <c r="Q1147" s="46"/>
    </row>
    <row r="1148" spans="1:17" ht="20.25" customHeight="1" x14ac:dyDescent="0.2">
      <c r="A1148" s="41">
        <v>78863</v>
      </c>
      <c r="B1148" s="42">
        <f t="shared" si="121"/>
        <v>0</v>
      </c>
      <c r="C1148" s="117"/>
      <c r="D1148" s="43">
        <f t="shared" si="122"/>
        <v>0</v>
      </c>
      <c r="E1148" s="44">
        <f t="shared" si="119"/>
        <v>0</v>
      </c>
      <c r="F1148" s="43">
        <f t="shared" si="123"/>
        <v>0</v>
      </c>
      <c r="G1148" s="45">
        <f>IF(AND(C1148&lt;&gt;"",SUM(G$27:G1147)&lt;E$19),$E$19/$E$23,0)</f>
        <v>0</v>
      </c>
      <c r="H1148" s="43">
        <f t="shared" si="124"/>
        <v>0</v>
      </c>
      <c r="I1148" s="43">
        <f t="shared" si="125"/>
        <v>0</v>
      </c>
      <c r="J1148" s="78" t="str">
        <f t="shared" si="120"/>
        <v>2115–2116</v>
      </c>
      <c r="L1148" s="89"/>
      <c r="N1148" s="87"/>
      <c r="Q1148" s="46"/>
    </row>
    <row r="1149" spans="1:17" ht="20.25" customHeight="1" x14ac:dyDescent="0.2">
      <c r="A1149" s="41">
        <v>78894</v>
      </c>
      <c r="B1149" s="42">
        <f t="shared" si="121"/>
        <v>0</v>
      </c>
      <c r="C1149" s="117"/>
      <c r="D1149" s="43">
        <f t="shared" si="122"/>
        <v>0</v>
      </c>
      <c r="E1149" s="44">
        <f t="shared" si="119"/>
        <v>0</v>
      </c>
      <c r="F1149" s="43">
        <f t="shared" si="123"/>
        <v>0</v>
      </c>
      <c r="G1149" s="45">
        <f>IF(AND(C1149&lt;&gt;"",SUM(G$27:G1148)&lt;E$19),$E$19/$E$23,0)</f>
        <v>0</v>
      </c>
      <c r="H1149" s="43">
        <f t="shared" si="124"/>
        <v>0</v>
      </c>
      <c r="I1149" s="43">
        <f t="shared" si="125"/>
        <v>0</v>
      </c>
      <c r="J1149" s="78" t="str">
        <f t="shared" si="120"/>
        <v>2115–2116</v>
      </c>
      <c r="L1149" s="89"/>
      <c r="N1149" s="87"/>
      <c r="Q1149" s="46"/>
    </row>
    <row r="1150" spans="1:17" ht="20.25" customHeight="1" x14ac:dyDescent="0.2">
      <c r="A1150" s="41">
        <v>78925</v>
      </c>
      <c r="B1150" s="42">
        <f t="shared" si="121"/>
        <v>0</v>
      </c>
      <c r="C1150" s="117"/>
      <c r="D1150" s="43">
        <f t="shared" si="122"/>
        <v>0</v>
      </c>
      <c r="E1150" s="44">
        <f t="shared" si="119"/>
        <v>0</v>
      </c>
      <c r="F1150" s="43">
        <f t="shared" si="123"/>
        <v>0</v>
      </c>
      <c r="G1150" s="45">
        <f>IF(AND(C1150&lt;&gt;"",SUM(G$27:G1149)&lt;E$19),$E$19/$E$23,0)</f>
        <v>0</v>
      </c>
      <c r="H1150" s="43">
        <f t="shared" si="124"/>
        <v>0</v>
      </c>
      <c r="I1150" s="43">
        <f t="shared" si="125"/>
        <v>0</v>
      </c>
      <c r="J1150" s="78" t="str">
        <f t="shared" si="120"/>
        <v>2115–2116</v>
      </c>
      <c r="L1150" s="89"/>
      <c r="N1150" s="87"/>
      <c r="Q1150" s="46"/>
    </row>
    <row r="1151" spans="1:17" ht="20.25" customHeight="1" x14ac:dyDescent="0.2">
      <c r="A1151" s="41">
        <v>78954</v>
      </c>
      <c r="B1151" s="42">
        <f t="shared" si="121"/>
        <v>0</v>
      </c>
      <c r="C1151" s="117"/>
      <c r="D1151" s="43">
        <f t="shared" si="122"/>
        <v>0</v>
      </c>
      <c r="E1151" s="44">
        <f t="shared" si="119"/>
        <v>0</v>
      </c>
      <c r="F1151" s="43">
        <f t="shared" si="123"/>
        <v>0</v>
      </c>
      <c r="G1151" s="45">
        <f>IF(AND(C1151&lt;&gt;"",SUM(G$27:G1150)&lt;E$19),$E$19/$E$23,0)</f>
        <v>0</v>
      </c>
      <c r="H1151" s="43">
        <f t="shared" si="124"/>
        <v>0</v>
      </c>
      <c r="I1151" s="43">
        <f t="shared" si="125"/>
        <v>0</v>
      </c>
      <c r="J1151" s="78" t="str">
        <f t="shared" si="120"/>
        <v>2115–2116</v>
      </c>
      <c r="L1151" s="89"/>
      <c r="N1151" s="87"/>
      <c r="Q1151" s="46"/>
    </row>
    <row r="1152" spans="1:17" ht="20.25" customHeight="1" x14ac:dyDescent="0.2">
      <c r="A1152" s="41">
        <v>78985</v>
      </c>
      <c r="B1152" s="42">
        <f t="shared" si="121"/>
        <v>0</v>
      </c>
      <c r="C1152" s="117"/>
      <c r="D1152" s="43">
        <f t="shared" si="122"/>
        <v>0</v>
      </c>
      <c r="E1152" s="44">
        <f t="shared" si="119"/>
        <v>0</v>
      </c>
      <c r="F1152" s="43">
        <f t="shared" si="123"/>
        <v>0</v>
      </c>
      <c r="G1152" s="45">
        <f>IF(AND(C1152&lt;&gt;"",SUM(G$27:G1151)&lt;E$19),$E$19/$E$23,0)</f>
        <v>0</v>
      </c>
      <c r="H1152" s="43">
        <f t="shared" si="124"/>
        <v>0</v>
      </c>
      <c r="I1152" s="43">
        <f t="shared" si="125"/>
        <v>0</v>
      </c>
      <c r="J1152" s="78" t="str">
        <f t="shared" si="120"/>
        <v>2115–2116</v>
      </c>
      <c r="L1152" s="89"/>
      <c r="N1152" s="87"/>
      <c r="Q1152" s="46"/>
    </row>
    <row r="1153" spans="1:17" ht="20.25" customHeight="1" x14ac:dyDescent="0.2">
      <c r="A1153" s="41">
        <v>79015</v>
      </c>
      <c r="B1153" s="42">
        <f t="shared" si="121"/>
        <v>0</v>
      </c>
      <c r="C1153" s="117"/>
      <c r="D1153" s="43">
        <f t="shared" si="122"/>
        <v>0</v>
      </c>
      <c r="E1153" s="44">
        <f t="shared" si="119"/>
        <v>0</v>
      </c>
      <c r="F1153" s="43">
        <f t="shared" si="123"/>
        <v>0</v>
      </c>
      <c r="G1153" s="45">
        <f>IF(AND(C1153&lt;&gt;"",SUM(G$27:G1152)&lt;E$19),$E$19/$E$23,0)</f>
        <v>0</v>
      </c>
      <c r="H1153" s="43">
        <f t="shared" si="124"/>
        <v>0</v>
      </c>
      <c r="I1153" s="43">
        <f t="shared" si="125"/>
        <v>0</v>
      </c>
      <c r="J1153" s="78" t="str">
        <f t="shared" si="120"/>
        <v>2115–2116</v>
      </c>
      <c r="L1153" s="89"/>
      <c r="N1153" s="87"/>
      <c r="Q1153" s="46"/>
    </row>
    <row r="1154" spans="1:17" ht="20.25" customHeight="1" x14ac:dyDescent="0.2">
      <c r="A1154" s="41">
        <v>79046</v>
      </c>
      <c r="B1154" s="42">
        <f t="shared" si="121"/>
        <v>0</v>
      </c>
      <c r="C1154" s="117"/>
      <c r="D1154" s="43">
        <f t="shared" si="122"/>
        <v>0</v>
      </c>
      <c r="E1154" s="44">
        <f t="shared" si="119"/>
        <v>0</v>
      </c>
      <c r="F1154" s="43">
        <f t="shared" si="123"/>
        <v>0</v>
      </c>
      <c r="G1154" s="45">
        <f>IF(AND(C1154&lt;&gt;"",SUM(G$27:G1153)&lt;E$19),$E$19/$E$23,0)</f>
        <v>0</v>
      </c>
      <c r="H1154" s="43">
        <f t="shared" si="124"/>
        <v>0</v>
      </c>
      <c r="I1154" s="43">
        <f t="shared" si="125"/>
        <v>0</v>
      </c>
      <c r="J1154" s="78" t="str">
        <f t="shared" si="120"/>
        <v>2115–2116</v>
      </c>
      <c r="L1154" s="89"/>
      <c r="N1154" s="87"/>
      <c r="Q1154" s="46"/>
    </row>
    <row r="1155" spans="1:17" ht="20.25" customHeight="1" x14ac:dyDescent="0.2">
      <c r="A1155" s="41">
        <v>79076</v>
      </c>
      <c r="B1155" s="42">
        <f t="shared" si="121"/>
        <v>0</v>
      </c>
      <c r="C1155" s="117"/>
      <c r="D1155" s="43">
        <f t="shared" si="122"/>
        <v>0</v>
      </c>
      <c r="E1155" s="44">
        <f t="shared" si="119"/>
        <v>0</v>
      </c>
      <c r="F1155" s="43">
        <f t="shared" si="123"/>
        <v>0</v>
      </c>
      <c r="G1155" s="45">
        <f>IF(AND(C1155&lt;&gt;"",SUM(G$27:G1154)&lt;E$19),$E$19/$E$23,0)</f>
        <v>0</v>
      </c>
      <c r="H1155" s="43">
        <f t="shared" si="124"/>
        <v>0</v>
      </c>
      <c r="I1155" s="43">
        <f t="shared" si="125"/>
        <v>0</v>
      </c>
      <c r="J1155" s="78" t="str">
        <f t="shared" si="120"/>
        <v>2116–2117</v>
      </c>
      <c r="L1155" s="89"/>
      <c r="N1155" s="87"/>
      <c r="Q1155" s="46"/>
    </row>
    <row r="1156" spans="1:17" ht="20.25" customHeight="1" x14ac:dyDescent="0.2">
      <c r="A1156" s="41">
        <v>79107</v>
      </c>
      <c r="B1156" s="42">
        <f t="shared" si="121"/>
        <v>0</v>
      </c>
      <c r="C1156" s="117"/>
      <c r="D1156" s="43">
        <f t="shared" si="122"/>
        <v>0</v>
      </c>
      <c r="E1156" s="44">
        <f t="shared" si="119"/>
        <v>0</v>
      </c>
      <c r="F1156" s="43">
        <f t="shared" si="123"/>
        <v>0</v>
      </c>
      <c r="G1156" s="45">
        <f>IF(AND(C1156&lt;&gt;"",SUM(G$27:G1155)&lt;E$19),$E$19/$E$23,0)</f>
        <v>0</v>
      </c>
      <c r="H1156" s="43">
        <f t="shared" si="124"/>
        <v>0</v>
      </c>
      <c r="I1156" s="43">
        <f t="shared" si="125"/>
        <v>0</v>
      </c>
      <c r="J1156" s="78" t="str">
        <f t="shared" si="120"/>
        <v>2116–2117</v>
      </c>
      <c r="L1156" s="89"/>
      <c r="N1156" s="87"/>
      <c r="Q1156" s="46"/>
    </row>
    <row r="1157" spans="1:17" ht="20.25" customHeight="1" x14ac:dyDescent="0.2">
      <c r="A1157" s="41">
        <v>79138</v>
      </c>
      <c r="B1157" s="42">
        <f t="shared" si="121"/>
        <v>0</v>
      </c>
      <c r="C1157" s="117"/>
      <c r="D1157" s="43">
        <f t="shared" si="122"/>
        <v>0</v>
      </c>
      <c r="E1157" s="44">
        <f t="shared" si="119"/>
        <v>0</v>
      </c>
      <c r="F1157" s="43">
        <f t="shared" si="123"/>
        <v>0</v>
      </c>
      <c r="G1157" s="45">
        <f>IF(AND(C1157&lt;&gt;"",SUM(G$27:G1156)&lt;E$19),$E$19/$E$23,0)</f>
        <v>0</v>
      </c>
      <c r="H1157" s="43">
        <f t="shared" si="124"/>
        <v>0</v>
      </c>
      <c r="I1157" s="43">
        <f t="shared" si="125"/>
        <v>0</v>
      </c>
      <c r="J1157" s="78" t="str">
        <f t="shared" si="120"/>
        <v>2116–2117</v>
      </c>
      <c r="L1157" s="89"/>
      <c r="N1157" s="87"/>
      <c r="Q1157" s="46"/>
    </row>
    <row r="1158" spans="1:17" ht="20.25" customHeight="1" x14ac:dyDescent="0.2">
      <c r="A1158" s="41">
        <v>79168</v>
      </c>
      <c r="B1158" s="42">
        <f t="shared" si="121"/>
        <v>0</v>
      </c>
      <c r="C1158" s="117"/>
      <c r="D1158" s="43">
        <f t="shared" si="122"/>
        <v>0</v>
      </c>
      <c r="E1158" s="44">
        <f t="shared" si="119"/>
        <v>0</v>
      </c>
      <c r="F1158" s="43">
        <f t="shared" si="123"/>
        <v>0</v>
      </c>
      <c r="G1158" s="45">
        <f>IF(AND(C1158&lt;&gt;"",SUM(G$27:G1157)&lt;E$19),$E$19/$E$23,0)</f>
        <v>0</v>
      </c>
      <c r="H1158" s="43">
        <f t="shared" si="124"/>
        <v>0</v>
      </c>
      <c r="I1158" s="43">
        <f t="shared" si="125"/>
        <v>0</v>
      </c>
      <c r="J1158" s="78" t="str">
        <f t="shared" si="120"/>
        <v>2116–2117</v>
      </c>
      <c r="L1158" s="89"/>
      <c r="N1158" s="87"/>
      <c r="Q1158" s="46"/>
    </row>
    <row r="1159" spans="1:17" ht="20.25" customHeight="1" x14ac:dyDescent="0.2">
      <c r="A1159" s="41">
        <v>79199</v>
      </c>
      <c r="B1159" s="42">
        <f t="shared" si="121"/>
        <v>0</v>
      </c>
      <c r="C1159" s="117"/>
      <c r="D1159" s="43">
        <f t="shared" si="122"/>
        <v>0</v>
      </c>
      <c r="E1159" s="44">
        <f t="shared" si="119"/>
        <v>0</v>
      </c>
      <c r="F1159" s="43">
        <f t="shared" si="123"/>
        <v>0</v>
      </c>
      <c r="G1159" s="45">
        <f>IF(AND(C1159&lt;&gt;"",SUM(G$27:G1158)&lt;E$19),$E$19/$E$23,0)</f>
        <v>0</v>
      </c>
      <c r="H1159" s="43">
        <f t="shared" si="124"/>
        <v>0</v>
      </c>
      <c r="I1159" s="43">
        <f t="shared" si="125"/>
        <v>0</v>
      </c>
      <c r="J1159" s="78" t="str">
        <f t="shared" si="120"/>
        <v>2116–2117</v>
      </c>
      <c r="L1159" s="89"/>
      <c r="N1159" s="87"/>
      <c r="Q1159" s="46"/>
    </row>
    <row r="1160" spans="1:17" ht="20.25" customHeight="1" x14ac:dyDescent="0.2">
      <c r="A1160" s="41">
        <v>79229</v>
      </c>
      <c r="B1160" s="42">
        <f t="shared" si="121"/>
        <v>0</v>
      </c>
      <c r="C1160" s="117"/>
      <c r="D1160" s="43">
        <f t="shared" si="122"/>
        <v>0</v>
      </c>
      <c r="E1160" s="44">
        <f t="shared" si="119"/>
        <v>0</v>
      </c>
      <c r="F1160" s="43">
        <f t="shared" si="123"/>
        <v>0</v>
      </c>
      <c r="G1160" s="45">
        <f>IF(AND(C1160&lt;&gt;"",SUM(G$27:G1159)&lt;E$19),$E$19/$E$23,0)</f>
        <v>0</v>
      </c>
      <c r="H1160" s="43">
        <f t="shared" si="124"/>
        <v>0</v>
      </c>
      <c r="I1160" s="43">
        <f t="shared" si="125"/>
        <v>0</v>
      </c>
      <c r="J1160" s="78" t="str">
        <f t="shared" si="120"/>
        <v>2116–2117</v>
      </c>
      <c r="L1160" s="89"/>
      <c r="N1160" s="87"/>
      <c r="Q1160" s="46"/>
    </row>
    <row r="1161" spans="1:17" ht="20.25" customHeight="1" x14ac:dyDescent="0.2">
      <c r="A1161" s="41">
        <v>79260</v>
      </c>
      <c r="B1161" s="42">
        <f t="shared" si="121"/>
        <v>0</v>
      </c>
      <c r="C1161" s="117"/>
      <c r="D1161" s="43">
        <f t="shared" si="122"/>
        <v>0</v>
      </c>
      <c r="E1161" s="44">
        <f t="shared" si="119"/>
        <v>0</v>
      </c>
      <c r="F1161" s="43">
        <f t="shared" si="123"/>
        <v>0</v>
      </c>
      <c r="G1161" s="45">
        <f>IF(AND(C1161&lt;&gt;"",SUM(G$27:G1160)&lt;E$19),$E$19/$E$23,0)</f>
        <v>0</v>
      </c>
      <c r="H1161" s="43">
        <f t="shared" si="124"/>
        <v>0</v>
      </c>
      <c r="I1161" s="43">
        <f t="shared" si="125"/>
        <v>0</v>
      </c>
      <c r="J1161" s="78" t="str">
        <f t="shared" si="120"/>
        <v>2116–2117</v>
      </c>
      <c r="L1161" s="89"/>
      <c r="N1161" s="87"/>
      <c r="Q1161" s="46"/>
    </row>
    <row r="1162" spans="1:17" ht="20.25" customHeight="1" x14ac:dyDescent="0.2">
      <c r="A1162" s="41">
        <v>79291</v>
      </c>
      <c r="B1162" s="42">
        <f t="shared" si="121"/>
        <v>0</v>
      </c>
      <c r="C1162" s="117"/>
      <c r="D1162" s="43">
        <f t="shared" si="122"/>
        <v>0</v>
      </c>
      <c r="E1162" s="44">
        <f t="shared" si="119"/>
        <v>0</v>
      </c>
      <c r="F1162" s="43">
        <f t="shared" si="123"/>
        <v>0</v>
      </c>
      <c r="G1162" s="45">
        <f>IF(AND(C1162&lt;&gt;"",SUM(G$27:G1161)&lt;E$19),$E$19/$E$23,0)</f>
        <v>0</v>
      </c>
      <c r="H1162" s="43">
        <f t="shared" si="124"/>
        <v>0</v>
      </c>
      <c r="I1162" s="43">
        <f t="shared" si="125"/>
        <v>0</v>
      </c>
      <c r="J1162" s="78" t="str">
        <f t="shared" si="120"/>
        <v>2116–2117</v>
      </c>
      <c r="L1162" s="89"/>
      <c r="N1162" s="87"/>
      <c r="Q1162" s="46"/>
    </row>
    <row r="1163" spans="1:17" ht="20.25" customHeight="1" x14ac:dyDescent="0.2">
      <c r="A1163" s="41">
        <v>79319</v>
      </c>
      <c r="B1163" s="42">
        <f t="shared" si="121"/>
        <v>0</v>
      </c>
      <c r="C1163" s="117"/>
      <c r="D1163" s="43">
        <f t="shared" si="122"/>
        <v>0</v>
      </c>
      <c r="E1163" s="44">
        <f t="shared" si="119"/>
        <v>0</v>
      </c>
      <c r="F1163" s="43">
        <f t="shared" si="123"/>
        <v>0</v>
      </c>
      <c r="G1163" s="45">
        <f>IF(AND(C1163&lt;&gt;"",SUM(G$27:G1162)&lt;E$19),$E$19/$E$23,0)</f>
        <v>0</v>
      </c>
      <c r="H1163" s="43">
        <f t="shared" si="124"/>
        <v>0</v>
      </c>
      <c r="I1163" s="43">
        <f t="shared" si="125"/>
        <v>0</v>
      </c>
      <c r="J1163" s="78" t="str">
        <f t="shared" si="120"/>
        <v>2116–2117</v>
      </c>
      <c r="L1163" s="89"/>
      <c r="N1163" s="87"/>
      <c r="Q1163" s="46"/>
    </row>
    <row r="1164" spans="1:17" ht="20.25" customHeight="1" x14ac:dyDescent="0.2">
      <c r="A1164" s="41">
        <v>79350</v>
      </c>
      <c r="B1164" s="42">
        <f t="shared" si="121"/>
        <v>0</v>
      </c>
      <c r="C1164" s="117"/>
      <c r="D1164" s="43">
        <f t="shared" si="122"/>
        <v>0</v>
      </c>
      <c r="E1164" s="44">
        <f t="shared" si="119"/>
        <v>0</v>
      </c>
      <c r="F1164" s="43">
        <f t="shared" si="123"/>
        <v>0</v>
      </c>
      <c r="G1164" s="45">
        <f>IF(AND(C1164&lt;&gt;"",SUM(G$27:G1163)&lt;E$19),$E$19/$E$23,0)</f>
        <v>0</v>
      </c>
      <c r="H1164" s="43">
        <f t="shared" si="124"/>
        <v>0</v>
      </c>
      <c r="I1164" s="43">
        <f t="shared" si="125"/>
        <v>0</v>
      </c>
      <c r="J1164" s="78" t="str">
        <f t="shared" si="120"/>
        <v>2116–2117</v>
      </c>
      <c r="L1164" s="89"/>
      <c r="N1164" s="87"/>
      <c r="Q1164" s="46"/>
    </row>
    <row r="1165" spans="1:17" ht="20.25" customHeight="1" x14ac:dyDescent="0.2">
      <c r="A1165" s="41">
        <v>79380</v>
      </c>
      <c r="B1165" s="42">
        <f t="shared" si="121"/>
        <v>0</v>
      </c>
      <c r="C1165" s="117"/>
      <c r="D1165" s="43">
        <f t="shared" si="122"/>
        <v>0</v>
      </c>
      <c r="E1165" s="44">
        <f t="shared" si="119"/>
        <v>0</v>
      </c>
      <c r="F1165" s="43">
        <f t="shared" si="123"/>
        <v>0</v>
      </c>
      <c r="G1165" s="45">
        <f>IF(AND(C1165&lt;&gt;"",SUM(G$27:G1164)&lt;E$19),$E$19/$E$23,0)</f>
        <v>0</v>
      </c>
      <c r="H1165" s="43">
        <f t="shared" si="124"/>
        <v>0</v>
      </c>
      <c r="I1165" s="43">
        <f t="shared" si="125"/>
        <v>0</v>
      </c>
      <c r="J1165" s="78" t="str">
        <f t="shared" si="120"/>
        <v>2116–2117</v>
      </c>
      <c r="L1165" s="89"/>
      <c r="N1165" s="87"/>
      <c r="Q1165" s="46"/>
    </row>
    <row r="1166" spans="1:17" ht="20.25" customHeight="1" x14ac:dyDescent="0.2">
      <c r="A1166" s="41">
        <v>79411</v>
      </c>
      <c r="B1166" s="42">
        <f t="shared" si="121"/>
        <v>0</v>
      </c>
      <c r="C1166" s="117"/>
      <c r="D1166" s="43">
        <f t="shared" si="122"/>
        <v>0</v>
      </c>
      <c r="E1166" s="44">
        <f t="shared" si="119"/>
        <v>0</v>
      </c>
      <c r="F1166" s="43">
        <f t="shared" si="123"/>
        <v>0</v>
      </c>
      <c r="G1166" s="45">
        <f>IF(AND(C1166&lt;&gt;"",SUM(G$27:G1165)&lt;E$19),$E$19/$E$23,0)</f>
        <v>0</v>
      </c>
      <c r="H1166" s="43">
        <f t="shared" si="124"/>
        <v>0</v>
      </c>
      <c r="I1166" s="43">
        <f t="shared" si="125"/>
        <v>0</v>
      </c>
      <c r="J1166" s="78" t="str">
        <f t="shared" si="120"/>
        <v>2116–2117</v>
      </c>
      <c r="L1166" s="89"/>
      <c r="N1166" s="87"/>
      <c r="Q1166" s="46"/>
    </row>
    <row r="1167" spans="1:17" ht="20.25" customHeight="1" x14ac:dyDescent="0.2">
      <c r="A1167" s="41">
        <v>79441</v>
      </c>
      <c r="B1167" s="42">
        <f t="shared" si="121"/>
        <v>0</v>
      </c>
      <c r="C1167" s="117"/>
      <c r="D1167" s="43">
        <f t="shared" si="122"/>
        <v>0</v>
      </c>
      <c r="E1167" s="44">
        <f t="shared" si="119"/>
        <v>0</v>
      </c>
      <c r="F1167" s="43">
        <f t="shared" si="123"/>
        <v>0</v>
      </c>
      <c r="G1167" s="45">
        <f>IF(AND(C1167&lt;&gt;"",SUM(G$27:G1166)&lt;E$19),$E$19/$E$23,0)</f>
        <v>0</v>
      </c>
      <c r="H1167" s="43">
        <f t="shared" si="124"/>
        <v>0</v>
      </c>
      <c r="I1167" s="43">
        <f t="shared" si="125"/>
        <v>0</v>
      </c>
      <c r="J1167" s="78" t="str">
        <f t="shared" si="120"/>
        <v>2117–2118</v>
      </c>
      <c r="L1167" s="89"/>
      <c r="N1167" s="87"/>
      <c r="Q1167" s="46"/>
    </row>
    <row r="1168" spans="1:17" ht="20.25" customHeight="1" x14ac:dyDescent="0.2">
      <c r="A1168" s="41">
        <v>79472</v>
      </c>
      <c r="B1168" s="42">
        <f t="shared" si="121"/>
        <v>0</v>
      </c>
      <c r="C1168" s="117"/>
      <c r="D1168" s="43">
        <f t="shared" si="122"/>
        <v>0</v>
      </c>
      <c r="E1168" s="44">
        <f t="shared" si="119"/>
        <v>0</v>
      </c>
      <c r="F1168" s="43">
        <f t="shared" si="123"/>
        <v>0</v>
      </c>
      <c r="G1168" s="45">
        <f>IF(AND(C1168&lt;&gt;"",SUM(G$27:G1167)&lt;E$19),$E$19/$E$23,0)</f>
        <v>0</v>
      </c>
      <c r="H1168" s="43">
        <f t="shared" si="124"/>
        <v>0</v>
      </c>
      <c r="I1168" s="43">
        <f t="shared" si="125"/>
        <v>0</v>
      </c>
      <c r="J1168" s="78" t="str">
        <f t="shared" si="120"/>
        <v>2117–2118</v>
      </c>
      <c r="L1168" s="89"/>
      <c r="N1168" s="87"/>
      <c r="Q1168" s="46"/>
    </row>
    <row r="1169" spans="1:17" ht="20.25" customHeight="1" x14ac:dyDescent="0.2">
      <c r="A1169" s="41">
        <v>79503</v>
      </c>
      <c r="B1169" s="42">
        <f t="shared" si="121"/>
        <v>0</v>
      </c>
      <c r="C1169" s="117"/>
      <c r="D1169" s="43">
        <f t="shared" si="122"/>
        <v>0</v>
      </c>
      <c r="E1169" s="44">
        <f t="shared" si="119"/>
        <v>0</v>
      </c>
      <c r="F1169" s="43">
        <f t="shared" si="123"/>
        <v>0</v>
      </c>
      <c r="G1169" s="45">
        <f>IF(AND(C1169&lt;&gt;"",SUM(G$27:G1168)&lt;E$19),$E$19/$E$23,0)</f>
        <v>0</v>
      </c>
      <c r="H1169" s="43">
        <f t="shared" si="124"/>
        <v>0</v>
      </c>
      <c r="I1169" s="43">
        <f t="shared" si="125"/>
        <v>0</v>
      </c>
      <c r="J1169" s="78" t="str">
        <f t="shared" si="120"/>
        <v>2117–2118</v>
      </c>
      <c r="L1169" s="89"/>
      <c r="N1169" s="87"/>
      <c r="Q1169" s="46"/>
    </row>
    <row r="1170" spans="1:17" ht="20.25" customHeight="1" x14ac:dyDescent="0.2">
      <c r="A1170" s="41">
        <v>79533</v>
      </c>
      <c r="B1170" s="42">
        <f t="shared" si="121"/>
        <v>0</v>
      </c>
      <c r="C1170" s="117"/>
      <c r="D1170" s="43">
        <f t="shared" si="122"/>
        <v>0</v>
      </c>
      <c r="E1170" s="44">
        <f t="shared" si="119"/>
        <v>0</v>
      </c>
      <c r="F1170" s="43">
        <f t="shared" si="123"/>
        <v>0</v>
      </c>
      <c r="G1170" s="45">
        <f>IF(AND(C1170&lt;&gt;"",SUM(G$27:G1169)&lt;E$19),$E$19/$E$23,0)</f>
        <v>0</v>
      </c>
      <c r="H1170" s="43">
        <f t="shared" si="124"/>
        <v>0</v>
      </c>
      <c r="I1170" s="43">
        <f t="shared" si="125"/>
        <v>0</v>
      </c>
      <c r="J1170" s="78" t="str">
        <f t="shared" si="120"/>
        <v>2117–2118</v>
      </c>
      <c r="L1170" s="89"/>
      <c r="N1170" s="87"/>
      <c r="Q1170" s="46"/>
    </row>
    <row r="1171" spans="1:17" ht="20.25" customHeight="1" x14ac:dyDescent="0.2">
      <c r="A1171" s="41">
        <v>79564</v>
      </c>
      <c r="B1171" s="42">
        <f t="shared" si="121"/>
        <v>0</v>
      </c>
      <c r="C1171" s="117"/>
      <c r="D1171" s="43">
        <f t="shared" si="122"/>
        <v>0</v>
      </c>
      <c r="E1171" s="44">
        <f t="shared" si="119"/>
        <v>0</v>
      </c>
      <c r="F1171" s="43">
        <f t="shared" si="123"/>
        <v>0</v>
      </c>
      <c r="G1171" s="45">
        <f>IF(AND(C1171&lt;&gt;"",SUM(G$27:G1170)&lt;E$19),$E$19/$E$23,0)</f>
        <v>0</v>
      </c>
      <c r="H1171" s="43">
        <f t="shared" si="124"/>
        <v>0</v>
      </c>
      <c r="I1171" s="43">
        <f t="shared" si="125"/>
        <v>0</v>
      </c>
      <c r="J1171" s="78" t="str">
        <f t="shared" si="120"/>
        <v>2117–2118</v>
      </c>
      <c r="L1171" s="89"/>
      <c r="N1171" s="87"/>
      <c r="Q1171" s="46"/>
    </row>
    <row r="1172" spans="1:17" ht="20.25" customHeight="1" x14ac:dyDescent="0.2">
      <c r="A1172" s="41">
        <v>79594</v>
      </c>
      <c r="B1172" s="42">
        <f t="shared" si="121"/>
        <v>0</v>
      </c>
      <c r="C1172" s="117"/>
      <c r="D1172" s="43">
        <f t="shared" si="122"/>
        <v>0</v>
      </c>
      <c r="E1172" s="44">
        <f t="shared" si="119"/>
        <v>0</v>
      </c>
      <c r="F1172" s="43">
        <f t="shared" si="123"/>
        <v>0</v>
      </c>
      <c r="G1172" s="45">
        <f>IF(AND(C1172&lt;&gt;"",SUM(G$27:G1171)&lt;E$19),$E$19/$E$23,0)</f>
        <v>0</v>
      </c>
      <c r="H1172" s="43">
        <f t="shared" si="124"/>
        <v>0</v>
      </c>
      <c r="I1172" s="43">
        <f t="shared" si="125"/>
        <v>0</v>
      </c>
      <c r="J1172" s="78" t="str">
        <f t="shared" si="120"/>
        <v>2117–2118</v>
      </c>
      <c r="L1172" s="89"/>
      <c r="N1172" s="87"/>
      <c r="Q1172" s="46"/>
    </row>
    <row r="1173" spans="1:17" ht="20.25" customHeight="1" x14ac:dyDescent="0.2">
      <c r="A1173" s="41">
        <v>79625</v>
      </c>
      <c r="B1173" s="42">
        <f t="shared" si="121"/>
        <v>0</v>
      </c>
      <c r="C1173" s="117"/>
      <c r="D1173" s="43">
        <f t="shared" si="122"/>
        <v>0</v>
      </c>
      <c r="E1173" s="44">
        <f t="shared" si="119"/>
        <v>0</v>
      </c>
      <c r="F1173" s="43">
        <f t="shared" si="123"/>
        <v>0</v>
      </c>
      <c r="G1173" s="45">
        <f>IF(AND(C1173&lt;&gt;"",SUM(G$27:G1172)&lt;E$19),$E$19/$E$23,0)</f>
        <v>0</v>
      </c>
      <c r="H1173" s="43">
        <f t="shared" si="124"/>
        <v>0</v>
      </c>
      <c r="I1173" s="43">
        <f t="shared" si="125"/>
        <v>0</v>
      </c>
      <c r="J1173" s="78" t="str">
        <f t="shared" si="120"/>
        <v>2117–2118</v>
      </c>
      <c r="L1173" s="89"/>
      <c r="N1173" s="87"/>
      <c r="Q1173" s="46"/>
    </row>
    <row r="1174" spans="1:17" ht="20.25" customHeight="1" x14ac:dyDescent="0.2">
      <c r="A1174" s="41">
        <v>79656</v>
      </c>
      <c r="B1174" s="42">
        <f t="shared" si="121"/>
        <v>0</v>
      </c>
      <c r="C1174" s="117"/>
      <c r="D1174" s="43">
        <f t="shared" si="122"/>
        <v>0</v>
      </c>
      <c r="E1174" s="44">
        <f t="shared" si="119"/>
        <v>0</v>
      </c>
      <c r="F1174" s="43">
        <f t="shared" si="123"/>
        <v>0</v>
      </c>
      <c r="G1174" s="45">
        <f>IF(AND(C1174&lt;&gt;"",SUM(G$27:G1173)&lt;E$19),$E$19/$E$23,0)</f>
        <v>0</v>
      </c>
      <c r="H1174" s="43">
        <f t="shared" si="124"/>
        <v>0</v>
      </c>
      <c r="I1174" s="43">
        <f t="shared" si="125"/>
        <v>0</v>
      </c>
      <c r="J1174" s="78" t="str">
        <f t="shared" si="120"/>
        <v>2117–2118</v>
      </c>
      <c r="L1174" s="89"/>
      <c r="N1174" s="87"/>
      <c r="Q1174" s="46"/>
    </row>
    <row r="1175" spans="1:17" ht="20.25" customHeight="1" x14ac:dyDescent="0.2">
      <c r="A1175" s="41">
        <v>79684</v>
      </c>
      <c r="B1175" s="42">
        <f t="shared" si="121"/>
        <v>0</v>
      </c>
      <c r="C1175" s="117"/>
      <c r="D1175" s="43">
        <f t="shared" si="122"/>
        <v>0</v>
      </c>
      <c r="E1175" s="44">
        <f t="shared" si="119"/>
        <v>0</v>
      </c>
      <c r="F1175" s="43">
        <f t="shared" si="123"/>
        <v>0</v>
      </c>
      <c r="G1175" s="45">
        <f>IF(AND(C1175&lt;&gt;"",SUM(G$27:G1174)&lt;E$19),$E$19/$E$23,0)</f>
        <v>0</v>
      </c>
      <c r="H1175" s="43">
        <f t="shared" si="124"/>
        <v>0</v>
      </c>
      <c r="I1175" s="43">
        <f t="shared" si="125"/>
        <v>0</v>
      </c>
      <c r="J1175" s="78" t="str">
        <f t="shared" si="120"/>
        <v>2117–2118</v>
      </c>
      <c r="L1175" s="89"/>
      <c r="N1175" s="87"/>
      <c r="Q1175" s="46"/>
    </row>
    <row r="1176" spans="1:17" ht="20.25" customHeight="1" x14ac:dyDescent="0.2">
      <c r="A1176" s="41">
        <v>79715</v>
      </c>
      <c r="B1176" s="42">
        <f t="shared" si="121"/>
        <v>0</v>
      </c>
      <c r="C1176" s="117"/>
      <c r="D1176" s="43">
        <f t="shared" si="122"/>
        <v>0</v>
      </c>
      <c r="E1176" s="44">
        <f t="shared" si="119"/>
        <v>0</v>
      </c>
      <c r="F1176" s="43">
        <f t="shared" si="123"/>
        <v>0</v>
      </c>
      <c r="G1176" s="45">
        <f>IF(AND(C1176&lt;&gt;"",SUM(G$27:G1175)&lt;E$19),$E$19/$E$23,0)</f>
        <v>0</v>
      </c>
      <c r="H1176" s="43">
        <f t="shared" si="124"/>
        <v>0</v>
      </c>
      <c r="I1176" s="43">
        <f t="shared" si="125"/>
        <v>0</v>
      </c>
      <c r="J1176" s="78" t="str">
        <f t="shared" si="120"/>
        <v>2117–2118</v>
      </c>
      <c r="L1176" s="89"/>
      <c r="N1176" s="87"/>
      <c r="Q1176" s="46"/>
    </row>
    <row r="1177" spans="1:17" ht="20.25" customHeight="1" x14ac:dyDescent="0.2">
      <c r="A1177" s="41">
        <v>79745</v>
      </c>
      <c r="B1177" s="42">
        <f t="shared" si="121"/>
        <v>0</v>
      </c>
      <c r="C1177" s="117"/>
      <c r="D1177" s="43">
        <f t="shared" si="122"/>
        <v>0</v>
      </c>
      <c r="E1177" s="44">
        <f t="shared" si="119"/>
        <v>0</v>
      </c>
      <c r="F1177" s="43">
        <f t="shared" si="123"/>
        <v>0</v>
      </c>
      <c r="G1177" s="45">
        <f>IF(AND(C1177&lt;&gt;"",SUM(G$27:G1176)&lt;E$19),$E$19/$E$23,0)</f>
        <v>0</v>
      </c>
      <c r="H1177" s="43">
        <f t="shared" si="124"/>
        <v>0</v>
      </c>
      <c r="I1177" s="43">
        <f t="shared" si="125"/>
        <v>0</v>
      </c>
      <c r="J1177" s="78" t="str">
        <f t="shared" si="120"/>
        <v>2117–2118</v>
      </c>
      <c r="L1177" s="89"/>
      <c r="N1177" s="87"/>
      <c r="Q1177" s="46"/>
    </row>
    <row r="1178" spans="1:17" ht="20.25" customHeight="1" x14ac:dyDescent="0.2">
      <c r="A1178" s="41">
        <v>79776</v>
      </c>
      <c r="B1178" s="42">
        <f t="shared" si="121"/>
        <v>0</v>
      </c>
      <c r="C1178" s="117"/>
      <c r="D1178" s="43">
        <f t="shared" si="122"/>
        <v>0</v>
      </c>
      <c r="E1178" s="44">
        <f t="shared" si="119"/>
        <v>0</v>
      </c>
      <c r="F1178" s="43">
        <f t="shared" si="123"/>
        <v>0</v>
      </c>
      <c r="G1178" s="45">
        <f>IF(AND(C1178&lt;&gt;"",SUM(G$27:G1177)&lt;E$19),$E$19/$E$23,0)</f>
        <v>0</v>
      </c>
      <c r="H1178" s="43">
        <f t="shared" si="124"/>
        <v>0</v>
      </c>
      <c r="I1178" s="43">
        <f t="shared" si="125"/>
        <v>0</v>
      </c>
      <c r="J1178" s="78" t="str">
        <f t="shared" si="120"/>
        <v>2117–2118</v>
      </c>
      <c r="L1178" s="89"/>
      <c r="N1178" s="87"/>
      <c r="Q1178" s="46"/>
    </row>
    <row r="1179" spans="1:17" ht="20.25" customHeight="1" x14ac:dyDescent="0.2">
      <c r="A1179" s="41">
        <v>79806</v>
      </c>
      <c r="B1179" s="42">
        <f t="shared" si="121"/>
        <v>0</v>
      </c>
      <c r="C1179" s="117"/>
      <c r="D1179" s="43">
        <f t="shared" si="122"/>
        <v>0</v>
      </c>
      <c r="E1179" s="44">
        <f t="shared" ref="E1179:E1238" si="126">C1179-D1179</f>
        <v>0</v>
      </c>
      <c r="F1179" s="43">
        <f t="shared" si="123"/>
        <v>0</v>
      </c>
      <c r="G1179" s="45">
        <f>IF(AND(C1179&lt;&gt;"",SUM(G$27:G1178)&lt;E$19),$E$19/$E$23,0)</f>
        <v>0</v>
      </c>
      <c r="H1179" s="43">
        <f t="shared" si="124"/>
        <v>0</v>
      </c>
      <c r="I1179" s="43">
        <f t="shared" si="125"/>
        <v>0</v>
      </c>
      <c r="J1179" s="78" t="str">
        <f t="shared" ref="J1179:J1238" si="127">IF(OR(MONTH(A1179)=1,MONTH(A1179)=2,MONTH(A1179)=3,MONTH(A1179)=4,MONTH(A1179)=5,MONTH(A1179)=6),YEAR(A1179)-1&amp;"–"&amp;YEAR(A1179),YEAR(A1179)&amp;"–"&amp;YEAR(A1179)+1)</f>
        <v>2118–2119</v>
      </c>
      <c r="L1179" s="89"/>
      <c r="N1179" s="87"/>
      <c r="Q1179" s="46"/>
    </row>
    <row r="1180" spans="1:17" ht="20.25" customHeight="1" x14ac:dyDescent="0.2">
      <c r="A1180" s="41">
        <v>79837</v>
      </c>
      <c r="B1180" s="42">
        <f t="shared" ref="B1180:B1238" si="128">IF(C1180&gt;0,C1180*-1,C1180)</f>
        <v>0</v>
      </c>
      <c r="C1180" s="117"/>
      <c r="D1180" s="43">
        <f t="shared" ref="D1180:D1238" si="129">IF(C1180="",0,IF($E$15="Beginning",IF(C1179&lt;&gt;"",$F1179*$E$6/12,0),IF(C1179&lt;&gt;"",$F1179*$E$6/12,$E$16*$E$6/12)))</f>
        <v>0</v>
      </c>
      <c r="E1180" s="44">
        <f t="shared" si="126"/>
        <v>0</v>
      </c>
      <c r="F1180" s="43">
        <f t="shared" ref="F1180:F1238" si="130">IF(C1180="",0,IF(C1179="",$E$16-E1180,IF(C1180&lt;&gt;"",F1179-E1180)))</f>
        <v>0</v>
      </c>
      <c r="G1180" s="45">
        <f>IF(AND(C1180&lt;&gt;"",SUM(G$27:G1179)&lt;E$19),$E$19/$E$23,0)</f>
        <v>0</v>
      </c>
      <c r="H1180" s="43">
        <f t="shared" ref="H1180:H1238" si="131">IF(C1180&lt;&gt;"",G1180+H1179,0)</f>
        <v>0</v>
      </c>
      <c r="I1180" s="43">
        <f t="shared" si="125"/>
        <v>0</v>
      </c>
      <c r="J1180" s="78" t="str">
        <f t="shared" si="127"/>
        <v>2118–2119</v>
      </c>
      <c r="L1180" s="89"/>
      <c r="N1180" s="87"/>
      <c r="Q1180" s="46"/>
    </row>
    <row r="1181" spans="1:17" ht="20.25" customHeight="1" x14ac:dyDescent="0.2">
      <c r="A1181" s="41">
        <v>79868</v>
      </c>
      <c r="B1181" s="42">
        <f t="shared" si="128"/>
        <v>0</v>
      </c>
      <c r="C1181" s="117"/>
      <c r="D1181" s="43">
        <f t="shared" si="129"/>
        <v>0</v>
      </c>
      <c r="E1181" s="44">
        <f t="shared" si="126"/>
        <v>0</v>
      </c>
      <c r="F1181" s="43">
        <f t="shared" si="130"/>
        <v>0</v>
      </c>
      <c r="G1181" s="45">
        <f>IF(AND(C1181&lt;&gt;"",SUM(G$27:G1180)&lt;E$19),$E$19/$E$23,0)</f>
        <v>0</v>
      </c>
      <c r="H1181" s="43">
        <f t="shared" si="131"/>
        <v>0</v>
      </c>
      <c r="I1181" s="43">
        <f t="shared" ref="I1181:I1238" si="132">IF(C1181&lt;&gt;"",$E$19-H1181,0)</f>
        <v>0</v>
      </c>
      <c r="J1181" s="78" t="str">
        <f t="shared" si="127"/>
        <v>2118–2119</v>
      </c>
      <c r="L1181" s="89"/>
      <c r="N1181" s="87"/>
      <c r="Q1181" s="46"/>
    </row>
    <row r="1182" spans="1:17" ht="20.25" customHeight="1" x14ac:dyDescent="0.2">
      <c r="A1182" s="41">
        <v>79898</v>
      </c>
      <c r="B1182" s="42">
        <f t="shared" si="128"/>
        <v>0</v>
      </c>
      <c r="C1182" s="117"/>
      <c r="D1182" s="43">
        <f t="shared" si="129"/>
        <v>0</v>
      </c>
      <c r="E1182" s="44">
        <f t="shared" si="126"/>
        <v>0</v>
      </c>
      <c r="F1182" s="43">
        <f t="shared" si="130"/>
        <v>0</v>
      </c>
      <c r="G1182" s="45">
        <f>IF(AND(C1182&lt;&gt;"",SUM(G$27:G1181)&lt;E$19),$E$19/$E$23,0)</f>
        <v>0</v>
      </c>
      <c r="H1182" s="43">
        <f t="shared" si="131"/>
        <v>0</v>
      </c>
      <c r="I1182" s="43">
        <f t="shared" si="132"/>
        <v>0</v>
      </c>
      <c r="J1182" s="78" t="str">
        <f t="shared" si="127"/>
        <v>2118–2119</v>
      </c>
      <c r="L1182" s="89"/>
      <c r="N1182" s="87"/>
      <c r="Q1182" s="46"/>
    </row>
    <row r="1183" spans="1:17" ht="20.25" customHeight="1" x14ac:dyDescent="0.2">
      <c r="A1183" s="41">
        <v>79929</v>
      </c>
      <c r="B1183" s="42">
        <f t="shared" si="128"/>
        <v>0</v>
      </c>
      <c r="C1183" s="117"/>
      <c r="D1183" s="43">
        <f t="shared" si="129"/>
        <v>0</v>
      </c>
      <c r="E1183" s="44">
        <f t="shared" si="126"/>
        <v>0</v>
      </c>
      <c r="F1183" s="43">
        <f t="shared" si="130"/>
        <v>0</v>
      </c>
      <c r="G1183" s="45">
        <f>IF(AND(C1183&lt;&gt;"",SUM(G$27:G1182)&lt;E$19),$E$19/$E$23,0)</f>
        <v>0</v>
      </c>
      <c r="H1183" s="43">
        <f t="shared" si="131"/>
        <v>0</v>
      </c>
      <c r="I1183" s="43">
        <f t="shared" si="132"/>
        <v>0</v>
      </c>
      <c r="J1183" s="78" t="str">
        <f t="shared" si="127"/>
        <v>2118–2119</v>
      </c>
      <c r="L1183" s="89"/>
      <c r="N1183" s="87"/>
      <c r="Q1183" s="46"/>
    </row>
    <row r="1184" spans="1:17" ht="20.25" customHeight="1" x14ac:dyDescent="0.2">
      <c r="A1184" s="41">
        <v>79959</v>
      </c>
      <c r="B1184" s="42">
        <f t="shared" si="128"/>
        <v>0</v>
      </c>
      <c r="C1184" s="117"/>
      <c r="D1184" s="43">
        <f t="shared" si="129"/>
        <v>0</v>
      </c>
      <c r="E1184" s="44">
        <f t="shared" si="126"/>
        <v>0</v>
      </c>
      <c r="F1184" s="43">
        <f t="shared" si="130"/>
        <v>0</v>
      </c>
      <c r="G1184" s="45">
        <f>IF(AND(C1184&lt;&gt;"",SUM(G$27:G1183)&lt;E$19),$E$19/$E$23,0)</f>
        <v>0</v>
      </c>
      <c r="H1184" s="43">
        <f t="shared" si="131"/>
        <v>0</v>
      </c>
      <c r="I1184" s="43">
        <f t="shared" si="132"/>
        <v>0</v>
      </c>
      <c r="J1184" s="78" t="str">
        <f t="shared" si="127"/>
        <v>2118–2119</v>
      </c>
      <c r="L1184" s="89"/>
      <c r="N1184" s="87"/>
      <c r="Q1184" s="46"/>
    </row>
    <row r="1185" spans="1:17" ht="20.25" customHeight="1" x14ac:dyDescent="0.2">
      <c r="A1185" s="41">
        <v>79990</v>
      </c>
      <c r="B1185" s="42">
        <f t="shared" si="128"/>
        <v>0</v>
      </c>
      <c r="C1185" s="117"/>
      <c r="D1185" s="43">
        <f t="shared" si="129"/>
        <v>0</v>
      </c>
      <c r="E1185" s="44">
        <f t="shared" si="126"/>
        <v>0</v>
      </c>
      <c r="F1185" s="43">
        <f t="shared" si="130"/>
        <v>0</v>
      </c>
      <c r="G1185" s="45">
        <f>IF(AND(C1185&lt;&gt;"",SUM(G$27:G1184)&lt;E$19),$E$19/$E$23,0)</f>
        <v>0</v>
      </c>
      <c r="H1185" s="43">
        <f t="shared" si="131"/>
        <v>0</v>
      </c>
      <c r="I1185" s="43">
        <f t="shared" si="132"/>
        <v>0</v>
      </c>
      <c r="J1185" s="78" t="str">
        <f t="shared" si="127"/>
        <v>2118–2119</v>
      </c>
      <c r="L1185" s="89"/>
      <c r="N1185" s="87"/>
      <c r="Q1185" s="46"/>
    </row>
    <row r="1186" spans="1:17" ht="20.25" customHeight="1" x14ac:dyDescent="0.2">
      <c r="A1186" s="41">
        <v>80021</v>
      </c>
      <c r="B1186" s="42">
        <f t="shared" si="128"/>
        <v>0</v>
      </c>
      <c r="C1186" s="117"/>
      <c r="D1186" s="43">
        <f t="shared" si="129"/>
        <v>0</v>
      </c>
      <c r="E1186" s="44">
        <f t="shared" si="126"/>
        <v>0</v>
      </c>
      <c r="F1186" s="43">
        <f t="shared" si="130"/>
        <v>0</v>
      </c>
      <c r="G1186" s="45">
        <f>IF(AND(C1186&lt;&gt;"",SUM(G$27:G1185)&lt;E$19),$E$19/$E$23,0)</f>
        <v>0</v>
      </c>
      <c r="H1186" s="43">
        <f t="shared" si="131"/>
        <v>0</v>
      </c>
      <c r="I1186" s="43">
        <f t="shared" si="132"/>
        <v>0</v>
      </c>
      <c r="J1186" s="78" t="str">
        <f t="shared" si="127"/>
        <v>2118–2119</v>
      </c>
      <c r="L1186" s="89"/>
      <c r="N1186" s="87"/>
      <c r="Q1186" s="46"/>
    </row>
    <row r="1187" spans="1:17" ht="20.25" customHeight="1" x14ac:dyDescent="0.2">
      <c r="A1187" s="41">
        <v>80049</v>
      </c>
      <c r="B1187" s="42">
        <f t="shared" si="128"/>
        <v>0</v>
      </c>
      <c r="C1187" s="117"/>
      <c r="D1187" s="43">
        <f t="shared" si="129"/>
        <v>0</v>
      </c>
      <c r="E1187" s="44">
        <f t="shared" si="126"/>
        <v>0</v>
      </c>
      <c r="F1187" s="43">
        <f t="shared" si="130"/>
        <v>0</v>
      </c>
      <c r="G1187" s="45">
        <f>IF(AND(C1187&lt;&gt;"",SUM(G$27:G1186)&lt;E$19),$E$19/$E$23,0)</f>
        <v>0</v>
      </c>
      <c r="H1187" s="43">
        <f t="shared" si="131"/>
        <v>0</v>
      </c>
      <c r="I1187" s="43">
        <f t="shared" si="132"/>
        <v>0</v>
      </c>
      <c r="J1187" s="78" t="str">
        <f t="shared" si="127"/>
        <v>2118–2119</v>
      </c>
      <c r="L1187" s="89"/>
      <c r="N1187" s="87"/>
      <c r="Q1187" s="46"/>
    </row>
    <row r="1188" spans="1:17" ht="20.25" customHeight="1" x14ac:dyDescent="0.2">
      <c r="A1188" s="41">
        <v>80080</v>
      </c>
      <c r="B1188" s="42">
        <f t="shared" si="128"/>
        <v>0</v>
      </c>
      <c r="C1188" s="117"/>
      <c r="D1188" s="43">
        <f t="shared" si="129"/>
        <v>0</v>
      </c>
      <c r="E1188" s="44">
        <f t="shared" si="126"/>
        <v>0</v>
      </c>
      <c r="F1188" s="43">
        <f t="shared" si="130"/>
        <v>0</v>
      </c>
      <c r="G1188" s="45">
        <f>IF(AND(C1188&lt;&gt;"",SUM(G$27:G1187)&lt;E$19),$E$19/$E$23,0)</f>
        <v>0</v>
      </c>
      <c r="H1188" s="43">
        <f t="shared" si="131"/>
        <v>0</v>
      </c>
      <c r="I1188" s="43">
        <f t="shared" si="132"/>
        <v>0</v>
      </c>
      <c r="J1188" s="78" t="str">
        <f t="shared" si="127"/>
        <v>2118–2119</v>
      </c>
      <c r="L1188" s="89"/>
      <c r="N1188" s="87"/>
      <c r="Q1188" s="46"/>
    </row>
    <row r="1189" spans="1:17" ht="20.25" customHeight="1" x14ac:dyDescent="0.2">
      <c r="A1189" s="41">
        <v>80110</v>
      </c>
      <c r="B1189" s="42">
        <f t="shared" si="128"/>
        <v>0</v>
      </c>
      <c r="C1189" s="117"/>
      <c r="D1189" s="43">
        <f t="shared" si="129"/>
        <v>0</v>
      </c>
      <c r="E1189" s="44">
        <f t="shared" si="126"/>
        <v>0</v>
      </c>
      <c r="F1189" s="43">
        <f t="shared" si="130"/>
        <v>0</v>
      </c>
      <c r="G1189" s="45">
        <f>IF(AND(C1189&lt;&gt;"",SUM(G$27:G1188)&lt;E$19),$E$19/$E$23,0)</f>
        <v>0</v>
      </c>
      <c r="H1189" s="43">
        <f t="shared" si="131"/>
        <v>0</v>
      </c>
      <c r="I1189" s="43">
        <f t="shared" si="132"/>
        <v>0</v>
      </c>
      <c r="J1189" s="78" t="str">
        <f t="shared" si="127"/>
        <v>2118–2119</v>
      </c>
      <c r="L1189" s="89"/>
      <c r="N1189" s="87"/>
      <c r="Q1189" s="46"/>
    </row>
    <row r="1190" spans="1:17" ht="20.25" customHeight="1" x14ac:dyDescent="0.2">
      <c r="A1190" s="41">
        <v>80141</v>
      </c>
      <c r="B1190" s="42">
        <f t="shared" si="128"/>
        <v>0</v>
      </c>
      <c r="C1190" s="117"/>
      <c r="D1190" s="43">
        <f t="shared" si="129"/>
        <v>0</v>
      </c>
      <c r="E1190" s="44">
        <f t="shared" si="126"/>
        <v>0</v>
      </c>
      <c r="F1190" s="43">
        <f t="shared" si="130"/>
        <v>0</v>
      </c>
      <c r="G1190" s="45">
        <f>IF(AND(C1190&lt;&gt;"",SUM(G$27:G1189)&lt;E$19),$E$19/$E$23,0)</f>
        <v>0</v>
      </c>
      <c r="H1190" s="43">
        <f t="shared" si="131"/>
        <v>0</v>
      </c>
      <c r="I1190" s="43">
        <f t="shared" si="132"/>
        <v>0</v>
      </c>
      <c r="J1190" s="78" t="str">
        <f t="shared" si="127"/>
        <v>2118–2119</v>
      </c>
      <c r="L1190" s="89"/>
      <c r="N1190" s="87"/>
      <c r="Q1190" s="46"/>
    </row>
    <row r="1191" spans="1:17" ht="20.25" customHeight="1" x14ac:dyDescent="0.2">
      <c r="A1191" s="41">
        <v>80171</v>
      </c>
      <c r="B1191" s="42">
        <f t="shared" si="128"/>
        <v>0</v>
      </c>
      <c r="C1191" s="117"/>
      <c r="D1191" s="43">
        <f t="shared" si="129"/>
        <v>0</v>
      </c>
      <c r="E1191" s="44">
        <f t="shared" si="126"/>
        <v>0</v>
      </c>
      <c r="F1191" s="43">
        <f t="shared" si="130"/>
        <v>0</v>
      </c>
      <c r="G1191" s="45">
        <f>IF(AND(C1191&lt;&gt;"",SUM(G$27:G1190)&lt;E$19),$E$19/$E$23,0)</f>
        <v>0</v>
      </c>
      <c r="H1191" s="43">
        <f t="shared" si="131"/>
        <v>0</v>
      </c>
      <c r="I1191" s="43">
        <f t="shared" si="132"/>
        <v>0</v>
      </c>
      <c r="J1191" s="78" t="str">
        <f t="shared" si="127"/>
        <v>2119–2120</v>
      </c>
      <c r="L1191" s="89"/>
      <c r="N1191" s="87"/>
      <c r="Q1191" s="46"/>
    </row>
    <row r="1192" spans="1:17" ht="20.25" customHeight="1" x14ac:dyDescent="0.2">
      <c r="A1192" s="41">
        <v>80202</v>
      </c>
      <c r="B1192" s="42">
        <f t="shared" si="128"/>
        <v>0</v>
      </c>
      <c r="C1192" s="117"/>
      <c r="D1192" s="43">
        <f t="shared" si="129"/>
        <v>0</v>
      </c>
      <c r="E1192" s="44">
        <f t="shared" si="126"/>
        <v>0</v>
      </c>
      <c r="F1192" s="43">
        <f t="shared" si="130"/>
        <v>0</v>
      </c>
      <c r="G1192" s="45">
        <f>IF(AND(C1192&lt;&gt;"",SUM(G$27:G1191)&lt;E$19),$E$19/$E$23,0)</f>
        <v>0</v>
      </c>
      <c r="H1192" s="43">
        <f t="shared" si="131"/>
        <v>0</v>
      </c>
      <c r="I1192" s="43">
        <f t="shared" si="132"/>
        <v>0</v>
      </c>
      <c r="J1192" s="78" t="str">
        <f t="shared" si="127"/>
        <v>2119–2120</v>
      </c>
      <c r="L1192" s="89"/>
      <c r="N1192" s="87"/>
      <c r="Q1192" s="46"/>
    </row>
    <row r="1193" spans="1:17" ht="20.25" customHeight="1" x14ac:dyDescent="0.2">
      <c r="A1193" s="41">
        <v>80233</v>
      </c>
      <c r="B1193" s="42">
        <f t="shared" si="128"/>
        <v>0</v>
      </c>
      <c r="C1193" s="117"/>
      <c r="D1193" s="43">
        <f t="shared" si="129"/>
        <v>0</v>
      </c>
      <c r="E1193" s="44">
        <f t="shared" si="126"/>
        <v>0</v>
      </c>
      <c r="F1193" s="43">
        <f t="shared" si="130"/>
        <v>0</v>
      </c>
      <c r="G1193" s="45">
        <f>IF(AND(C1193&lt;&gt;"",SUM(G$27:G1192)&lt;E$19),$E$19/$E$23,0)</f>
        <v>0</v>
      </c>
      <c r="H1193" s="43">
        <f t="shared" si="131"/>
        <v>0</v>
      </c>
      <c r="I1193" s="43">
        <f t="shared" si="132"/>
        <v>0</v>
      </c>
      <c r="J1193" s="78" t="str">
        <f t="shared" si="127"/>
        <v>2119–2120</v>
      </c>
      <c r="L1193" s="89"/>
      <c r="N1193" s="87"/>
      <c r="Q1193" s="46"/>
    </row>
    <row r="1194" spans="1:17" ht="20.25" customHeight="1" x14ac:dyDescent="0.2">
      <c r="A1194" s="41">
        <v>80263</v>
      </c>
      <c r="B1194" s="42">
        <f t="shared" si="128"/>
        <v>0</v>
      </c>
      <c r="C1194" s="117"/>
      <c r="D1194" s="43">
        <f t="shared" si="129"/>
        <v>0</v>
      </c>
      <c r="E1194" s="44">
        <f t="shared" si="126"/>
        <v>0</v>
      </c>
      <c r="F1194" s="43">
        <f t="shared" si="130"/>
        <v>0</v>
      </c>
      <c r="G1194" s="45">
        <f>IF(AND(C1194&lt;&gt;"",SUM(G$27:G1193)&lt;E$19),$E$19/$E$23,0)</f>
        <v>0</v>
      </c>
      <c r="H1194" s="43">
        <f t="shared" si="131"/>
        <v>0</v>
      </c>
      <c r="I1194" s="43">
        <f t="shared" si="132"/>
        <v>0</v>
      </c>
      <c r="J1194" s="78" t="str">
        <f t="shared" si="127"/>
        <v>2119–2120</v>
      </c>
      <c r="L1194" s="89"/>
      <c r="N1194" s="87"/>
      <c r="Q1194" s="46"/>
    </row>
    <row r="1195" spans="1:17" ht="20.25" customHeight="1" x14ac:dyDescent="0.2">
      <c r="A1195" s="41">
        <v>80294</v>
      </c>
      <c r="B1195" s="42">
        <f t="shared" si="128"/>
        <v>0</v>
      </c>
      <c r="C1195" s="117"/>
      <c r="D1195" s="43">
        <f t="shared" si="129"/>
        <v>0</v>
      </c>
      <c r="E1195" s="44">
        <f t="shared" si="126"/>
        <v>0</v>
      </c>
      <c r="F1195" s="43">
        <f t="shared" si="130"/>
        <v>0</v>
      </c>
      <c r="G1195" s="45">
        <f>IF(AND(C1195&lt;&gt;"",SUM(G$27:G1194)&lt;E$19),$E$19/$E$23,0)</f>
        <v>0</v>
      </c>
      <c r="H1195" s="43">
        <f t="shared" si="131"/>
        <v>0</v>
      </c>
      <c r="I1195" s="43">
        <f t="shared" si="132"/>
        <v>0</v>
      </c>
      <c r="J1195" s="78" t="str">
        <f t="shared" si="127"/>
        <v>2119–2120</v>
      </c>
      <c r="L1195" s="89"/>
      <c r="N1195" s="87"/>
      <c r="Q1195" s="46"/>
    </row>
    <row r="1196" spans="1:17" ht="20.25" customHeight="1" x14ac:dyDescent="0.2">
      <c r="A1196" s="41">
        <v>80324</v>
      </c>
      <c r="B1196" s="42">
        <f t="shared" si="128"/>
        <v>0</v>
      </c>
      <c r="C1196" s="117"/>
      <c r="D1196" s="43">
        <f t="shared" si="129"/>
        <v>0</v>
      </c>
      <c r="E1196" s="44">
        <f t="shared" si="126"/>
        <v>0</v>
      </c>
      <c r="F1196" s="43">
        <f t="shared" si="130"/>
        <v>0</v>
      </c>
      <c r="G1196" s="45">
        <f>IF(AND(C1196&lt;&gt;"",SUM(G$27:G1195)&lt;E$19),$E$19/$E$23,0)</f>
        <v>0</v>
      </c>
      <c r="H1196" s="43">
        <f t="shared" si="131"/>
        <v>0</v>
      </c>
      <c r="I1196" s="43">
        <f t="shared" si="132"/>
        <v>0</v>
      </c>
      <c r="J1196" s="78" t="str">
        <f t="shared" si="127"/>
        <v>2119–2120</v>
      </c>
      <c r="L1196" s="89"/>
      <c r="N1196" s="87"/>
      <c r="Q1196" s="46"/>
    </row>
    <row r="1197" spans="1:17" ht="20.25" customHeight="1" x14ac:dyDescent="0.2">
      <c r="A1197" s="41">
        <v>80355</v>
      </c>
      <c r="B1197" s="42">
        <f t="shared" si="128"/>
        <v>0</v>
      </c>
      <c r="C1197" s="117"/>
      <c r="D1197" s="43">
        <f t="shared" si="129"/>
        <v>0</v>
      </c>
      <c r="E1197" s="44">
        <f t="shared" si="126"/>
        <v>0</v>
      </c>
      <c r="F1197" s="43">
        <f t="shared" si="130"/>
        <v>0</v>
      </c>
      <c r="G1197" s="45">
        <f>IF(AND(C1197&lt;&gt;"",SUM(G$27:G1196)&lt;E$19),$E$19/$E$23,0)</f>
        <v>0</v>
      </c>
      <c r="H1197" s="43">
        <f t="shared" si="131"/>
        <v>0</v>
      </c>
      <c r="I1197" s="43">
        <f t="shared" si="132"/>
        <v>0</v>
      </c>
      <c r="J1197" s="78" t="str">
        <f t="shared" si="127"/>
        <v>2119–2120</v>
      </c>
      <c r="L1197" s="89"/>
      <c r="N1197" s="87"/>
      <c r="Q1197" s="46"/>
    </row>
    <row r="1198" spans="1:17" ht="20.25" customHeight="1" x14ac:dyDescent="0.2">
      <c r="A1198" s="41">
        <v>80386</v>
      </c>
      <c r="B1198" s="42">
        <f t="shared" si="128"/>
        <v>0</v>
      </c>
      <c r="C1198" s="117"/>
      <c r="D1198" s="43">
        <f t="shared" si="129"/>
        <v>0</v>
      </c>
      <c r="E1198" s="44">
        <f t="shared" si="126"/>
        <v>0</v>
      </c>
      <c r="F1198" s="43">
        <f t="shared" si="130"/>
        <v>0</v>
      </c>
      <c r="G1198" s="45">
        <f>IF(AND(C1198&lt;&gt;"",SUM(G$27:G1197)&lt;E$19),$E$19/$E$23,0)</f>
        <v>0</v>
      </c>
      <c r="H1198" s="43">
        <f t="shared" si="131"/>
        <v>0</v>
      </c>
      <c r="I1198" s="43">
        <f t="shared" si="132"/>
        <v>0</v>
      </c>
      <c r="J1198" s="78" t="str">
        <f t="shared" si="127"/>
        <v>2119–2120</v>
      </c>
      <c r="L1198" s="89"/>
      <c r="N1198" s="87"/>
      <c r="Q1198" s="46"/>
    </row>
    <row r="1199" spans="1:17" ht="20.25" customHeight="1" x14ac:dyDescent="0.2">
      <c r="A1199" s="41">
        <v>80415</v>
      </c>
      <c r="B1199" s="42">
        <f t="shared" si="128"/>
        <v>0</v>
      </c>
      <c r="C1199" s="117"/>
      <c r="D1199" s="43">
        <f t="shared" si="129"/>
        <v>0</v>
      </c>
      <c r="E1199" s="44">
        <f t="shared" si="126"/>
        <v>0</v>
      </c>
      <c r="F1199" s="43">
        <f t="shared" si="130"/>
        <v>0</v>
      </c>
      <c r="G1199" s="45">
        <f>IF(AND(C1199&lt;&gt;"",SUM(G$27:G1198)&lt;E$19),$E$19/$E$23,0)</f>
        <v>0</v>
      </c>
      <c r="H1199" s="43">
        <f t="shared" si="131"/>
        <v>0</v>
      </c>
      <c r="I1199" s="43">
        <f t="shared" si="132"/>
        <v>0</v>
      </c>
      <c r="J1199" s="78" t="str">
        <f t="shared" si="127"/>
        <v>2119–2120</v>
      </c>
      <c r="L1199" s="89"/>
      <c r="N1199" s="87"/>
      <c r="Q1199" s="46"/>
    </row>
    <row r="1200" spans="1:17" ht="20.25" customHeight="1" x14ac:dyDescent="0.2">
      <c r="A1200" s="41">
        <v>80446</v>
      </c>
      <c r="B1200" s="42">
        <f t="shared" si="128"/>
        <v>0</v>
      </c>
      <c r="C1200" s="117"/>
      <c r="D1200" s="43">
        <f t="shared" si="129"/>
        <v>0</v>
      </c>
      <c r="E1200" s="44">
        <f t="shared" si="126"/>
        <v>0</v>
      </c>
      <c r="F1200" s="43">
        <f t="shared" si="130"/>
        <v>0</v>
      </c>
      <c r="G1200" s="45">
        <f>IF(AND(C1200&lt;&gt;"",SUM(G$27:G1199)&lt;E$19),$E$19/$E$23,0)</f>
        <v>0</v>
      </c>
      <c r="H1200" s="43">
        <f t="shared" si="131"/>
        <v>0</v>
      </c>
      <c r="I1200" s="43">
        <f t="shared" si="132"/>
        <v>0</v>
      </c>
      <c r="J1200" s="78" t="str">
        <f t="shared" si="127"/>
        <v>2119–2120</v>
      </c>
      <c r="L1200" s="89"/>
      <c r="N1200" s="87"/>
      <c r="Q1200" s="46"/>
    </row>
    <row r="1201" spans="1:17" ht="20.25" customHeight="1" x14ac:dyDescent="0.2">
      <c r="A1201" s="41">
        <v>80476</v>
      </c>
      <c r="B1201" s="42">
        <f t="shared" si="128"/>
        <v>0</v>
      </c>
      <c r="C1201" s="117"/>
      <c r="D1201" s="43">
        <f t="shared" si="129"/>
        <v>0</v>
      </c>
      <c r="E1201" s="44">
        <f t="shared" si="126"/>
        <v>0</v>
      </c>
      <c r="F1201" s="43">
        <f t="shared" si="130"/>
        <v>0</v>
      </c>
      <c r="G1201" s="45">
        <f>IF(AND(C1201&lt;&gt;"",SUM(G$27:G1200)&lt;E$19),$E$19/$E$23,0)</f>
        <v>0</v>
      </c>
      <c r="H1201" s="43">
        <f t="shared" si="131"/>
        <v>0</v>
      </c>
      <c r="I1201" s="43">
        <f t="shared" si="132"/>
        <v>0</v>
      </c>
      <c r="J1201" s="78" t="str">
        <f t="shared" si="127"/>
        <v>2119–2120</v>
      </c>
      <c r="L1201" s="89"/>
      <c r="N1201" s="87"/>
      <c r="Q1201" s="46"/>
    </row>
    <row r="1202" spans="1:17" ht="20.25" customHeight="1" x14ac:dyDescent="0.2">
      <c r="A1202" s="41">
        <v>80507</v>
      </c>
      <c r="B1202" s="42">
        <f t="shared" si="128"/>
        <v>0</v>
      </c>
      <c r="C1202" s="117"/>
      <c r="D1202" s="43">
        <f t="shared" si="129"/>
        <v>0</v>
      </c>
      <c r="E1202" s="44">
        <f t="shared" si="126"/>
        <v>0</v>
      </c>
      <c r="F1202" s="43">
        <f t="shared" si="130"/>
        <v>0</v>
      </c>
      <c r="G1202" s="45">
        <f>IF(AND(C1202&lt;&gt;"",SUM(G$27:G1201)&lt;E$19),$E$19/$E$23,0)</f>
        <v>0</v>
      </c>
      <c r="H1202" s="43">
        <f t="shared" si="131"/>
        <v>0</v>
      </c>
      <c r="I1202" s="43">
        <f t="shared" si="132"/>
        <v>0</v>
      </c>
      <c r="J1202" s="78" t="str">
        <f t="shared" si="127"/>
        <v>2119–2120</v>
      </c>
      <c r="L1202" s="89"/>
      <c r="N1202" s="87"/>
      <c r="Q1202" s="46"/>
    </row>
    <row r="1203" spans="1:17" ht="20.25" customHeight="1" x14ac:dyDescent="0.2">
      <c r="A1203" s="41">
        <v>80537</v>
      </c>
      <c r="B1203" s="42">
        <f t="shared" si="128"/>
        <v>0</v>
      </c>
      <c r="C1203" s="117"/>
      <c r="D1203" s="43">
        <f t="shared" si="129"/>
        <v>0</v>
      </c>
      <c r="E1203" s="44">
        <f t="shared" si="126"/>
        <v>0</v>
      </c>
      <c r="F1203" s="43">
        <f t="shared" si="130"/>
        <v>0</v>
      </c>
      <c r="G1203" s="45">
        <f>IF(AND(C1203&lt;&gt;"",SUM(G$27:G1202)&lt;E$19),$E$19/$E$23,0)</f>
        <v>0</v>
      </c>
      <c r="H1203" s="43">
        <f t="shared" si="131"/>
        <v>0</v>
      </c>
      <c r="I1203" s="43">
        <f t="shared" si="132"/>
        <v>0</v>
      </c>
      <c r="J1203" s="78" t="str">
        <f t="shared" si="127"/>
        <v>2120–2121</v>
      </c>
      <c r="L1203" s="89"/>
      <c r="N1203" s="87"/>
      <c r="Q1203" s="46"/>
    </row>
    <row r="1204" spans="1:17" ht="20.25" customHeight="1" x14ac:dyDescent="0.2">
      <c r="A1204" s="41">
        <v>80568</v>
      </c>
      <c r="B1204" s="42">
        <f t="shared" si="128"/>
        <v>0</v>
      </c>
      <c r="C1204" s="117"/>
      <c r="D1204" s="43">
        <f t="shared" si="129"/>
        <v>0</v>
      </c>
      <c r="E1204" s="44">
        <f t="shared" si="126"/>
        <v>0</v>
      </c>
      <c r="F1204" s="43">
        <f t="shared" si="130"/>
        <v>0</v>
      </c>
      <c r="G1204" s="45">
        <f>IF(AND(C1204&lt;&gt;"",SUM(G$27:G1203)&lt;E$19),$E$19/$E$23,0)</f>
        <v>0</v>
      </c>
      <c r="H1204" s="43">
        <f t="shared" si="131"/>
        <v>0</v>
      </c>
      <c r="I1204" s="43">
        <f t="shared" si="132"/>
        <v>0</v>
      </c>
      <c r="J1204" s="78" t="str">
        <f t="shared" si="127"/>
        <v>2120–2121</v>
      </c>
      <c r="L1204" s="89"/>
      <c r="N1204" s="87"/>
      <c r="Q1204" s="46"/>
    </row>
    <row r="1205" spans="1:17" ht="20.25" customHeight="1" x14ac:dyDescent="0.2">
      <c r="A1205" s="41">
        <v>80599</v>
      </c>
      <c r="B1205" s="42">
        <f t="shared" si="128"/>
        <v>0</v>
      </c>
      <c r="C1205" s="117"/>
      <c r="D1205" s="43">
        <f t="shared" si="129"/>
        <v>0</v>
      </c>
      <c r="E1205" s="44">
        <f t="shared" si="126"/>
        <v>0</v>
      </c>
      <c r="F1205" s="43">
        <f t="shared" si="130"/>
        <v>0</v>
      </c>
      <c r="G1205" s="45">
        <f>IF(AND(C1205&lt;&gt;"",SUM(G$27:G1204)&lt;E$19),$E$19/$E$23,0)</f>
        <v>0</v>
      </c>
      <c r="H1205" s="43">
        <f t="shared" si="131"/>
        <v>0</v>
      </c>
      <c r="I1205" s="43">
        <f t="shared" si="132"/>
        <v>0</v>
      </c>
      <c r="J1205" s="78" t="str">
        <f t="shared" si="127"/>
        <v>2120–2121</v>
      </c>
      <c r="L1205" s="89"/>
      <c r="N1205" s="87"/>
      <c r="Q1205" s="46"/>
    </row>
    <row r="1206" spans="1:17" ht="20.25" customHeight="1" x14ac:dyDescent="0.2">
      <c r="A1206" s="41">
        <v>80629</v>
      </c>
      <c r="B1206" s="42">
        <f t="shared" si="128"/>
        <v>0</v>
      </c>
      <c r="C1206" s="117"/>
      <c r="D1206" s="43">
        <f t="shared" si="129"/>
        <v>0</v>
      </c>
      <c r="E1206" s="44">
        <f t="shared" si="126"/>
        <v>0</v>
      </c>
      <c r="F1206" s="43">
        <f t="shared" si="130"/>
        <v>0</v>
      </c>
      <c r="G1206" s="45">
        <f>IF(AND(C1206&lt;&gt;"",SUM(G$27:G1205)&lt;E$19),$E$19/$E$23,0)</f>
        <v>0</v>
      </c>
      <c r="H1206" s="43">
        <f t="shared" si="131"/>
        <v>0</v>
      </c>
      <c r="I1206" s="43">
        <f t="shared" si="132"/>
        <v>0</v>
      </c>
      <c r="J1206" s="78" t="str">
        <f t="shared" si="127"/>
        <v>2120–2121</v>
      </c>
      <c r="L1206" s="89"/>
      <c r="N1206" s="87"/>
      <c r="Q1206" s="46"/>
    </row>
    <row r="1207" spans="1:17" ht="20.25" customHeight="1" x14ac:dyDescent="0.2">
      <c r="A1207" s="41">
        <v>80660</v>
      </c>
      <c r="B1207" s="42">
        <f t="shared" si="128"/>
        <v>0</v>
      </c>
      <c r="C1207" s="117"/>
      <c r="D1207" s="43">
        <f t="shared" si="129"/>
        <v>0</v>
      </c>
      <c r="E1207" s="44">
        <f t="shared" si="126"/>
        <v>0</v>
      </c>
      <c r="F1207" s="43">
        <f t="shared" si="130"/>
        <v>0</v>
      </c>
      <c r="G1207" s="45">
        <f>IF(AND(C1207&lt;&gt;"",SUM(G$27:G1206)&lt;E$19),$E$19/$E$23,0)</f>
        <v>0</v>
      </c>
      <c r="H1207" s="43">
        <f t="shared" si="131"/>
        <v>0</v>
      </c>
      <c r="I1207" s="43">
        <f t="shared" si="132"/>
        <v>0</v>
      </c>
      <c r="J1207" s="78" t="str">
        <f t="shared" si="127"/>
        <v>2120–2121</v>
      </c>
      <c r="L1207" s="89"/>
      <c r="N1207" s="87"/>
      <c r="Q1207" s="46"/>
    </row>
    <row r="1208" spans="1:17" ht="20.25" customHeight="1" x14ac:dyDescent="0.2">
      <c r="A1208" s="41">
        <v>80690</v>
      </c>
      <c r="B1208" s="42">
        <f t="shared" si="128"/>
        <v>0</v>
      </c>
      <c r="C1208" s="117"/>
      <c r="D1208" s="43">
        <f t="shared" si="129"/>
        <v>0</v>
      </c>
      <c r="E1208" s="44">
        <f t="shared" si="126"/>
        <v>0</v>
      </c>
      <c r="F1208" s="43">
        <f t="shared" si="130"/>
        <v>0</v>
      </c>
      <c r="G1208" s="45">
        <f>IF(AND(C1208&lt;&gt;"",SUM(G$27:G1207)&lt;E$19),$E$19/$E$23,0)</f>
        <v>0</v>
      </c>
      <c r="H1208" s="43">
        <f t="shared" si="131"/>
        <v>0</v>
      </c>
      <c r="I1208" s="43">
        <f t="shared" si="132"/>
        <v>0</v>
      </c>
      <c r="J1208" s="78" t="str">
        <f t="shared" si="127"/>
        <v>2120–2121</v>
      </c>
      <c r="L1208" s="89"/>
      <c r="N1208" s="87"/>
      <c r="Q1208" s="46"/>
    </row>
    <row r="1209" spans="1:17" ht="20.25" customHeight="1" x14ac:dyDescent="0.2">
      <c r="A1209" s="41">
        <v>80721</v>
      </c>
      <c r="B1209" s="42">
        <f t="shared" si="128"/>
        <v>0</v>
      </c>
      <c r="C1209" s="117"/>
      <c r="D1209" s="43">
        <f t="shared" si="129"/>
        <v>0</v>
      </c>
      <c r="E1209" s="44">
        <f t="shared" si="126"/>
        <v>0</v>
      </c>
      <c r="F1209" s="43">
        <f t="shared" si="130"/>
        <v>0</v>
      </c>
      <c r="G1209" s="45">
        <f>IF(AND(C1209&lt;&gt;"",SUM(G$27:G1208)&lt;E$19),$E$19/$E$23,0)</f>
        <v>0</v>
      </c>
      <c r="H1209" s="43">
        <f t="shared" si="131"/>
        <v>0</v>
      </c>
      <c r="I1209" s="43">
        <f t="shared" si="132"/>
        <v>0</v>
      </c>
      <c r="J1209" s="78" t="str">
        <f t="shared" si="127"/>
        <v>2120–2121</v>
      </c>
      <c r="L1209" s="89"/>
      <c r="N1209" s="87"/>
      <c r="Q1209" s="46"/>
    </row>
    <row r="1210" spans="1:17" ht="20.25" customHeight="1" x14ac:dyDescent="0.2">
      <c r="A1210" s="41">
        <v>80752</v>
      </c>
      <c r="B1210" s="42">
        <f t="shared" si="128"/>
        <v>0</v>
      </c>
      <c r="C1210" s="117"/>
      <c r="D1210" s="43">
        <f t="shared" si="129"/>
        <v>0</v>
      </c>
      <c r="E1210" s="44">
        <f t="shared" si="126"/>
        <v>0</v>
      </c>
      <c r="F1210" s="43">
        <f t="shared" si="130"/>
        <v>0</v>
      </c>
      <c r="G1210" s="45">
        <f>IF(AND(C1210&lt;&gt;"",SUM(G$27:G1209)&lt;E$19),$E$19/$E$23,0)</f>
        <v>0</v>
      </c>
      <c r="H1210" s="43">
        <f t="shared" si="131"/>
        <v>0</v>
      </c>
      <c r="I1210" s="43">
        <f t="shared" si="132"/>
        <v>0</v>
      </c>
      <c r="J1210" s="78" t="str">
        <f t="shared" si="127"/>
        <v>2120–2121</v>
      </c>
      <c r="L1210" s="89"/>
      <c r="N1210" s="87"/>
      <c r="Q1210" s="46"/>
    </row>
    <row r="1211" spans="1:17" ht="20.25" customHeight="1" x14ac:dyDescent="0.2">
      <c r="A1211" s="41">
        <v>80780</v>
      </c>
      <c r="B1211" s="42">
        <f t="shared" si="128"/>
        <v>0</v>
      </c>
      <c r="C1211" s="117"/>
      <c r="D1211" s="43">
        <f t="shared" si="129"/>
        <v>0</v>
      </c>
      <c r="E1211" s="44">
        <f t="shared" si="126"/>
        <v>0</v>
      </c>
      <c r="F1211" s="43">
        <f t="shared" si="130"/>
        <v>0</v>
      </c>
      <c r="G1211" s="45">
        <f>IF(AND(C1211&lt;&gt;"",SUM(G$27:G1210)&lt;E$19),$E$19/$E$23,0)</f>
        <v>0</v>
      </c>
      <c r="H1211" s="43">
        <f t="shared" si="131"/>
        <v>0</v>
      </c>
      <c r="I1211" s="43">
        <f t="shared" si="132"/>
        <v>0</v>
      </c>
      <c r="J1211" s="78" t="str">
        <f t="shared" si="127"/>
        <v>2120–2121</v>
      </c>
      <c r="L1211" s="89"/>
      <c r="N1211" s="87"/>
      <c r="Q1211" s="46"/>
    </row>
    <row r="1212" spans="1:17" ht="20.25" customHeight="1" x14ac:dyDescent="0.2">
      <c r="A1212" s="41">
        <v>80811</v>
      </c>
      <c r="B1212" s="42">
        <f t="shared" si="128"/>
        <v>0</v>
      </c>
      <c r="C1212" s="117"/>
      <c r="D1212" s="43">
        <f t="shared" si="129"/>
        <v>0</v>
      </c>
      <c r="E1212" s="44">
        <f t="shared" si="126"/>
        <v>0</v>
      </c>
      <c r="F1212" s="43">
        <f t="shared" si="130"/>
        <v>0</v>
      </c>
      <c r="G1212" s="45">
        <f>IF(AND(C1212&lt;&gt;"",SUM(G$27:G1211)&lt;E$19),$E$19/$E$23,0)</f>
        <v>0</v>
      </c>
      <c r="H1212" s="43">
        <f t="shared" si="131"/>
        <v>0</v>
      </c>
      <c r="I1212" s="43">
        <f t="shared" si="132"/>
        <v>0</v>
      </c>
      <c r="J1212" s="78" t="str">
        <f t="shared" si="127"/>
        <v>2120–2121</v>
      </c>
      <c r="L1212" s="89"/>
      <c r="N1212" s="87"/>
      <c r="Q1212" s="46"/>
    </row>
    <row r="1213" spans="1:17" ht="20.25" customHeight="1" x14ac:dyDescent="0.2">
      <c r="A1213" s="41">
        <v>80841</v>
      </c>
      <c r="B1213" s="42">
        <f t="shared" si="128"/>
        <v>0</v>
      </c>
      <c r="C1213" s="117"/>
      <c r="D1213" s="43">
        <f t="shared" si="129"/>
        <v>0</v>
      </c>
      <c r="E1213" s="44">
        <f t="shared" si="126"/>
        <v>0</v>
      </c>
      <c r="F1213" s="43">
        <f t="shared" si="130"/>
        <v>0</v>
      </c>
      <c r="G1213" s="45">
        <f>IF(AND(C1213&lt;&gt;"",SUM(G$27:G1212)&lt;E$19),$E$19/$E$23,0)</f>
        <v>0</v>
      </c>
      <c r="H1213" s="43">
        <f t="shared" si="131"/>
        <v>0</v>
      </c>
      <c r="I1213" s="43">
        <f t="shared" si="132"/>
        <v>0</v>
      </c>
      <c r="J1213" s="78" t="str">
        <f t="shared" si="127"/>
        <v>2120–2121</v>
      </c>
      <c r="L1213" s="89"/>
      <c r="N1213" s="87"/>
      <c r="Q1213" s="46"/>
    </row>
    <row r="1214" spans="1:17" ht="20.25" customHeight="1" x14ac:dyDescent="0.2">
      <c r="A1214" s="41">
        <v>80872</v>
      </c>
      <c r="B1214" s="42">
        <f t="shared" si="128"/>
        <v>0</v>
      </c>
      <c r="C1214" s="117"/>
      <c r="D1214" s="43">
        <f t="shared" si="129"/>
        <v>0</v>
      </c>
      <c r="E1214" s="44">
        <f t="shared" si="126"/>
        <v>0</v>
      </c>
      <c r="F1214" s="43">
        <f t="shared" si="130"/>
        <v>0</v>
      </c>
      <c r="G1214" s="45">
        <f>IF(AND(C1214&lt;&gt;"",SUM(G$27:G1213)&lt;E$19),$E$19/$E$23,0)</f>
        <v>0</v>
      </c>
      <c r="H1214" s="43">
        <f t="shared" si="131"/>
        <v>0</v>
      </c>
      <c r="I1214" s="43">
        <f t="shared" si="132"/>
        <v>0</v>
      </c>
      <c r="J1214" s="78" t="str">
        <f t="shared" si="127"/>
        <v>2120–2121</v>
      </c>
      <c r="L1214" s="89"/>
      <c r="N1214" s="87"/>
      <c r="Q1214" s="46"/>
    </row>
    <row r="1215" spans="1:17" ht="20.25" customHeight="1" x14ac:dyDescent="0.2">
      <c r="A1215" s="41">
        <v>80902</v>
      </c>
      <c r="B1215" s="42">
        <f t="shared" si="128"/>
        <v>0</v>
      </c>
      <c r="C1215" s="117"/>
      <c r="D1215" s="43">
        <f t="shared" si="129"/>
        <v>0</v>
      </c>
      <c r="E1215" s="44">
        <f t="shared" si="126"/>
        <v>0</v>
      </c>
      <c r="F1215" s="43">
        <f t="shared" si="130"/>
        <v>0</v>
      </c>
      <c r="G1215" s="45">
        <f>IF(AND(C1215&lt;&gt;"",SUM(G$27:G1214)&lt;E$19),$E$19/$E$23,0)</f>
        <v>0</v>
      </c>
      <c r="H1215" s="43">
        <f t="shared" si="131"/>
        <v>0</v>
      </c>
      <c r="I1215" s="43">
        <f t="shared" si="132"/>
        <v>0</v>
      </c>
      <c r="J1215" s="78" t="str">
        <f t="shared" si="127"/>
        <v>2121–2122</v>
      </c>
      <c r="L1215" s="89"/>
      <c r="N1215" s="87"/>
      <c r="Q1215" s="46"/>
    </row>
    <row r="1216" spans="1:17" ht="20.25" customHeight="1" x14ac:dyDescent="0.2">
      <c r="A1216" s="41">
        <v>80933</v>
      </c>
      <c r="B1216" s="42">
        <f t="shared" si="128"/>
        <v>0</v>
      </c>
      <c r="C1216" s="117"/>
      <c r="D1216" s="43">
        <f t="shared" si="129"/>
        <v>0</v>
      </c>
      <c r="E1216" s="44">
        <f t="shared" si="126"/>
        <v>0</v>
      </c>
      <c r="F1216" s="43">
        <f t="shared" si="130"/>
        <v>0</v>
      </c>
      <c r="G1216" s="45">
        <f>IF(AND(C1216&lt;&gt;"",SUM(G$27:G1215)&lt;E$19),$E$19/$E$23,0)</f>
        <v>0</v>
      </c>
      <c r="H1216" s="43">
        <f t="shared" si="131"/>
        <v>0</v>
      </c>
      <c r="I1216" s="43">
        <f t="shared" si="132"/>
        <v>0</v>
      </c>
      <c r="J1216" s="78" t="str">
        <f t="shared" si="127"/>
        <v>2121–2122</v>
      </c>
      <c r="L1216" s="89"/>
      <c r="N1216" s="87"/>
      <c r="Q1216" s="46"/>
    </row>
    <row r="1217" spans="1:17" ht="20.25" customHeight="1" x14ac:dyDescent="0.2">
      <c r="A1217" s="41">
        <v>80964</v>
      </c>
      <c r="B1217" s="42">
        <f t="shared" si="128"/>
        <v>0</v>
      </c>
      <c r="C1217" s="117"/>
      <c r="D1217" s="43">
        <f t="shared" si="129"/>
        <v>0</v>
      </c>
      <c r="E1217" s="44">
        <f t="shared" si="126"/>
        <v>0</v>
      </c>
      <c r="F1217" s="43">
        <f t="shared" si="130"/>
        <v>0</v>
      </c>
      <c r="G1217" s="45">
        <f>IF(AND(C1217&lt;&gt;"",SUM(G$27:G1216)&lt;E$19),$E$19/$E$23,0)</f>
        <v>0</v>
      </c>
      <c r="H1217" s="43">
        <f t="shared" si="131"/>
        <v>0</v>
      </c>
      <c r="I1217" s="43">
        <f t="shared" si="132"/>
        <v>0</v>
      </c>
      <c r="J1217" s="78" t="str">
        <f t="shared" si="127"/>
        <v>2121–2122</v>
      </c>
      <c r="L1217" s="89"/>
      <c r="N1217" s="87"/>
      <c r="Q1217" s="46"/>
    </row>
    <row r="1218" spans="1:17" ht="20.25" customHeight="1" x14ac:dyDescent="0.2">
      <c r="A1218" s="41">
        <v>80994</v>
      </c>
      <c r="B1218" s="42">
        <f t="shared" si="128"/>
        <v>0</v>
      </c>
      <c r="C1218" s="117"/>
      <c r="D1218" s="43">
        <f t="shared" si="129"/>
        <v>0</v>
      </c>
      <c r="E1218" s="44">
        <f t="shared" si="126"/>
        <v>0</v>
      </c>
      <c r="F1218" s="43">
        <f t="shared" si="130"/>
        <v>0</v>
      </c>
      <c r="G1218" s="45">
        <f>IF(AND(C1218&lt;&gt;"",SUM(G$27:G1217)&lt;E$19),$E$19/$E$23,0)</f>
        <v>0</v>
      </c>
      <c r="H1218" s="43">
        <f t="shared" si="131"/>
        <v>0</v>
      </c>
      <c r="I1218" s="43">
        <f t="shared" si="132"/>
        <v>0</v>
      </c>
      <c r="J1218" s="78" t="str">
        <f t="shared" si="127"/>
        <v>2121–2122</v>
      </c>
      <c r="L1218" s="89"/>
      <c r="N1218" s="87"/>
      <c r="Q1218" s="46"/>
    </row>
    <row r="1219" spans="1:17" ht="20.25" customHeight="1" x14ac:dyDescent="0.2">
      <c r="A1219" s="41">
        <v>81025</v>
      </c>
      <c r="B1219" s="42">
        <f t="shared" si="128"/>
        <v>0</v>
      </c>
      <c r="C1219" s="117"/>
      <c r="D1219" s="43">
        <f t="shared" si="129"/>
        <v>0</v>
      </c>
      <c r="E1219" s="44">
        <f t="shared" si="126"/>
        <v>0</v>
      </c>
      <c r="F1219" s="43">
        <f t="shared" si="130"/>
        <v>0</v>
      </c>
      <c r="G1219" s="45">
        <f>IF(AND(C1219&lt;&gt;"",SUM(G$27:G1218)&lt;E$19),$E$19/$E$23,0)</f>
        <v>0</v>
      </c>
      <c r="H1219" s="43">
        <f t="shared" si="131"/>
        <v>0</v>
      </c>
      <c r="I1219" s="43">
        <f t="shared" si="132"/>
        <v>0</v>
      </c>
      <c r="J1219" s="78" t="str">
        <f t="shared" si="127"/>
        <v>2121–2122</v>
      </c>
      <c r="L1219" s="89"/>
      <c r="N1219" s="87"/>
      <c r="Q1219" s="46"/>
    </row>
    <row r="1220" spans="1:17" ht="20.25" customHeight="1" x14ac:dyDescent="0.2">
      <c r="A1220" s="41">
        <v>81055</v>
      </c>
      <c r="B1220" s="42">
        <f t="shared" si="128"/>
        <v>0</v>
      </c>
      <c r="C1220" s="117"/>
      <c r="D1220" s="43">
        <f t="shared" si="129"/>
        <v>0</v>
      </c>
      <c r="E1220" s="44">
        <f t="shared" si="126"/>
        <v>0</v>
      </c>
      <c r="F1220" s="43">
        <f t="shared" si="130"/>
        <v>0</v>
      </c>
      <c r="G1220" s="45">
        <f>IF(AND(C1220&lt;&gt;"",SUM(G$27:G1219)&lt;E$19),$E$19/$E$23,0)</f>
        <v>0</v>
      </c>
      <c r="H1220" s="43">
        <f t="shared" si="131"/>
        <v>0</v>
      </c>
      <c r="I1220" s="43">
        <f t="shared" si="132"/>
        <v>0</v>
      </c>
      <c r="J1220" s="78" t="str">
        <f t="shared" si="127"/>
        <v>2121–2122</v>
      </c>
      <c r="L1220" s="89"/>
      <c r="N1220" s="87"/>
      <c r="Q1220" s="46"/>
    </row>
    <row r="1221" spans="1:17" ht="20.25" customHeight="1" x14ac:dyDescent="0.2">
      <c r="A1221" s="41">
        <v>81086</v>
      </c>
      <c r="B1221" s="42">
        <f t="shared" si="128"/>
        <v>0</v>
      </c>
      <c r="C1221" s="117"/>
      <c r="D1221" s="43">
        <f t="shared" si="129"/>
        <v>0</v>
      </c>
      <c r="E1221" s="44">
        <f t="shared" si="126"/>
        <v>0</v>
      </c>
      <c r="F1221" s="43">
        <f t="shared" si="130"/>
        <v>0</v>
      </c>
      <c r="G1221" s="45">
        <f>IF(AND(C1221&lt;&gt;"",SUM(G$27:G1220)&lt;E$19),$E$19/$E$23,0)</f>
        <v>0</v>
      </c>
      <c r="H1221" s="43">
        <f t="shared" si="131"/>
        <v>0</v>
      </c>
      <c r="I1221" s="43">
        <f t="shared" si="132"/>
        <v>0</v>
      </c>
      <c r="J1221" s="78" t="str">
        <f t="shared" si="127"/>
        <v>2121–2122</v>
      </c>
      <c r="L1221" s="89"/>
      <c r="N1221" s="87"/>
      <c r="Q1221" s="46"/>
    </row>
    <row r="1222" spans="1:17" ht="20.25" customHeight="1" x14ac:dyDescent="0.2">
      <c r="A1222" s="41">
        <v>81117</v>
      </c>
      <c r="B1222" s="42">
        <f t="shared" si="128"/>
        <v>0</v>
      </c>
      <c r="C1222" s="117"/>
      <c r="D1222" s="43">
        <f t="shared" si="129"/>
        <v>0</v>
      </c>
      <c r="E1222" s="44">
        <f t="shared" si="126"/>
        <v>0</v>
      </c>
      <c r="F1222" s="43">
        <f t="shared" si="130"/>
        <v>0</v>
      </c>
      <c r="G1222" s="45">
        <f>IF(AND(C1222&lt;&gt;"",SUM(G$27:G1221)&lt;E$19),$E$19/$E$23,0)</f>
        <v>0</v>
      </c>
      <c r="H1222" s="43">
        <f t="shared" si="131"/>
        <v>0</v>
      </c>
      <c r="I1222" s="43">
        <f t="shared" si="132"/>
        <v>0</v>
      </c>
      <c r="J1222" s="78" t="str">
        <f t="shared" si="127"/>
        <v>2121–2122</v>
      </c>
      <c r="L1222" s="89"/>
      <c r="N1222" s="87"/>
      <c r="Q1222" s="46"/>
    </row>
    <row r="1223" spans="1:17" ht="20.25" customHeight="1" x14ac:dyDescent="0.2">
      <c r="A1223" s="41">
        <v>81145</v>
      </c>
      <c r="B1223" s="42">
        <f t="shared" si="128"/>
        <v>0</v>
      </c>
      <c r="C1223" s="117"/>
      <c r="D1223" s="43">
        <f t="shared" si="129"/>
        <v>0</v>
      </c>
      <c r="E1223" s="44">
        <f t="shared" si="126"/>
        <v>0</v>
      </c>
      <c r="F1223" s="43">
        <f t="shared" si="130"/>
        <v>0</v>
      </c>
      <c r="G1223" s="45">
        <f>IF(AND(C1223&lt;&gt;"",SUM(G$27:G1222)&lt;E$19),$E$19/$E$23,0)</f>
        <v>0</v>
      </c>
      <c r="H1223" s="43">
        <f t="shared" si="131"/>
        <v>0</v>
      </c>
      <c r="I1223" s="43">
        <f t="shared" si="132"/>
        <v>0</v>
      </c>
      <c r="J1223" s="78" t="str">
        <f t="shared" si="127"/>
        <v>2121–2122</v>
      </c>
      <c r="L1223" s="89"/>
      <c r="N1223" s="87"/>
      <c r="Q1223" s="46"/>
    </row>
    <row r="1224" spans="1:17" ht="20.25" customHeight="1" x14ac:dyDescent="0.2">
      <c r="A1224" s="41">
        <v>81176</v>
      </c>
      <c r="B1224" s="42">
        <f t="shared" si="128"/>
        <v>0</v>
      </c>
      <c r="C1224" s="117"/>
      <c r="D1224" s="43">
        <f t="shared" si="129"/>
        <v>0</v>
      </c>
      <c r="E1224" s="44">
        <f t="shared" si="126"/>
        <v>0</v>
      </c>
      <c r="F1224" s="43">
        <f t="shared" si="130"/>
        <v>0</v>
      </c>
      <c r="G1224" s="45">
        <f>IF(AND(C1224&lt;&gt;"",SUM(G$27:G1223)&lt;E$19),$E$19/$E$23,0)</f>
        <v>0</v>
      </c>
      <c r="H1224" s="43">
        <f t="shared" si="131"/>
        <v>0</v>
      </c>
      <c r="I1224" s="43">
        <f t="shared" si="132"/>
        <v>0</v>
      </c>
      <c r="J1224" s="78" t="str">
        <f t="shared" si="127"/>
        <v>2121–2122</v>
      </c>
      <c r="L1224" s="89"/>
      <c r="N1224" s="87"/>
      <c r="Q1224" s="46"/>
    </row>
    <row r="1225" spans="1:17" ht="20.25" customHeight="1" x14ac:dyDescent="0.2">
      <c r="A1225" s="41">
        <v>81206</v>
      </c>
      <c r="B1225" s="42">
        <f t="shared" si="128"/>
        <v>0</v>
      </c>
      <c r="C1225" s="117"/>
      <c r="D1225" s="43">
        <f t="shared" si="129"/>
        <v>0</v>
      </c>
      <c r="E1225" s="44">
        <f t="shared" si="126"/>
        <v>0</v>
      </c>
      <c r="F1225" s="43">
        <f t="shared" si="130"/>
        <v>0</v>
      </c>
      <c r="G1225" s="45">
        <f>IF(AND(C1225&lt;&gt;"",SUM(G$27:G1224)&lt;E$19),$E$19/$E$23,0)</f>
        <v>0</v>
      </c>
      <c r="H1225" s="43">
        <f t="shared" si="131"/>
        <v>0</v>
      </c>
      <c r="I1225" s="43">
        <f t="shared" si="132"/>
        <v>0</v>
      </c>
      <c r="J1225" s="78" t="str">
        <f t="shared" si="127"/>
        <v>2121–2122</v>
      </c>
      <c r="L1225" s="89"/>
      <c r="N1225" s="87"/>
      <c r="Q1225" s="46"/>
    </row>
    <row r="1226" spans="1:17" ht="20.25" customHeight="1" x14ac:dyDescent="0.2">
      <c r="A1226" s="41">
        <v>81237</v>
      </c>
      <c r="B1226" s="42">
        <f t="shared" si="128"/>
        <v>0</v>
      </c>
      <c r="C1226" s="117"/>
      <c r="D1226" s="43">
        <f t="shared" si="129"/>
        <v>0</v>
      </c>
      <c r="E1226" s="44">
        <f t="shared" si="126"/>
        <v>0</v>
      </c>
      <c r="F1226" s="43">
        <f t="shared" si="130"/>
        <v>0</v>
      </c>
      <c r="G1226" s="45">
        <f>IF(AND(C1226&lt;&gt;"",SUM(G$27:G1225)&lt;E$19),$E$19/$E$23,0)</f>
        <v>0</v>
      </c>
      <c r="H1226" s="43">
        <f t="shared" si="131"/>
        <v>0</v>
      </c>
      <c r="I1226" s="43">
        <f t="shared" si="132"/>
        <v>0</v>
      </c>
      <c r="J1226" s="78" t="str">
        <f t="shared" si="127"/>
        <v>2121–2122</v>
      </c>
      <c r="L1226" s="89"/>
      <c r="N1226" s="87"/>
      <c r="Q1226" s="46"/>
    </row>
    <row r="1227" spans="1:17" ht="20.25" customHeight="1" x14ac:dyDescent="0.2">
      <c r="A1227" s="41">
        <v>81267</v>
      </c>
      <c r="B1227" s="42">
        <f t="shared" si="128"/>
        <v>0</v>
      </c>
      <c r="C1227" s="117"/>
      <c r="D1227" s="43">
        <f t="shared" si="129"/>
        <v>0</v>
      </c>
      <c r="E1227" s="44">
        <f t="shared" si="126"/>
        <v>0</v>
      </c>
      <c r="F1227" s="43">
        <f t="shared" si="130"/>
        <v>0</v>
      </c>
      <c r="G1227" s="45">
        <f>IF(AND(C1227&lt;&gt;"",SUM(G$27:G1226)&lt;E$19),$E$19/$E$23,0)</f>
        <v>0</v>
      </c>
      <c r="H1227" s="43">
        <f t="shared" si="131"/>
        <v>0</v>
      </c>
      <c r="I1227" s="43">
        <f t="shared" si="132"/>
        <v>0</v>
      </c>
      <c r="J1227" s="78" t="str">
        <f t="shared" si="127"/>
        <v>2122–2123</v>
      </c>
      <c r="L1227" s="89"/>
      <c r="N1227" s="87"/>
      <c r="Q1227" s="46"/>
    </row>
    <row r="1228" spans="1:17" ht="20.25" customHeight="1" x14ac:dyDescent="0.2">
      <c r="A1228" s="41">
        <v>81298</v>
      </c>
      <c r="B1228" s="42">
        <f t="shared" si="128"/>
        <v>0</v>
      </c>
      <c r="C1228" s="117"/>
      <c r="D1228" s="43">
        <f t="shared" si="129"/>
        <v>0</v>
      </c>
      <c r="E1228" s="44">
        <f t="shared" si="126"/>
        <v>0</v>
      </c>
      <c r="F1228" s="43">
        <f t="shared" si="130"/>
        <v>0</v>
      </c>
      <c r="G1228" s="45">
        <f>IF(AND(C1228&lt;&gt;"",SUM(G$27:G1227)&lt;E$19),$E$19/$E$23,0)</f>
        <v>0</v>
      </c>
      <c r="H1228" s="43">
        <f t="shared" si="131"/>
        <v>0</v>
      </c>
      <c r="I1228" s="43">
        <f t="shared" si="132"/>
        <v>0</v>
      </c>
      <c r="J1228" s="78" t="str">
        <f t="shared" si="127"/>
        <v>2122–2123</v>
      </c>
      <c r="L1228" s="89"/>
      <c r="N1228" s="87"/>
      <c r="Q1228" s="46"/>
    </row>
    <row r="1229" spans="1:17" ht="20.25" customHeight="1" x14ac:dyDescent="0.2">
      <c r="A1229" s="41">
        <v>81329</v>
      </c>
      <c r="B1229" s="42">
        <f t="shared" si="128"/>
        <v>0</v>
      </c>
      <c r="C1229" s="117"/>
      <c r="D1229" s="43">
        <f t="shared" si="129"/>
        <v>0</v>
      </c>
      <c r="E1229" s="44">
        <f t="shared" si="126"/>
        <v>0</v>
      </c>
      <c r="F1229" s="43">
        <f t="shared" si="130"/>
        <v>0</v>
      </c>
      <c r="G1229" s="45">
        <f>IF(AND(C1229&lt;&gt;"",SUM(G$27:G1228)&lt;E$19),$E$19/$E$23,0)</f>
        <v>0</v>
      </c>
      <c r="H1229" s="43">
        <f t="shared" si="131"/>
        <v>0</v>
      </c>
      <c r="I1229" s="43">
        <f t="shared" si="132"/>
        <v>0</v>
      </c>
      <c r="J1229" s="78" t="str">
        <f t="shared" si="127"/>
        <v>2122–2123</v>
      </c>
      <c r="L1229" s="89"/>
      <c r="N1229" s="87"/>
      <c r="Q1229" s="46"/>
    </row>
    <row r="1230" spans="1:17" ht="20.25" customHeight="1" x14ac:dyDescent="0.2">
      <c r="A1230" s="41">
        <v>81359</v>
      </c>
      <c r="B1230" s="42">
        <f t="shared" si="128"/>
        <v>0</v>
      </c>
      <c r="C1230" s="117"/>
      <c r="D1230" s="43">
        <f t="shared" si="129"/>
        <v>0</v>
      </c>
      <c r="E1230" s="44">
        <f t="shared" si="126"/>
        <v>0</v>
      </c>
      <c r="F1230" s="43">
        <f t="shared" si="130"/>
        <v>0</v>
      </c>
      <c r="G1230" s="45">
        <f>IF(AND(C1230&lt;&gt;"",SUM(G$27:G1229)&lt;E$19),$E$19/$E$23,0)</f>
        <v>0</v>
      </c>
      <c r="H1230" s="43">
        <f t="shared" si="131"/>
        <v>0</v>
      </c>
      <c r="I1230" s="43">
        <f t="shared" si="132"/>
        <v>0</v>
      </c>
      <c r="J1230" s="78" t="str">
        <f t="shared" si="127"/>
        <v>2122–2123</v>
      </c>
      <c r="L1230" s="89"/>
      <c r="N1230" s="87"/>
      <c r="Q1230" s="46"/>
    </row>
    <row r="1231" spans="1:17" ht="20.25" customHeight="1" x14ac:dyDescent="0.2">
      <c r="A1231" s="41">
        <v>81390</v>
      </c>
      <c r="B1231" s="42">
        <f t="shared" si="128"/>
        <v>0</v>
      </c>
      <c r="C1231" s="117"/>
      <c r="D1231" s="43">
        <f t="shared" si="129"/>
        <v>0</v>
      </c>
      <c r="E1231" s="44">
        <f t="shared" si="126"/>
        <v>0</v>
      </c>
      <c r="F1231" s="43">
        <f t="shared" si="130"/>
        <v>0</v>
      </c>
      <c r="G1231" s="45">
        <f>IF(AND(C1231&lt;&gt;"",SUM(G$27:G1230)&lt;E$19),$E$19/$E$23,0)</f>
        <v>0</v>
      </c>
      <c r="H1231" s="43">
        <f t="shared" si="131"/>
        <v>0</v>
      </c>
      <c r="I1231" s="43">
        <f t="shared" si="132"/>
        <v>0</v>
      </c>
      <c r="J1231" s="78" t="str">
        <f t="shared" si="127"/>
        <v>2122–2123</v>
      </c>
      <c r="L1231" s="89"/>
      <c r="N1231" s="87"/>
      <c r="Q1231" s="46"/>
    </row>
    <row r="1232" spans="1:17" ht="20.25" customHeight="1" x14ac:dyDescent="0.2">
      <c r="A1232" s="41">
        <v>81420</v>
      </c>
      <c r="B1232" s="42">
        <f t="shared" si="128"/>
        <v>0</v>
      </c>
      <c r="C1232" s="117"/>
      <c r="D1232" s="43">
        <f t="shared" si="129"/>
        <v>0</v>
      </c>
      <c r="E1232" s="44">
        <f t="shared" si="126"/>
        <v>0</v>
      </c>
      <c r="F1232" s="43">
        <f t="shared" si="130"/>
        <v>0</v>
      </c>
      <c r="G1232" s="45">
        <f>IF(AND(C1232&lt;&gt;"",SUM(G$27:G1231)&lt;E$19),$E$19/$E$23,0)</f>
        <v>0</v>
      </c>
      <c r="H1232" s="43">
        <f t="shared" si="131"/>
        <v>0</v>
      </c>
      <c r="I1232" s="43">
        <f t="shared" si="132"/>
        <v>0</v>
      </c>
      <c r="J1232" s="78" t="str">
        <f t="shared" si="127"/>
        <v>2122–2123</v>
      </c>
      <c r="L1232" s="89"/>
      <c r="N1232" s="87"/>
      <c r="Q1232" s="46"/>
    </row>
    <row r="1233" spans="1:17" ht="20.25" customHeight="1" x14ac:dyDescent="0.2">
      <c r="A1233" s="41">
        <v>81451</v>
      </c>
      <c r="B1233" s="42">
        <f t="shared" si="128"/>
        <v>0</v>
      </c>
      <c r="C1233" s="117"/>
      <c r="D1233" s="43">
        <f t="shared" si="129"/>
        <v>0</v>
      </c>
      <c r="E1233" s="44">
        <f t="shared" si="126"/>
        <v>0</v>
      </c>
      <c r="F1233" s="43">
        <f t="shared" si="130"/>
        <v>0</v>
      </c>
      <c r="G1233" s="45">
        <f>IF(AND(C1233&lt;&gt;"",SUM(G$27:G1232)&lt;E$19),$E$19/$E$23,0)</f>
        <v>0</v>
      </c>
      <c r="H1233" s="43">
        <f t="shared" si="131"/>
        <v>0</v>
      </c>
      <c r="I1233" s="43">
        <f t="shared" si="132"/>
        <v>0</v>
      </c>
      <c r="J1233" s="78" t="str">
        <f t="shared" si="127"/>
        <v>2122–2123</v>
      </c>
      <c r="L1233" s="89"/>
      <c r="N1233" s="87"/>
      <c r="Q1233" s="46"/>
    </row>
    <row r="1234" spans="1:17" ht="20.25" customHeight="1" x14ac:dyDescent="0.2">
      <c r="A1234" s="41">
        <v>81482</v>
      </c>
      <c r="B1234" s="42">
        <f t="shared" si="128"/>
        <v>0</v>
      </c>
      <c r="C1234" s="117"/>
      <c r="D1234" s="43">
        <f t="shared" si="129"/>
        <v>0</v>
      </c>
      <c r="E1234" s="44">
        <f t="shared" si="126"/>
        <v>0</v>
      </c>
      <c r="F1234" s="43">
        <f t="shared" si="130"/>
        <v>0</v>
      </c>
      <c r="G1234" s="45">
        <f>IF(AND(C1234&lt;&gt;"",SUM(G$27:G1233)&lt;E$19),$E$19/$E$23,0)</f>
        <v>0</v>
      </c>
      <c r="H1234" s="43">
        <f t="shared" si="131"/>
        <v>0</v>
      </c>
      <c r="I1234" s="43">
        <f t="shared" si="132"/>
        <v>0</v>
      </c>
      <c r="J1234" s="78" t="str">
        <f t="shared" si="127"/>
        <v>2122–2123</v>
      </c>
      <c r="L1234" s="89"/>
      <c r="N1234" s="87"/>
      <c r="Q1234" s="46"/>
    </row>
    <row r="1235" spans="1:17" ht="20.25" customHeight="1" x14ac:dyDescent="0.2">
      <c r="A1235" s="41">
        <v>81510</v>
      </c>
      <c r="B1235" s="42">
        <f t="shared" si="128"/>
        <v>0</v>
      </c>
      <c r="C1235" s="117"/>
      <c r="D1235" s="43">
        <f t="shared" si="129"/>
        <v>0</v>
      </c>
      <c r="E1235" s="44">
        <f t="shared" si="126"/>
        <v>0</v>
      </c>
      <c r="F1235" s="43">
        <f t="shared" si="130"/>
        <v>0</v>
      </c>
      <c r="G1235" s="45">
        <f>IF(AND(C1235&lt;&gt;"",SUM(G$27:G1234)&lt;E$19),$E$19/$E$23,0)</f>
        <v>0</v>
      </c>
      <c r="H1235" s="43">
        <f t="shared" si="131"/>
        <v>0</v>
      </c>
      <c r="I1235" s="43">
        <f t="shared" si="132"/>
        <v>0</v>
      </c>
      <c r="J1235" s="78" t="str">
        <f t="shared" si="127"/>
        <v>2122–2123</v>
      </c>
      <c r="L1235" s="89"/>
      <c r="N1235" s="87"/>
      <c r="Q1235" s="46"/>
    </row>
    <row r="1236" spans="1:17" ht="20.25" customHeight="1" x14ac:dyDescent="0.2">
      <c r="A1236" s="41">
        <v>81541</v>
      </c>
      <c r="B1236" s="42">
        <f t="shared" si="128"/>
        <v>0</v>
      </c>
      <c r="C1236" s="117"/>
      <c r="D1236" s="43">
        <f t="shared" si="129"/>
        <v>0</v>
      </c>
      <c r="E1236" s="44">
        <f t="shared" si="126"/>
        <v>0</v>
      </c>
      <c r="F1236" s="43">
        <f t="shared" si="130"/>
        <v>0</v>
      </c>
      <c r="G1236" s="45">
        <f>IF(AND(C1236&lt;&gt;"",SUM(G$27:G1235)&lt;E$19),$E$19/$E$23,0)</f>
        <v>0</v>
      </c>
      <c r="H1236" s="43">
        <f t="shared" si="131"/>
        <v>0</v>
      </c>
      <c r="I1236" s="43">
        <f t="shared" si="132"/>
        <v>0</v>
      </c>
      <c r="J1236" s="78" t="str">
        <f t="shared" si="127"/>
        <v>2122–2123</v>
      </c>
      <c r="L1236" s="89"/>
      <c r="N1236" s="87"/>
      <c r="Q1236" s="46"/>
    </row>
    <row r="1237" spans="1:17" ht="20.25" customHeight="1" x14ac:dyDescent="0.2">
      <c r="A1237" s="41">
        <v>81571</v>
      </c>
      <c r="B1237" s="42">
        <f t="shared" si="128"/>
        <v>0</v>
      </c>
      <c r="C1237" s="117"/>
      <c r="D1237" s="43">
        <f t="shared" si="129"/>
        <v>0</v>
      </c>
      <c r="E1237" s="44">
        <f t="shared" si="126"/>
        <v>0</v>
      </c>
      <c r="F1237" s="43">
        <f t="shared" si="130"/>
        <v>0</v>
      </c>
      <c r="G1237" s="45">
        <f>IF(AND(C1237&lt;&gt;"",SUM(G$27:G1236)&lt;E$19),$E$19/$E$23,0)</f>
        <v>0</v>
      </c>
      <c r="H1237" s="43">
        <f t="shared" si="131"/>
        <v>0</v>
      </c>
      <c r="I1237" s="43">
        <f t="shared" si="132"/>
        <v>0</v>
      </c>
      <c r="J1237" s="78" t="str">
        <f t="shared" si="127"/>
        <v>2122–2123</v>
      </c>
      <c r="L1237" s="89"/>
      <c r="N1237" s="87"/>
      <c r="Q1237" s="46"/>
    </row>
    <row r="1238" spans="1:17" ht="20.25" customHeight="1" x14ac:dyDescent="0.2">
      <c r="A1238" s="41">
        <v>81602</v>
      </c>
      <c r="B1238" s="42">
        <f t="shared" si="128"/>
        <v>0</v>
      </c>
      <c r="C1238" s="117"/>
      <c r="D1238" s="43">
        <f t="shared" si="129"/>
        <v>0</v>
      </c>
      <c r="E1238" s="44">
        <f t="shared" si="126"/>
        <v>0</v>
      </c>
      <c r="F1238" s="43">
        <f t="shared" si="130"/>
        <v>0</v>
      </c>
      <c r="G1238" s="45">
        <f>IF(AND(C1238&lt;&gt;"",SUM(G$27:G1237)&lt;E$19),$E$19/$E$23,0)</f>
        <v>0</v>
      </c>
      <c r="H1238" s="43">
        <f t="shared" si="131"/>
        <v>0</v>
      </c>
      <c r="I1238" s="43">
        <f t="shared" si="132"/>
        <v>0</v>
      </c>
      <c r="J1238" s="78" t="str">
        <f t="shared" si="127"/>
        <v>2122–2123</v>
      </c>
      <c r="L1238" s="89"/>
      <c r="N1238" s="87"/>
      <c r="Q1238" s="46"/>
    </row>
    <row r="1239" spans="1:17" ht="20.25" customHeight="1" x14ac:dyDescent="0.2">
      <c r="B1239" s="14"/>
      <c r="C1239" s="14"/>
      <c r="D1239" s="14"/>
      <c r="F1239" s="14"/>
      <c r="G1239" s="14"/>
      <c r="O1239" s="90"/>
    </row>
  </sheetData>
  <sheetProtection sheet="1" objects="1" scenarios="1" formatColumns="0" formatRows="0"/>
  <mergeCells count="43">
    <mergeCell ref="A9:D9"/>
    <mergeCell ref="A10:D10"/>
    <mergeCell ref="A11:D11"/>
    <mergeCell ref="A25:I25"/>
    <mergeCell ref="A21:D21"/>
    <mergeCell ref="A22:D22"/>
    <mergeCell ref="A23:D23"/>
    <mergeCell ref="E11:F11"/>
    <mergeCell ref="E15:F15"/>
    <mergeCell ref="E23:F23"/>
    <mergeCell ref="E22:F22"/>
    <mergeCell ref="E21:F21"/>
    <mergeCell ref="E20:F20"/>
    <mergeCell ref="E19:F19"/>
    <mergeCell ref="E18:F18"/>
    <mergeCell ref="A13:D13"/>
    <mergeCell ref="E13:F13"/>
    <mergeCell ref="A19:D19"/>
    <mergeCell ref="A20:D20"/>
    <mergeCell ref="A15:D15"/>
    <mergeCell ref="A16:D16"/>
    <mergeCell ref="A17:D17"/>
    <mergeCell ref="A18:D18"/>
    <mergeCell ref="E14:F14"/>
    <mergeCell ref="E17:F17"/>
    <mergeCell ref="E16:F16"/>
    <mergeCell ref="A14:D14"/>
    <mergeCell ref="A1:F1"/>
    <mergeCell ref="A2:F2"/>
    <mergeCell ref="A3:F3"/>
    <mergeCell ref="A12:D12"/>
    <mergeCell ref="E12:F12"/>
    <mergeCell ref="E10:F10"/>
    <mergeCell ref="A4:F4"/>
    <mergeCell ref="E5:F5"/>
    <mergeCell ref="E6:F6"/>
    <mergeCell ref="E7:F7"/>
    <mergeCell ref="E8:F8"/>
    <mergeCell ref="E9:F9"/>
    <mergeCell ref="A5:D5"/>
    <mergeCell ref="A6:D6"/>
    <mergeCell ref="A7:D7"/>
    <mergeCell ref="A8:D8"/>
  </mergeCells>
  <dataValidations count="3">
    <dataValidation operator="lessThan" allowBlank="1" showInputMessage="1" showErrorMessage="1" sqref="R1239:R1048576 R25 A27:A1238 G23:I23 G21:I21 AE3 Q26 E14 G14:I14 E21 E23 E16:E19 G16:I19 S4:S21" xr:uid="{00000000-0002-0000-0000-000000000000}"/>
    <dataValidation operator="lessThan" showInputMessage="1" showErrorMessage="1" sqref="C27:C269" xr:uid="{00000000-0002-0000-0000-000001000000}"/>
    <dataValidation type="textLength" operator="lessThan" allowBlank="1" showInputMessage="1" showErrorMessage="1" sqref="E22 G22:I22" xr:uid="{00000000-0002-0000-0000-000002000000}">
      <formula1>0</formula1>
    </dataValidation>
  </dataValidations>
  <pageMargins left="0.7" right="0.7" top="0.75" bottom="0.75" header="0.3" footer="0.3"/>
  <pageSetup scale="57" fitToHeight="0" orientation="portrait" r:id="rId1"/>
  <headerFooter>
    <oddHeader>&amp;C&amp;"arial,Bold"&amp;14GASB 96 
Amortization Schedule</oddHeader>
    <oddFooter>&amp;L&amp;"arial,Regular"&amp;12State Controller's Office&amp;C&amp;"arial,Regular"&amp;12
Example 1 Input&amp;R&amp;"arial,Regular"&amp;12Page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'Drop-down menus'!$K$2:$K$3</xm:f>
          </x14:formula1>
          <xm:sqref>E15</xm:sqref>
        </x14:dataValidation>
        <x14:dataValidation type="list" allowBlank="1" showInputMessage="1" showErrorMessage="1" xr:uid="{00000000-0002-0000-0000-000004000000}">
          <x14:formula1>
            <xm:f>'Drop-down menus'!$M$1:$M$2</xm:f>
          </x14:formula1>
          <xm:sqref>E11</xm:sqref>
        </x14:dataValidation>
        <x14:dataValidation type="list" allowBlank="1" showInputMessage="1" showErrorMessage="1" xr:uid="{00000000-0002-0000-0000-000005000000}">
          <x14:formula1>
            <xm:f>'Drop-down menus'!$N$1:$N$2</xm:f>
          </x14:formula1>
          <xm:sqref>E7</xm:sqref>
        </x14:dataValidation>
        <x14:dataValidation type="list" allowBlank="1" showInputMessage="1" showErrorMessage="1" xr:uid="{60F508F5-7FDA-4490-9220-FD20EFE4646A}">
          <x14:formula1>
            <xm:f>'Drop-down menus'!$O$1:$O$3</xm:f>
          </x14:formula1>
          <xm:sqref>E12:F12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XFC67"/>
  <sheetViews>
    <sheetView topLeftCell="A34" zoomScale="85" zoomScaleNormal="85" workbookViewId="0">
      <selection activeCell="H22" sqref="H22"/>
    </sheetView>
  </sheetViews>
  <sheetFormatPr defaultColWidth="0" defaultRowHeight="15" zeroHeight="1" x14ac:dyDescent="0.2"/>
  <cols>
    <col min="1" max="1" width="12" style="49" customWidth="1"/>
    <col min="2" max="2" width="10.85546875" style="17" customWidth="1"/>
    <col min="3" max="3" width="10.42578125" style="17" customWidth="1"/>
    <col min="4" max="4" width="27.5703125" style="17" customWidth="1"/>
    <col min="5" max="9" width="14.28515625" style="17" customWidth="1"/>
    <col min="10" max="11" width="25.7109375" style="50" customWidth="1"/>
    <col min="12" max="12" width="15.140625" style="17" hidden="1"/>
    <col min="13" max="13" width="13.140625" style="17" hidden="1"/>
    <col min="14" max="14" width="12.140625" style="17" hidden="1"/>
    <col min="15" max="19" width="0" style="17" hidden="1"/>
    <col min="20" max="16383" width="12.140625" style="17" hidden="1"/>
    <col min="16384" max="16384" width="23.140625" style="17" hidden="1" customWidth="1"/>
  </cols>
  <sheetData>
    <row r="1" spans="1:11" ht="30" customHeight="1" x14ac:dyDescent="0.25">
      <c r="B1" s="223" t="s">
        <v>1564</v>
      </c>
      <c r="C1" s="223"/>
      <c r="D1" s="223"/>
      <c r="E1" s="223"/>
      <c r="F1" s="223"/>
      <c r="G1" s="223"/>
      <c r="H1" s="223"/>
      <c r="I1" s="223"/>
      <c r="J1" s="223"/>
      <c r="K1" s="223"/>
    </row>
    <row r="2" spans="1:11" ht="18.75" customHeight="1" x14ac:dyDescent="0.25">
      <c r="B2" s="225" t="s">
        <v>33</v>
      </c>
      <c r="C2" s="225"/>
      <c r="D2" s="225"/>
      <c r="E2" s="224" t="str">
        <f>'Example 1 Input'!$E$5</f>
        <v>Microsoft 365</v>
      </c>
      <c r="F2" s="224"/>
      <c r="G2" s="224"/>
    </row>
    <row r="3" spans="1:11" ht="18.75" customHeight="1" x14ac:dyDescent="0.25">
      <c r="B3" s="226" t="s">
        <v>1455</v>
      </c>
      <c r="C3" s="227"/>
      <c r="D3" s="228"/>
      <c r="E3" s="230" t="str">
        <f>'Example 1 Input'!E9</f>
        <v>2660</v>
      </c>
      <c r="F3" s="231"/>
      <c r="G3" s="232"/>
    </row>
    <row r="4" spans="1:11" ht="18.75" customHeight="1" x14ac:dyDescent="0.25">
      <c r="B4" s="118" t="s">
        <v>1505</v>
      </c>
      <c r="C4" s="119"/>
      <c r="D4" s="120"/>
      <c r="E4" s="230" t="str">
        <f>IFERROR(IF('Example 1 Input'!E11="Yes","Proprietary Fund",VLOOKUP(E3,GAAP02Aindex!$A$2:$K$654,4,FALSE)),"Unidentified")</f>
        <v>TRANSPORTATION</v>
      </c>
      <c r="F4" s="231"/>
      <c r="G4" s="232"/>
    </row>
    <row r="5" spans="1:11" ht="18.75" customHeight="1" x14ac:dyDescent="0.25">
      <c r="B5" s="226" t="s">
        <v>1456</v>
      </c>
      <c r="C5" s="227"/>
      <c r="D5" s="228"/>
      <c r="E5" s="229">
        <f>'Example 1 Input'!E10</f>
        <v>42</v>
      </c>
      <c r="F5" s="229"/>
      <c r="G5" s="229"/>
    </row>
    <row r="6" spans="1:11" ht="18.75" customHeight="1" x14ac:dyDescent="0.25">
      <c r="B6" s="225" t="s">
        <v>1481</v>
      </c>
      <c r="C6" s="225"/>
      <c r="D6" s="225"/>
      <c r="E6" s="224" t="str">
        <f>'Example 1 Input'!$E$12</f>
        <v>Governmental Fund</v>
      </c>
      <c r="F6" s="224"/>
      <c r="G6" s="224"/>
      <c r="H6" s="51"/>
      <c r="I6" s="26"/>
      <c r="J6" s="26"/>
      <c r="K6" s="26"/>
    </row>
    <row r="7" spans="1:11" ht="18.75" customHeight="1" x14ac:dyDescent="0.25">
      <c r="B7" s="225" t="s">
        <v>13</v>
      </c>
      <c r="C7" s="225"/>
      <c r="D7" s="225"/>
      <c r="E7" s="243" t="s">
        <v>1460</v>
      </c>
      <c r="F7" s="243"/>
      <c r="G7" s="243"/>
      <c r="H7" s="52" t="s">
        <v>1476</v>
      </c>
      <c r="I7" s="26"/>
      <c r="J7" s="26"/>
      <c r="K7" s="53"/>
    </row>
    <row r="8" spans="1:11" ht="18.75" customHeight="1" x14ac:dyDescent="0.2">
      <c r="B8" s="233" t="str">
        <f>IF($E$7="","Was this SBITA included in your prior year Annual Reporting Submission Workbook? (see instructions)",CONCATENATE("Was this SBITA included in your ",LEFT(E7,4)-1,"-",RIGHT(E7,4)-1," Annual Reporting Submission Workbook? (see instructions)"))</f>
        <v>Was this SBITA included in your 2021-2022 Annual Reporting Submission Workbook? (see instructions)</v>
      </c>
      <c r="C8" s="233"/>
      <c r="D8" s="233"/>
      <c r="E8" s="234" t="s">
        <v>1486</v>
      </c>
      <c r="F8" s="235"/>
      <c r="G8" s="236"/>
      <c r="H8" s="57"/>
      <c r="I8" s="57"/>
      <c r="J8" s="56"/>
      <c r="K8" s="56"/>
    </row>
    <row r="9" spans="1:11" ht="18.75" customHeight="1" x14ac:dyDescent="0.2">
      <c r="B9" s="233"/>
      <c r="C9" s="233"/>
      <c r="D9" s="233"/>
      <c r="E9" s="237"/>
      <c r="F9" s="238"/>
      <c r="G9" s="239"/>
      <c r="H9" s="57"/>
      <c r="I9" s="57"/>
      <c r="J9" s="56"/>
      <c r="K9" s="56"/>
    </row>
    <row r="10" spans="1:11" ht="18.75" customHeight="1" x14ac:dyDescent="0.2">
      <c r="B10" s="233"/>
      <c r="C10" s="233"/>
      <c r="D10" s="233"/>
      <c r="E10" s="240"/>
      <c r="F10" s="241"/>
      <c r="G10" s="242"/>
      <c r="H10" s="57"/>
      <c r="I10" s="57"/>
      <c r="J10" s="56"/>
      <c r="K10" s="56"/>
    </row>
    <row r="11" spans="1:11" ht="18.75" customHeight="1" x14ac:dyDescent="0.25">
      <c r="B11" s="54"/>
      <c r="C11" s="55"/>
      <c r="D11" s="55"/>
      <c r="E11" s="55"/>
      <c r="F11" s="56"/>
      <c r="G11" s="56"/>
      <c r="H11" s="57"/>
      <c r="I11" s="57"/>
      <c r="J11" s="56"/>
      <c r="K11" s="56"/>
    </row>
    <row r="12" spans="1:11" ht="18.75" customHeight="1" x14ac:dyDescent="0.2">
      <c r="A12" s="222" t="s">
        <v>1523</v>
      </c>
      <c r="B12" s="222"/>
      <c r="C12" s="222"/>
      <c r="D12" s="222"/>
      <c r="E12" s="222"/>
      <c r="F12" s="222"/>
      <c r="G12" s="222"/>
      <c r="H12" s="222"/>
      <c r="I12" s="222"/>
      <c r="J12" s="222"/>
      <c r="K12" s="222"/>
    </row>
    <row r="13" spans="1:11" ht="18.75" customHeight="1" x14ac:dyDescent="0.2">
      <c r="A13" s="222"/>
      <c r="B13" s="222"/>
      <c r="C13" s="222"/>
      <c r="D13" s="222"/>
      <c r="E13" s="222"/>
      <c r="F13" s="222"/>
      <c r="G13" s="222"/>
      <c r="H13" s="222"/>
      <c r="I13" s="222"/>
      <c r="J13" s="222"/>
      <c r="K13" s="222"/>
    </row>
    <row r="14" spans="1:11" ht="18.75" customHeight="1" x14ac:dyDescent="0.3">
      <c r="A14" s="121"/>
      <c r="B14" s="121"/>
      <c r="C14" s="121"/>
      <c r="D14" s="121"/>
      <c r="E14" s="121"/>
      <c r="F14" s="121"/>
      <c r="G14" s="121"/>
      <c r="H14" s="121"/>
      <c r="I14" s="121"/>
      <c r="J14" s="121"/>
      <c r="K14" s="121"/>
    </row>
    <row r="15" spans="1:11" ht="18.75" customHeight="1" x14ac:dyDescent="0.2">
      <c r="A15" s="122" t="str">
        <f>IF($E$7="2022–2023","Establish Beginning Balances (SBITAs as of July 1, 2022)","Establish Beginning Balances (existing SBITAs only)")</f>
        <v>Establish Beginning Balances (SBITAs as of July 1, 2022)</v>
      </c>
      <c r="B15" s="123"/>
      <c r="C15" s="124"/>
      <c r="D15" s="124"/>
      <c r="E15" s="124"/>
      <c r="F15" s="105"/>
      <c r="G15" s="105"/>
      <c r="H15" s="125"/>
      <c r="I15" s="125"/>
      <c r="J15" s="105"/>
      <c r="K15" s="105"/>
    </row>
    <row r="16" spans="1:11" ht="18.75" customHeight="1" x14ac:dyDescent="0.25">
      <c r="A16" s="126" t="s">
        <v>68</v>
      </c>
      <c r="B16" s="127"/>
      <c r="C16" s="128"/>
      <c r="D16" s="128"/>
      <c r="E16" s="128"/>
      <c r="F16" s="108"/>
      <c r="G16" s="108"/>
      <c r="H16" s="129"/>
      <c r="I16" s="129"/>
      <c r="J16" s="108"/>
      <c r="K16" s="108"/>
    </row>
    <row r="17" spans="1:19" ht="18.75" customHeight="1" x14ac:dyDescent="0.3">
      <c r="A17" s="130">
        <v>0</v>
      </c>
      <c r="B17" s="131" t="str">
        <f>IF($E$7="2022–2023","To establish the beginning balance of SBITAs as of 07/01/2022.","Roll forward prior year right-to-use SBITAs to record opening balances.")</f>
        <v>To establish the beginning balance of SBITAs as of 07/01/2022.</v>
      </c>
      <c r="C17" s="55"/>
      <c r="D17" s="55"/>
      <c r="E17" s="55"/>
      <c r="F17" s="58"/>
      <c r="G17" s="58"/>
      <c r="H17" s="57"/>
      <c r="I17" s="57"/>
      <c r="J17" s="58"/>
      <c r="K17" s="58"/>
    </row>
    <row r="18" spans="1:19" ht="18.75" customHeight="1" x14ac:dyDescent="0.2">
      <c r="A18" s="17"/>
      <c r="B18" s="109" t="str">
        <f>IF('Example 1 Input'!$E$7="FI$Cal","Dr: 1624100 - Right-to-Use SBITA - Amortizable",
IF('Example 1 Input'!$E$7="Non-FI$Cal", "Dr: Acct 0480 - RIGHT-TO-USE SBITA - AMORTIZABLE","Please complete rows 5 and 14 of the input sheet."))</f>
        <v>Dr: Acct 0480 - RIGHT-TO-USE SBITA - AMORTIZABLE</v>
      </c>
      <c r="C18" s="60"/>
      <c r="D18" s="60"/>
      <c r="E18" s="60"/>
      <c r="F18" s="110"/>
      <c r="G18" s="110"/>
      <c r="H18" s="109"/>
      <c r="I18" s="109"/>
      <c r="J18" s="110">
        <f>IF(AND('Example 1 Input'!$L$13="No",$E$7="2022–2023"),ROUND('Example 1 Input'!$E$19,2),'Example 1 Input'!$N$17)</f>
        <v>0</v>
      </c>
      <c r="K18" s="110"/>
    </row>
    <row r="19" spans="1:19" ht="18.75" customHeight="1" x14ac:dyDescent="0.2">
      <c r="B19" s="60" t="str">
        <f>IF('Example 1 Input'!$E$7="FI$Cal","Dr: 390XXXXXX - Fund Balance",IF('Example 1 Input'!$E$7="Non-FI$Cal", "Dr: Acct 0950 - BEGINNING FUND BALANCE","Please complete the input sheet fully."))</f>
        <v>Dr: Acct 0950 - BEGINNING FUND BALANCE</v>
      </c>
      <c r="C19" s="60"/>
      <c r="D19" s="60"/>
      <c r="E19" s="60"/>
      <c r="F19" s="110"/>
      <c r="G19" s="110"/>
      <c r="H19" s="109"/>
      <c r="I19" s="109"/>
      <c r="J19" s="110">
        <f>IF(AND('Example 1 Input'!$L$13="No",$E$7="2022–2023"),0,IF(AND($E$8&lt;&gt;'Drop-down menus'!$P$2,$J$18&lt;($K$21+$K$22)),($K$21+$K$22)-$J$18,0))</f>
        <v>0</v>
      </c>
      <c r="K19" s="110"/>
    </row>
    <row r="20" spans="1:19" ht="18.75" customHeight="1" x14ac:dyDescent="0.2">
      <c r="B20" s="60" t="str">
        <f>IF('Example 1 Input'!$E$7="FI$Cal","Dr: 390XXXXXX - Fund Balance",IF('Example 1 Input'!$E$7="Non-FI$Cal", "Dr: Acct 0952 - BEG FB ADJ/PRIOR PERIOD ADJUSTMENT","Please complete the input sheet fully."))</f>
        <v>Dr: Acct 0952 - BEG FB ADJ/PRIOR PERIOD ADJUSTMENT</v>
      </c>
      <c r="C20" s="60"/>
      <c r="D20" s="60"/>
      <c r="E20" s="60"/>
      <c r="F20" s="110"/>
      <c r="G20" s="110"/>
      <c r="H20" s="109"/>
      <c r="I20" s="109"/>
      <c r="J20" s="110">
        <f>IF(AND('Example 1 Input'!$L$13="No",$E$7="2022–2023"),0,IF(AND($E$8='Drop-down menus'!$P$2,$J$18&lt;($K$21+$K$22)),($K$21+$K$22)-$J$18,0))</f>
        <v>0</v>
      </c>
      <c r="K20" s="110"/>
    </row>
    <row r="21" spans="1:19" ht="18.75" customHeight="1" x14ac:dyDescent="0.2">
      <c r="B21" s="60"/>
      <c r="C21" s="60" t="str">
        <f>IF('Example 1 Input'!$E$7="FI$Cal","Cr: 1624190 - Accumulated Amortization - Right-to-Use SBITA",IF('Example 1 Input'!$E$7="Non-FI$Cal", "Cr: Acct 0475 - ACCUMULATED AMORTIZATION - RIGHT-TO-USE SBITA","Please select either FI$Cal or non-FI$Cal in the input sheet"))</f>
        <v>Cr: Acct 0475 - ACCUMULATED AMORTIZATION - RIGHT-TO-USE SBITA</v>
      </c>
      <c r="D21" s="60"/>
      <c r="E21" s="60"/>
      <c r="F21" s="110"/>
      <c r="G21" s="110"/>
      <c r="H21" s="109"/>
      <c r="I21" s="109"/>
      <c r="J21" s="110"/>
      <c r="K21" s="110">
        <f>IF(AND('Example 1 Input'!$L$13="No",$E$7="2022–2023"),0,'Example 1 Input'!$M$17)</f>
        <v>0</v>
      </c>
    </row>
    <row r="22" spans="1:19" ht="18.75" customHeight="1" x14ac:dyDescent="0.25">
      <c r="B22" s="65"/>
      <c r="C22" s="60" t="str">
        <f>IF('Example 1 Input'!$E$7="FI$Cal","Cr: 2590180 - Right-to-Use SBITA Liability - Noncurrent (GAAP)",IF('Example 1 Input'!$E$7="Non-FI$Cal", "Cr: Acct 0674 - RIGHT-TO-USE SBITA LIABILITY","Please complete the input sheet fully."))</f>
        <v>Cr: Acct 0674 - RIGHT-TO-USE SBITA LIABILITY</v>
      </c>
      <c r="D22" s="60"/>
      <c r="E22" s="60"/>
      <c r="F22" s="110"/>
      <c r="G22" s="110"/>
      <c r="H22" s="109"/>
      <c r="I22" s="109"/>
      <c r="J22" s="110"/>
      <c r="K22" s="110">
        <f>IF(AND('Example 1 Input'!$L$13="No",$E$7="2022–2023"),ROUND('Example 1 Input'!$E$16,2),'Example 1 Input'!$L$17)</f>
        <v>0</v>
      </c>
    </row>
    <row r="23" spans="1:19" ht="18.75" customHeight="1" x14ac:dyDescent="0.25">
      <c r="B23" s="65"/>
      <c r="C23" s="60" t="str">
        <f>IF('Example 1 Input'!$E$7="FI$Cal","Cr: 390XXXXXX - Fund Balance",IF('Example 1 Input'!$E$7="Non-FI$Cal", "Cr: Acct 0950 - BEGINNING FUND BALANCE","Please complete the input sheet fully."))</f>
        <v>Cr: Acct 0950 - BEGINNING FUND BALANCE</v>
      </c>
      <c r="D23" s="60"/>
      <c r="E23" s="60"/>
      <c r="F23" s="110"/>
      <c r="G23" s="110"/>
      <c r="H23" s="109"/>
      <c r="I23" s="109"/>
      <c r="J23" s="110"/>
      <c r="K23" s="110">
        <f>IF(AND('Example 1 Input'!$L$13="No",$E$7="2022–2023"),0,IF(AND($E$8&lt;&gt;'Drop-down menus'!$P$2,($K$21+$K$22)&lt;J18),$J$18-($K$21+$K$22),0))</f>
        <v>0</v>
      </c>
    </row>
    <row r="24" spans="1:19" ht="18.75" customHeight="1" x14ac:dyDescent="0.25">
      <c r="B24" s="65"/>
      <c r="C24" s="60" t="str">
        <f>IF('Example 1 Input'!$E$7="FI$Cal","Cr: 390XXXXXX - Fund Balance",IF('Example 1 Input'!$E$7="Non-FI$Cal", "Cr: Acct 0952 - BEG FB ADJ/PRIOR PERIOD ADJUSTMENT","Please complete the input sheet fully."))</f>
        <v>Cr: Acct 0952 - BEG FB ADJ/PRIOR PERIOD ADJUSTMENT</v>
      </c>
      <c r="D24" s="60"/>
      <c r="E24" s="60"/>
      <c r="F24" s="110"/>
      <c r="G24" s="110"/>
      <c r="H24" s="109"/>
      <c r="I24" s="109"/>
      <c r="J24" s="110"/>
      <c r="K24" s="110">
        <f>IF(AND('Example 1 Input'!$L$13="No",$E$7="2022–2023"),($J$18-$K$22),IF(AND($E$8='Drop-down menus'!$P$2,($K$21+$K$22)&lt;$J$18),$J$18-($K$21+$K$22),0))</f>
        <v>0</v>
      </c>
    </row>
    <row r="25" spans="1:19" ht="18.75" customHeight="1" x14ac:dyDescent="0.2">
      <c r="B25" s="97"/>
      <c r="C25" s="55"/>
      <c r="D25" s="55"/>
      <c r="E25" s="55"/>
      <c r="F25" s="58"/>
      <c r="G25" s="58"/>
      <c r="H25" s="57"/>
      <c r="I25" s="57"/>
      <c r="J25" s="58"/>
      <c r="K25" s="58"/>
    </row>
    <row r="26" spans="1:19" ht="18.75" customHeight="1" x14ac:dyDescent="0.2">
      <c r="A26" s="122" t="str">
        <f>IF($E$7="2022–2023","Record new SBITAs commenced on or after July 2, 2022","Record New SBITAs (new SBITAs only)")</f>
        <v>Record new SBITAs commenced on or after July 2, 2022</v>
      </c>
      <c r="B26" s="123"/>
      <c r="C26" s="124"/>
      <c r="D26" s="124"/>
      <c r="E26" s="124"/>
      <c r="F26" s="105"/>
      <c r="G26" s="105"/>
      <c r="H26" s="125"/>
      <c r="I26" s="125"/>
      <c r="J26" s="105"/>
      <c r="K26" s="105"/>
    </row>
    <row r="27" spans="1:19" ht="18.75" customHeight="1" x14ac:dyDescent="0.3">
      <c r="A27" s="130">
        <v>1</v>
      </c>
      <c r="B27" s="131" t="s">
        <v>1524</v>
      </c>
      <c r="C27" s="55"/>
      <c r="D27" s="55"/>
      <c r="E27" s="55"/>
      <c r="F27" s="58"/>
      <c r="G27" s="58"/>
      <c r="H27" s="57"/>
      <c r="I27" s="57"/>
      <c r="J27" s="58"/>
      <c r="K27" s="58"/>
      <c r="S27" s="40"/>
    </row>
    <row r="28" spans="1:19" ht="18.75" customHeight="1" x14ac:dyDescent="0.2">
      <c r="B28" s="60" t="str">
        <f>IF('Example 1 Input'!$E$7="FI$Cal","Dr: 5362548 - Right-to-Use SBITA - Amortizable","Dr: Acct 0842 - CAPITAL OUTLAY (GAAP ADJ)")</f>
        <v>Dr: Acct 0842 - CAPITAL OUTLAY (GAAP ADJ)</v>
      </c>
      <c r="C28" s="60"/>
      <c r="D28" s="60"/>
      <c r="E28" s="60"/>
      <c r="F28" s="110"/>
      <c r="G28" s="110"/>
      <c r="H28" s="109"/>
      <c r="I28" s="109"/>
      <c r="J28" s="110">
        <f>IF(AND('Example 1 Input'!$L$13="No",$E$7="2022–2023"),0,IF(('Example 1 Input'!$E11="Yes"),0,IF('Example 1 Input'!$J$20=$E$7,'Example 1 Input'!$E$19,0)))</f>
        <v>898370.26241703669</v>
      </c>
      <c r="K28" s="110"/>
      <c r="O28" s="59"/>
      <c r="S28" s="40" t="s">
        <v>1466</v>
      </c>
    </row>
    <row r="29" spans="1:19" ht="18.75" customHeight="1" x14ac:dyDescent="0.25">
      <c r="B29" s="65"/>
      <c r="C29" s="60" t="str">
        <f>IF('Example 1 Input'!$E$7="FI$Cal","Cr: 4598400 - Lease &amp; Other Financing Proceeds",IF('Example 1 Input'!$E$7="Non-FI$Cal", "Cr: Acct 0789 - LEASE AND OTHER FINANCING PROCEEDS","Please select either FI$Cal or non-FI$Cal in the input sheet"))</f>
        <v>Cr: Acct 0789 - LEASE AND OTHER FINANCING PROCEEDS</v>
      </c>
      <c r="D29" s="60"/>
      <c r="E29" s="60"/>
      <c r="F29" s="110"/>
      <c r="G29" s="110"/>
      <c r="H29" s="109"/>
      <c r="I29" s="109"/>
      <c r="J29" s="110"/>
      <c r="K29" s="110">
        <f>IF(AND('Example 1 Input'!$L$13="No",$E$7="2022–2023"),0,IF(('Example 1 Input'!$E11="Yes"),0,IF('Example 1 Input'!$J$20=$E$7,'Example 1 Input'!$E$16,0)))</f>
        <v>898370.26241703669</v>
      </c>
      <c r="O29" s="59"/>
    </row>
    <row r="30" spans="1:19" ht="18.75" customHeight="1" x14ac:dyDescent="0.25">
      <c r="B30" s="65"/>
      <c r="C30" s="60" t="str">
        <f>IF('Example 1 Input'!$E$7="Non-FI$Cal",VLOOKUP($E$4,'Drop-down menus'!$T$1:$W$10,4,FALSE),"Cr: 5346350 - Information Technology Services - Subscription")</f>
        <v>Cr: Acct 0830 - TRANSPORTATION (GAAP ADJ)</v>
      </c>
      <c r="D30" s="60"/>
      <c r="E30" s="60"/>
      <c r="F30" s="110"/>
      <c r="G30" s="110"/>
      <c r="H30" s="109"/>
      <c r="I30" s="109"/>
      <c r="J30" s="110"/>
      <c r="K30" s="110">
        <f>J28-K29</f>
        <v>0</v>
      </c>
      <c r="O30" s="59"/>
    </row>
    <row r="31" spans="1:19" ht="18.75" customHeight="1" x14ac:dyDescent="0.2">
      <c r="B31" s="97"/>
      <c r="C31" s="55"/>
      <c r="E31" s="55"/>
      <c r="F31" s="63"/>
      <c r="G31" s="63"/>
      <c r="H31" s="57"/>
      <c r="I31" s="57"/>
      <c r="J31" s="63"/>
      <c r="K31" s="63"/>
    </row>
    <row r="32" spans="1:19" ht="18.75" customHeight="1" x14ac:dyDescent="0.3">
      <c r="A32" s="130">
        <v>2</v>
      </c>
      <c r="B32" s="131" t="s">
        <v>1504</v>
      </c>
      <c r="C32" s="55"/>
      <c r="D32" s="55"/>
      <c r="E32" s="55"/>
      <c r="F32" s="58"/>
      <c r="G32" s="58"/>
      <c r="H32" s="57"/>
      <c r="I32" s="57"/>
      <c r="J32" s="58"/>
      <c r="K32" s="58"/>
    </row>
    <row r="33" spans="1:15" ht="18.75" customHeight="1" x14ac:dyDescent="0.2">
      <c r="A33" s="132"/>
      <c r="B33" s="109" t="str">
        <f>IF('Example 1 Input'!$E$7="FI$Cal","Dr: 1624100 - Right-to-Use SBITA - Amortizable",
IF('Example 1 Input'!$E$7="Non-FI$Cal", "Dr: Acct 0480 - RIGHT-TO-USE SBITA - AMORTIZABLE","Please complete rows 5 and 14 of the input sheet."))</f>
        <v>Dr: Acct 0480 - RIGHT-TO-USE SBITA - AMORTIZABLE</v>
      </c>
      <c r="C33" s="60"/>
      <c r="D33" s="60"/>
      <c r="E33" s="60"/>
      <c r="F33" s="111"/>
      <c r="G33" s="111"/>
      <c r="H33" s="109"/>
      <c r="I33" s="109"/>
      <c r="J33" s="110">
        <f>IF(AND('Example 1 Input'!$L$13="No",$E$7="2022–2023"),0,IF(AND('Example 1 Input'!$E$11="Yes",'Example 1 Input'!$J$20=$E$7),'Example 1 Input'!$E$19,IF(AND('Example 1 Input'!$E$11="No",'Example 1 Input'!$J$20=$E$7),'Example 1 Input'!$E$19,0)))</f>
        <v>898370.26241703669</v>
      </c>
      <c r="K33" s="58"/>
    </row>
    <row r="34" spans="1:15" ht="18.75" customHeight="1" x14ac:dyDescent="0.2">
      <c r="A34" s="17"/>
      <c r="B34" s="60" t="str">
        <f>IF('Example 1 Input'!$E$7="FI$Cal","Dr: 4598400 - Lease &amp; Other Financing Proceeds",IF('Example 1 Input'!$E$7="Non-FI$Cal", "Dr: Acct 0789 - LEASE AND OTHER FINANCING PROCEEDS","Please select either FI$Cal or non-FI$Cal in the input sheet"))</f>
        <v>Dr: Acct 0789 - LEASE AND OTHER FINANCING PROCEEDS</v>
      </c>
      <c r="C34" s="60"/>
      <c r="D34" s="60"/>
      <c r="E34" s="60"/>
      <c r="F34" s="110"/>
      <c r="G34" s="110"/>
      <c r="H34" s="109"/>
      <c r="I34" s="109"/>
      <c r="J34" s="110">
        <f>IF(AND('Example 1 Input'!$L$13="No",$E$7="2022–2023"),0,IF(('Example 1 Input'!$E11="Yes"),0,IF('Example 1 Input'!$J$20=$E$7,K29,0)))</f>
        <v>898370.26241703669</v>
      </c>
      <c r="K34" s="110"/>
    </row>
    <row r="35" spans="1:15" ht="18.75" customHeight="1" x14ac:dyDescent="0.2">
      <c r="B35" s="109"/>
      <c r="C35" s="60" t="str">
        <f>IF('Example 1 Input'!$E$7="FI$Cal","Cr: 5362548 - Right-to-Use SBITA - Amortizable","Cr: Acct 0842 - CAPITAL OUTLAY (GAAP ADJ)")</f>
        <v>Cr: Acct 0842 - CAPITAL OUTLAY (GAAP ADJ)</v>
      </c>
      <c r="D35" s="60"/>
      <c r="E35" s="60"/>
      <c r="F35" s="110"/>
      <c r="G35" s="110"/>
      <c r="H35" s="109"/>
      <c r="I35" s="109"/>
      <c r="J35" s="110"/>
      <c r="K35" s="110">
        <f>IF(AND('Example 1 Input'!$L$13="No",$E$7="2022–2023"),0,IF(('Example 1 Input'!$E11="Yes"),0,IF('Example 1 Input'!$J$20=$E$7,J28,0)))</f>
        <v>898370.26241703669</v>
      </c>
    </row>
    <row r="36" spans="1:15" ht="18.75" customHeight="1" x14ac:dyDescent="0.2">
      <c r="C36" s="60" t="str">
        <f>IF('Example 1 Input'!$E$7="FI$Cal","Cr: 2590180 - Right-to-Use SBITA Liability - Noncurrent (GAAP)",IF('Example 1 Input'!$E$7="Non-FI$Cal", "Cr: Acct 0674 - RIGHT-TO-USE SBITA LIABILITY","Please complete the input sheet fully."))</f>
        <v>Cr: Acct 0674 - RIGHT-TO-USE SBITA LIABILITY</v>
      </c>
      <c r="D36" s="60"/>
      <c r="E36" s="60"/>
      <c r="F36" s="110"/>
      <c r="G36" s="110"/>
      <c r="H36" s="109"/>
      <c r="I36" s="109"/>
      <c r="J36" s="110"/>
      <c r="K36" s="110">
        <f>IF(AND('Example 1 Input'!$L$13="No",$E$7="2022–2023"),0,IF(AND('Example 1 Input'!$E$11="Yes",'Example 1 Input'!$J$20=$E$7),'Example 1 Input'!$E$16,IF(AND('Example 1 Input'!$E$11="No",'Example 1 Input'!$J$20=$E$7),'Example 1 Input'!$E$16,0)))</f>
        <v>898370.26241703669</v>
      </c>
    </row>
    <row r="37" spans="1:15" ht="18.75" customHeight="1" x14ac:dyDescent="0.25">
      <c r="B37" s="65"/>
      <c r="C37" s="60" t="str">
        <f>IF('Example 1 Input'!$E$7="Non-FI$Cal",VLOOKUP($E$4,'Drop-down menus'!$T$1:$W$10,4,FALSE),"Cr: 5346350 - Information Technology Services - Subscription")</f>
        <v>Cr: Acct 0830 - TRANSPORTATION (GAAP ADJ)</v>
      </c>
      <c r="D37" s="60"/>
      <c r="E37" s="60"/>
      <c r="F37" s="110"/>
      <c r="G37" s="110"/>
      <c r="H37" s="109"/>
      <c r="I37" s="109"/>
      <c r="J37" s="110"/>
      <c r="K37" s="110">
        <f>J34+J33-K35-K36</f>
        <v>0</v>
      </c>
    </row>
    <row r="38" spans="1:15" ht="18.75" customHeight="1" x14ac:dyDescent="0.25">
      <c r="A38" s="133"/>
      <c r="B38" s="54"/>
      <c r="C38" s="55"/>
      <c r="D38" s="55"/>
      <c r="E38" s="55"/>
      <c r="F38" s="58"/>
      <c r="G38" s="58"/>
      <c r="H38" s="57"/>
      <c r="I38" s="57"/>
      <c r="J38" s="58"/>
      <c r="K38" s="58"/>
      <c r="L38" s="61"/>
      <c r="M38" s="62"/>
    </row>
    <row r="39" spans="1:15" ht="18.75" customHeight="1" x14ac:dyDescent="0.25">
      <c r="A39" s="122" t="s">
        <v>1517</v>
      </c>
      <c r="B39" s="134"/>
      <c r="C39" s="135"/>
      <c r="D39" s="135"/>
      <c r="E39" s="135"/>
      <c r="F39" s="96"/>
      <c r="G39" s="96"/>
      <c r="H39" s="136"/>
      <c r="I39" s="136"/>
      <c r="J39" s="96"/>
      <c r="K39" s="96"/>
      <c r="L39" s="61"/>
      <c r="M39" s="62"/>
    </row>
    <row r="40" spans="1:15" ht="18.75" customHeight="1" x14ac:dyDescent="0.3">
      <c r="A40" s="130">
        <v>3</v>
      </c>
      <c r="B40" s="131" t="s">
        <v>1518</v>
      </c>
      <c r="C40" s="137"/>
      <c r="D40" s="137"/>
      <c r="E40" s="137"/>
      <c r="F40" s="106"/>
      <c r="G40" s="106"/>
      <c r="H40" s="138"/>
      <c r="I40" s="138"/>
      <c r="J40" s="106"/>
      <c r="K40" s="106"/>
      <c r="L40" s="61"/>
      <c r="M40" s="62"/>
    </row>
    <row r="41" spans="1:15" ht="18.75" customHeight="1" x14ac:dyDescent="0.2">
      <c r="B41" s="60" t="str">
        <f>IF($C$45="There is no amortization/depreciation for this asset class.","There is no amortization/depreciation for this asset class.",IF('Example 1 Input'!$E$7="Non-FI$Cal","Dr: Acct 0875 - DEPRECIATION/AMORTIZATION","Dr: 5424920 - Amortization - Right-to-Use SBITA"))</f>
        <v>Dr: Acct 0875 - DEPRECIATION/AMORTIZATION</v>
      </c>
      <c r="C41" s="60"/>
      <c r="D41" s="60"/>
      <c r="E41" s="60"/>
      <c r="F41" s="110"/>
      <c r="G41" s="110"/>
      <c r="H41" s="109"/>
      <c r="I41" s="109"/>
      <c r="J41" s="64">
        <f>SUMIFS('Example 1 Input'!$G$27:$G$1238,'Example 1 Input'!$J$27:$J$1238,'Example 1 Output'!$E$7)</f>
        <v>179674.05248340734</v>
      </c>
      <c r="K41" s="110"/>
    </row>
    <row r="42" spans="1:15" ht="18.75" customHeight="1" x14ac:dyDescent="0.25">
      <c r="B42" s="65"/>
      <c r="C42" s="60" t="str">
        <f>IF('Example 1 Input'!$E$7="FI$Cal","Cr: 1624190 - Accumulated Amortization - Right-to-Use SBITA",IF('Example 1 Input'!$E$7="Non-FI$Cal", "Cr: Acct 0475 - ACCUMULATED AMORTIZATION - RIGHT-TO-USE SBITA","Please select either FI$Cal or non-FI$Cal in the input sheet"))</f>
        <v>Cr: Acct 0475 - ACCUMULATED AMORTIZATION - RIGHT-TO-USE SBITA</v>
      </c>
      <c r="D42" s="60"/>
      <c r="E42" s="60"/>
      <c r="F42" s="64"/>
      <c r="G42" s="64"/>
      <c r="H42" s="109"/>
      <c r="I42" s="109"/>
      <c r="J42" s="110"/>
      <c r="K42" s="110">
        <f>J41</f>
        <v>179674.05248340734</v>
      </c>
    </row>
    <row r="43" spans="1:15" ht="18.75" customHeight="1" x14ac:dyDescent="0.2">
      <c r="B43" s="98" t="s">
        <v>54</v>
      </c>
      <c r="C43" s="112"/>
      <c r="D43" s="112"/>
      <c r="E43" s="60"/>
      <c r="F43" s="110"/>
      <c r="G43" s="110"/>
      <c r="H43" s="109"/>
      <c r="I43" s="109"/>
      <c r="J43" s="110"/>
      <c r="K43" s="110"/>
    </row>
    <row r="44" spans="1:15" ht="18.75" customHeight="1" x14ac:dyDescent="0.3">
      <c r="A44" s="130">
        <v>4</v>
      </c>
      <c r="B44" s="131" t="s">
        <v>1561</v>
      </c>
      <c r="C44" s="55"/>
      <c r="D44" s="55"/>
      <c r="E44" s="55"/>
      <c r="F44" s="58"/>
      <c r="G44" s="58"/>
      <c r="H44" s="57"/>
      <c r="I44" s="57"/>
      <c r="J44" s="58"/>
      <c r="K44" s="58"/>
      <c r="L44" s="61"/>
      <c r="M44" s="62"/>
    </row>
    <row r="45" spans="1:15" ht="18.75" customHeight="1" x14ac:dyDescent="0.2">
      <c r="B45" s="60" t="str">
        <f>IF('Example 1 Input'!$E$7="FI$Cal","Dr: 5420488 - Debt Service - Principal - SBITA",
IF('Example 1 Input'!$E$7="Non-FI$Cal", "Dr: Acct 0848 - DEBT SERVICE - PRINCIPAL LEASES","Please select either FI$Cal or non-FI$Cal in the input sheet"))</f>
        <v>Dr: Acct 0848 - DEBT SERVICE - PRINCIPAL LEASES</v>
      </c>
      <c r="C45" s="60"/>
      <c r="D45" s="60"/>
      <c r="E45" s="60"/>
      <c r="F45" s="64"/>
      <c r="G45" s="64"/>
      <c r="H45" s="109"/>
      <c r="I45" s="109"/>
      <c r="J45" s="113">
        <f>SUMIFS('Example 1 Input'!$E$27:$E$1238,'Example 1 Input'!$J$27:$J$1238,'Example 1 Output'!$E$7)</f>
        <v>152779.24162050587</v>
      </c>
      <c r="K45" s="64"/>
      <c r="L45" s="60"/>
      <c r="M45" s="60"/>
      <c r="O45" s="59"/>
    </row>
    <row r="46" spans="1:15" ht="18.75" customHeight="1" x14ac:dyDescent="0.2">
      <c r="B46" s="60" t="str">
        <f>IF('Example 1 Input'!$E$7="FI$Cal","Dr: 5420098 - Debt Service - Interest - SBITA",
IF('Example 1 Input'!$E$7="Non-FI$Cal",
IF('Example 1 Input'!$E$11="NO","Dr: Acct 0851 - DEBT SERVICE - INTEREST LEASES","Dr: Acct 0894 - INTEREST EXPENSE AND FISCAL CHARGES"),"Please select either FI$Cal or non-FI$Cal in the input sheet"))</f>
        <v>Dr: Acct 0851 - DEBT SERVICE - INTEREST LEASES</v>
      </c>
      <c r="C46" s="60"/>
      <c r="D46" s="60"/>
      <c r="E46" s="60"/>
      <c r="F46" s="64"/>
      <c r="G46" s="64"/>
      <c r="H46" s="109"/>
      <c r="I46" s="109"/>
      <c r="J46" s="113">
        <f>SUMIFS('Example 1 Input'!$D$27:$D$1238,'Example 1 Input'!$J$27:$J$1238,'Example 1 Output'!$E$7)</f>
        <v>17220.75837949416</v>
      </c>
      <c r="K46" s="64"/>
      <c r="L46" s="60"/>
      <c r="M46" s="60"/>
      <c r="O46" s="59"/>
    </row>
    <row r="47" spans="1:15" ht="18.75" customHeight="1" x14ac:dyDescent="0.25">
      <c r="B47" s="65"/>
      <c r="C47" s="60" t="str">
        <f>IF('Example 1 Input'!$E$7="Non-FI$Cal",VLOOKUP($E$4,'Drop-down menus'!$T$1:$W$10,4,FALSE),"Cr: 5346350 - Information Technology Services - Subscription")</f>
        <v>Cr: Acct 0830 - TRANSPORTATION (GAAP ADJ)</v>
      </c>
      <c r="D47" s="60"/>
      <c r="E47" s="60"/>
      <c r="F47" s="64"/>
      <c r="G47" s="64"/>
      <c r="H47" s="109"/>
      <c r="I47" s="109"/>
      <c r="J47" s="64"/>
      <c r="K47" s="64">
        <f>SUM(J45:J46)</f>
        <v>170000.00000000003</v>
      </c>
      <c r="L47" s="64"/>
      <c r="M47" s="60"/>
    </row>
    <row r="48" spans="1:15" ht="18.75" customHeight="1" x14ac:dyDescent="0.2">
      <c r="B48" s="97"/>
      <c r="C48" s="60"/>
      <c r="D48" s="112"/>
      <c r="E48" s="60"/>
      <c r="F48" s="64"/>
      <c r="G48" s="64"/>
      <c r="H48" s="109"/>
      <c r="I48" s="109"/>
      <c r="J48" s="64"/>
      <c r="K48" s="64"/>
      <c r="L48" s="64"/>
      <c r="M48" s="60"/>
    </row>
    <row r="49" spans="1:15" ht="18.75" customHeight="1" x14ac:dyDescent="0.3">
      <c r="A49" s="130">
        <v>5</v>
      </c>
      <c r="B49" s="131" t="s">
        <v>1519</v>
      </c>
      <c r="C49" s="55"/>
      <c r="D49" s="55"/>
      <c r="E49" s="55"/>
      <c r="F49" s="58"/>
      <c r="G49" s="58"/>
      <c r="H49" s="57"/>
      <c r="I49" s="57"/>
      <c r="J49" s="58"/>
      <c r="K49" s="58"/>
    </row>
    <row r="50" spans="1:15" ht="18.75" customHeight="1" x14ac:dyDescent="0.2">
      <c r="B50" s="60" t="str">
        <f>IF('Example 1 Input'!$E$7="FI$Cal","Dr: 2590180 - Right-to-Use SBITA Liability - Noncurrent (GAAP)",
IF('Example 1 Input'!$E$7="Non-FI$Cal", "Dr: Acct 0674 - RIGHT-TO-USE SBITA LIABILITY","Please complete the input sheet fully"))</f>
        <v>Dr: Acct 0674 - RIGHT-TO-USE SBITA LIABILITY</v>
      </c>
      <c r="C50" s="60"/>
      <c r="D50" s="60"/>
      <c r="E50" s="60"/>
      <c r="F50" s="110"/>
      <c r="G50" s="110"/>
      <c r="H50" s="109"/>
      <c r="I50" s="109"/>
      <c r="J50" s="110">
        <f>K51</f>
        <v>152779.24162050587</v>
      </c>
      <c r="K50" s="110"/>
      <c r="O50" s="59"/>
    </row>
    <row r="51" spans="1:15" ht="18.75" customHeight="1" x14ac:dyDescent="0.25">
      <c r="B51" s="65"/>
      <c r="C51" s="60" t="str">
        <f>IF('Example 1 Input'!$E$7="FI$Cal","Cr: 5420488 - Debt Service - Principal - SBITA",IF('Example 1 Input'!$E$7="Non-FI$Cal", "Cr: Acct 0848 -  DEBT SERVICE - PRINCIPAL LEASES","Cr: Acct 0848 -  DEBT SERVICE - PRINCIPAL LEASES"))</f>
        <v>Cr: Acct 0848 -  DEBT SERVICE - PRINCIPAL LEASES</v>
      </c>
      <c r="D51" s="60"/>
      <c r="E51" s="60"/>
      <c r="F51" s="110"/>
      <c r="G51" s="110"/>
      <c r="H51" s="109"/>
      <c r="I51" s="109"/>
      <c r="J51" s="110"/>
      <c r="K51" s="110">
        <f>J45</f>
        <v>152779.24162050587</v>
      </c>
      <c r="O51" s="59"/>
    </row>
    <row r="52" spans="1:15" ht="18.75" customHeight="1" x14ac:dyDescent="0.2">
      <c r="B52" s="97"/>
      <c r="C52" s="60"/>
      <c r="D52" s="112"/>
      <c r="E52" s="60"/>
      <c r="F52" s="110"/>
      <c r="G52" s="110"/>
      <c r="H52" s="109"/>
      <c r="I52" s="109"/>
      <c r="J52" s="110"/>
      <c r="K52" s="110"/>
    </row>
    <row r="53" spans="1:15" ht="18.75" customHeight="1" x14ac:dyDescent="0.3">
      <c r="A53" s="130">
        <v>6</v>
      </c>
      <c r="B53" s="131" t="s">
        <v>1562</v>
      </c>
      <c r="C53" s="55"/>
      <c r="D53" s="55"/>
      <c r="E53" s="55"/>
      <c r="F53" s="58"/>
      <c r="G53" s="58"/>
      <c r="H53" s="57"/>
      <c r="I53" s="57"/>
      <c r="J53" s="58"/>
      <c r="K53" s="58"/>
    </row>
    <row r="54" spans="1:15" ht="18.75" customHeight="1" x14ac:dyDescent="0.2">
      <c r="A54" s="17"/>
      <c r="B54" s="60" t="str">
        <f>IF('Example 1 Input'!$E$7="FI$Cal","Dr: 2590180 - Right-to-Use SBITA Liability - Noncurrent (GAAP)",
IF('Example 1 Input'!$E$7="Non-FI$Cal", "Dr: Acct 0674 - RIGHT-TO-USE SBITA LIABILITY","Please select either FI$Cal or non-FI$Cal in the input sheet"))</f>
        <v>Dr: Acct 0674 - RIGHT-TO-USE SBITA LIABILITY</v>
      </c>
      <c r="C54" s="60"/>
      <c r="D54" s="60"/>
      <c r="E54" s="60"/>
      <c r="F54" s="110"/>
      <c r="G54" s="110"/>
      <c r="H54" s="109"/>
      <c r="I54" s="109"/>
      <c r="J54" s="111">
        <f>K55</f>
        <v>164811.18779091118</v>
      </c>
      <c r="K54" s="110"/>
      <c r="L54" s="60"/>
      <c r="M54" s="66"/>
      <c r="O54" s="59"/>
    </row>
    <row r="55" spans="1:15" ht="18.75" customHeight="1" x14ac:dyDescent="0.25">
      <c r="B55" s="65"/>
      <c r="C55" s="60" t="str">
        <f>IF('Example 1 Input'!$E$7="FI$Cal","Cr: 2090955 - Right-to-Use SBITA Liability - Current (GAAP)",IF('Example 1 Input'!$E$7="Non-FI$Cal", "Cr: Acct 0651 - RIGHT-TO-USE SBITA LIABILITY (CURRENT PORTION LT)","Please complete the input sheet fully."))</f>
        <v>Cr: Acct 0651 - RIGHT-TO-USE SBITA LIABILITY (CURRENT PORTION LT)</v>
      </c>
      <c r="D55" s="60"/>
      <c r="E55" s="60"/>
      <c r="F55" s="110"/>
      <c r="G55" s="110"/>
      <c r="H55" s="109"/>
      <c r="I55" s="109"/>
      <c r="J55" s="110"/>
      <c r="K55" s="110">
        <f>IF($E$7="",0,IF($E$7&lt;'Example 1 Input'!$J$20,0,SUM(INDEX('Example 1 Input'!$A$27:$E$1238,MATCH(DATE(RIGHT($E$7,4),7,1),'Example 1 Input'!$A$27:$A$1238),5):INDEX('Example 1 Input'!$A$27:$E$1238,MATCH(DATE(RIGHT($E$7,4)+1,6,1),'Example 1 Input'!$A$27:$A$1238),5))))</f>
        <v>164811.18779091118</v>
      </c>
      <c r="O55" s="59"/>
    </row>
    <row r="56" spans="1:15" ht="18.75" customHeight="1" x14ac:dyDescent="0.2">
      <c r="B56" s="221" t="s">
        <v>1590</v>
      </c>
      <c r="C56" s="221"/>
      <c r="D56" s="221"/>
      <c r="E56" s="221"/>
      <c r="F56" s="221"/>
      <c r="G56" s="221"/>
      <c r="H56" s="221"/>
      <c r="I56" s="221"/>
      <c r="J56" s="58"/>
      <c r="K56" s="58"/>
    </row>
    <row r="57" spans="1:15" ht="18.75" customHeight="1" x14ac:dyDescent="0.2">
      <c r="B57" s="221"/>
      <c r="C57" s="221"/>
      <c r="D57" s="221"/>
      <c r="E57" s="221"/>
      <c r="F57" s="221"/>
      <c r="G57" s="221"/>
      <c r="H57" s="221"/>
      <c r="I57" s="221"/>
      <c r="J57" s="58"/>
      <c r="K57" s="58"/>
    </row>
    <row r="58" spans="1:15" ht="18.75" customHeight="1" x14ac:dyDescent="0.25">
      <c r="B58" s="65"/>
      <c r="C58" s="55"/>
      <c r="D58" s="55"/>
      <c r="E58" s="55"/>
      <c r="F58" s="58"/>
      <c r="G58" s="58"/>
      <c r="H58" s="57"/>
      <c r="I58" s="57"/>
      <c r="J58" s="58"/>
      <c r="K58" s="58"/>
    </row>
    <row r="59" spans="1:15" ht="18.75" customHeight="1" x14ac:dyDescent="0.2">
      <c r="A59" s="122" t="s">
        <v>1520</v>
      </c>
      <c r="B59" s="123"/>
      <c r="C59" s="124"/>
      <c r="D59" s="124"/>
      <c r="E59" s="124"/>
      <c r="F59" s="105"/>
      <c r="G59" s="105"/>
      <c r="H59" s="125"/>
      <c r="I59" s="125"/>
      <c r="J59" s="105"/>
      <c r="K59" s="105"/>
    </row>
    <row r="60" spans="1:15" ht="18.75" customHeight="1" x14ac:dyDescent="0.3">
      <c r="A60" s="130">
        <v>7</v>
      </c>
      <c r="B60" s="131" t="s">
        <v>1521</v>
      </c>
      <c r="J60" s="67"/>
      <c r="K60" s="67"/>
    </row>
    <row r="61" spans="1:15" ht="18.75" customHeight="1" x14ac:dyDescent="0.2">
      <c r="A61" s="17"/>
      <c r="B61" s="60" t="str">
        <f>IF('Example 1 Input'!$E$7="FI$Cal","Dr: 1624190 - Accumulated Amortization - Right-to-Use SBITA",IF('Example 1 Input'!$E$7="Non-FI$Cal", "Dr: Acct 0475 - ACCUMULATED AMORTIZATION - RIGHT-TO-USE SBITA","Please select either FI$Cal or non-FI$Cal in the input sheet"))</f>
        <v>Dr: Acct 0475 - ACCUMULATED AMORTIZATION - RIGHT-TO-USE SBITA</v>
      </c>
      <c r="C61" s="112"/>
      <c r="D61" s="112"/>
      <c r="E61" s="112"/>
      <c r="F61" s="112"/>
      <c r="G61" s="112"/>
      <c r="H61" s="112"/>
      <c r="I61" s="112"/>
      <c r="J61" s="111">
        <f>'Example 1 Input'!M20</f>
        <v>0</v>
      </c>
      <c r="K61" s="110"/>
    </row>
    <row r="62" spans="1:15" ht="18.75" customHeight="1" x14ac:dyDescent="0.2">
      <c r="A62" s="77"/>
      <c r="B62" s="112"/>
      <c r="C62" s="60" t="str">
        <f>IF('Example 1 Input'!$E$7="FI$Cal","Cr: 1624100 - Right-to-Use SBITA – Amortizable",
IF('Example 1 Input'!$E$7="Non-FI$Cal","Cr: Acct 0480 - RIGHT-TO-USE SBITA - AMORTIZABLE","Please select either FI$Cal or non-FI$Cal in the input sheet"))</f>
        <v>Cr: Acct 0480 - RIGHT-TO-USE SBITA - AMORTIZABLE</v>
      </c>
      <c r="D62" s="112"/>
      <c r="E62" s="112"/>
      <c r="F62" s="112"/>
      <c r="G62" s="112"/>
      <c r="H62" s="112"/>
      <c r="I62" s="112"/>
      <c r="J62" s="110"/>
      <c r="K62" s="110">
        <f>J61</f>
        <v>0</v>
      </c>
    </row>
    <row r="63" spans="1:15" ht="18.75" customHeight="1" x14ac:dyDescent="0.2">
      <c r="A63" s="77"/>
      <c r="B63" s="99"/>
      <c r="J63" s="67"/>
      <c r="K63" s="67"/>
    </row>
    <row r="64" spans="1:15" ht="18.75" customHeight="1" x14ac:dyDescent="0.25">
      <c r="A64" s="77"/>
      <c r="B64" s="65"/>
      <c r="J64" s="67"/>
      <c r="K64" s="67"/>
    </row>
    <row r="65" spans="1:11" ht="18.75" customHeight="1" x14ac:dyDescent="0.25">
      <c r="B65" s="54"/>
      <c r="C65" s="55"/>
      <c r="D65" s="55"/>
      <c r="E65" s="55"/>
      <c r="F65" s="58"/>
      <c r="G65" s="58"/>
      <c r="H65" s="57"/>
      <c r="I65" s="57"/>
      <c r="J65" s="58"/>
      <c r="K65" s="58"/>
    </row>
    <row r="66" spans="1:11" ht="18.75" customHeight="1" x14ac:dyDescent="0.25">
      <c r="B66" s="54"/>
      <c r="C66" s="55"/>
      <c r="D66" s="55"/>
      <c r="E66" s="55"/>
      <c r="F66" s="58"/>
      <c r="G66" s="58"/>
      <c r="H66" s="57"/>
      <c r="I66" s="57"/>
      <c r="J66" s="58"/>
      <c r="K66" s="58"/>
    </row>
    <row r="67" spans="1:11" hidden="1" x14ac:dyDescent="0.2">
      <c r="A67" s="68"/>
      <c r="B67" s="55"/>
      <c r="J67" s="67"/>
      <c r="K67" s="67"/>
    </row>
  </sheetData>
  <sheetProtection sheet="1" objects="1" scenarios="1" formatColumns="0" formatRows="0"/>
  <mergeCells count="16">
    <mergeCell ref="B56:I57"/>
    <mergeCell ref="A12:K13"/>
    <mergeCell ref="B1:K1"/>
    <mergeCell ref="E2:G2"/>
    <mergeCell ref="B2:D2"/>
    <mergeCell ref="B5:D5"/>
    <mergeCell ref="E5:G5"/>
    <mergeCell ref="E4:G4"/>
    <mergeCell ref="B8:D10"/>
    <mergeCell ref="E8:G10"/>
    <mergeCell ref="B7:D7"/>
    <mergeCell ref="E7:G7"/>
    <mergeCell ref="B3:D3"/>
    <mergeCell ref="E3:G3"/>
    <mergeCell ref="B6:D6"/>
    <mergeCell ref="E6:G6"/>
  </mergeCells>
  <pageMargins left="0.7" right="0.7" top="0.75" bottom="0.75" header="0.3" footer="0.3"/>
  <pageSetup scale="51"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menus'!$L$1:$L$100</xm:f>
          </x14:formula1>
          <xm:sqref>E7:G7</xm:sqref>
        </x14:dataValidation>
        <x14:dataValidation type="list" allowBlank="1" showInputMessage="1" showErrorMessage="1" xr:uid="{C3DBA284-F43B-4517-AC22-DA5B6443B94E}">
          <x14:formula1>
            <xm:f>'Drop-down menus'!$P$1:$P$3</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T36"/>
  <sheetViews>
    <sheetView zoomScaleNormal="100" workbookViewId="0">
      <selection activeCell="A6" sqref="A6:XFD6"/>
    </sheetView>
  </sheetViews>
  <sheetFormatPr defaultRowHeight="15" x14ac:dyDescent="0.2"/>
  <cols>
    <col min="1" max="1" width="19.5703125" style="140" customWidth="1"/>
    <col min="2" max="2" width="23.28515625" style="140" customWidth="1"/>
    <col min="3" max="3" width="23.42578125" style="140" customWidth="1"/>
    <col min="4" max="4" width="3.140625" style="140" customWidth="1"/>
    <col min="5" max="5" width="78.42578125" style="140" customWidth="1"/>
    <col min="6" max="16384" width="9.140625" style="140"/>
  </cols>
  <sheetData>
    <row r="1" spans="1:20" ht="22.5" customHeight="1" x14ac:dyDescent="0.25">
      <c r="A1" s="244" t="str">
        <f>IF('Example 1 Input'!$E$11="No","Individual GOVERNMENTAL FUND SBITA Note Disclosure Worksheet","Individual ENTERPRISE FUND / PROPRIETARY FUND SBITA Note Disclosure Worksheet")</f>
        <v>Individual GOVERNMENTAL FUND SBITA Note Disclosure Worksheet</v>
      </c>
      <c r="B1" s="244"/>
      <c r="C1" s="244"/>
      <c r="D1" s="244"/>
      <c r="E1" s="244"/>
    </row>
    <row r="2" spans="1:20" ht="22.5" customHeight="1" x14ac:dyDescent="0.25">
      <c r="A2" s="139"/>
      <c r="B2" s="139"/>
      <c r="C2" s="139"/>
      <c r="D2" s="139"/>
      <c r="E2" s="139"/>
    </row>
    <row r="3" spans="1:20" ht="22.5" customHeight="1" x14ac:dyDescent="0.25">
      <c r="A3" s="247" t="s">
        <v>1472</v>
      </c>
      <c r="B3" s="247"/>
      <c r="C3" s="142" t="str">
        <f>'Example 1 Output'!E2</f>
        <v>Microsoft 365</v>
      </c>
      <c r="D3" s="142"/>
      <c r="E3" s="143" t="str">
        <f>"All of the questions below are for Fiscal Year "&amp;$C$7&amp;":"</f>
        <v>All of the questions below are for Fiscal Year 2022–2023:</v>
      </c>
      <c r="F3" s="142"/>
      <c r="G3" s="142"/>
    </row>
    <row r="4" spans="1:20" ht="22.5" customHeight="1" x14ac:dyDescent="0.25">
      <c r="A4" s="247" t="s">
        <v>31</v>
      </c>
      <c r="B4" s="247"/>
      <c r="C4" s="144" t="str">
        <f>'Example 1 Input'!$E$9</f>
        <v>2660</v>
      </c>
      <c r="D4" s="142"/>
      <c r="E4" s="245" t="s">
        <v>1474</v>
      </c>
      <c r="F4" s="142"/>
      <c r="G4" s="142"/>
    </row>
    <row r="5" spans="1:20" ht="22.5" customHeight="1" x14ac:dyDescent="0.25">
      <c r="A5" s="247" t="s">
        <v>18</v>
      </c>
      <c r="B5" s="247"/>
      <c r="C5" s="144">
        <f>'Example 1 Output'!E5</f>
        <v>42</v>
      </c>
      <c r="D5" s="144"/>
      <c r="E5" s="246"/>
      <c r="F5" s="144"/>
      <c r="G5" s="144"/>
    </row>
    <row r="6" spans="1:20" ht="22.5" customHeight="1" x14ac:dyDescent="0.25">
      <c r="A6" s="247" t="s">
        <v>1481</v>
      </c>
      <c r="B6" s="247"/>
      <c r="C6" s="144" t="str">
        <f>'Example 1 Input'!$E$12</f>
        <v>Governmental Fund</v>
      </c>
      <c r="D6" s="144"/>
      <c r="E6" s="11" t="s">
        <v>11</v>
      </c>
      <c r="F6" s="141"/>
      <c r="G6" s="141"/>
      <c r="H6" s="141"/>
      <c r="I6" s="141"/>
      <c r="J6" s="141"/>
      <c r="K6" s="141"/>
      <c r="L6" s="141"/>
      <c r="M6" s="141"/>
      <c r="N6" s="141"/>
      <c r="O6" s="141"/>
      <c r="P6" s="141"/>
      <c r="Q6" s="141"/>
      <c r="R6" s="141"/>
      <c r="S6" s="141"/>
      <c r="T6" s="141"/>
    </row>
    <row r="7" spans="1:20" ht="22.5" customHeight="1" x14ac:dyDescent="0.25">
      <c r="A7" s="247" t="s">
        <v>14</v>
      </c>
      <c r="B7" s="247"/>
      <c r="C7" s="145" t="str">
        <f>'Example 1 Output'!$E$7</f>
        <v>2022–2023</v>
      </c>
      <c r="E7" s="246" t="str">
        <f>"If yes, record the dollar amount of variable payments below for fiscal year "&amp;$C$7&amp;":"</f>
        <v>If yes, record the dollar amount of variable payments below for fiscal year 2022–2023:</v>
      </c>
      <c r="F7" s="141"/>
      <c r="G7" s="141"/>
      <c r="H7" s="141"/>
      <c r="I7" s="141"/>
      <c r="J7" s="141"/>
      <c r="K7" s="141"/>
      <c r="L7" s="141"/>
      <c r="M7" s="141"/>
      <c r="N7" s="141"/>
      <c r="O7" s="141"/>
      <c r="P7" s="141"/>
      <c r="Q7" s="141"/>
      <c r="R7" s="141"/>
      <c r="S7" s="141"/>
      <c r="T7" s="141"/>
    </row>
    <row r="8" spans="1:20" ht="22.5" customHeight="1" x14ac:dyDescent="0.25">
      <c r="A8" s="146" t="s">
        <v>66</v>
      </c>
      <c r="B8" s="146" t="s">
        <v>8</v>
      </c>
      <c r="C8" s="147" t="s">
        <v>9</v>
      </c>
      <c r="E8" s="246"/>
    </row>
    <row r="9" spans="1:20" ht="22.5" customHeight="1" x14ac:dyDescent="0.25">
      <c r="A9" s="148" t="str">
        <f>RIGHT(C7,4)&amp;"–"&amp;RIGHT(C7,4)+1</f>
        <v>2023–2024</v>
      </c>
      <c r="B9" s="7">
        <f>SUM(INDEX('Example 1 Input'!$A$27:$E$1238,MATCH(DATE(LEFT($A9,4),7,1),'Example 1 Input'!$A$27:$A$1238),5):INDEX('Example 1 Input'!$A$27:$E$1238,MATCH(DATE(RIGHT($A9,4),6,1),'Example 1 Input'!$A$27:$A$1238),5))</f>
        <v>164811.18779091118</v>
      </c>
      <c r="C9" s="7">
        <f>SUM(INDEX('Example 1 Input'!$A$27:$E$1238,MATCH(DATE(LEFT($A9,4),7,1),'Example 1 Input'!$A$27:$A$1238),4):INDEX('Example 1 Input'!$A$27:$E$1238,MATCH(DATE(RIGHT($A9,4),6,1),'Example 1 Input'!$A$27:$A$1238),4))</f>
        <v>15188.812209088826</v>
      </c>
      <c r="D9" s="8"/>
      <c r="E9" s="10">
        <v>0</v>
      </c>
      <c r="F9" s="149"/>
      <c r="G9" s="149"/>
      <c r="H9" s="149"/>
      <c r="I9" s="149"/>
      <c r="J9" s="149"/>
      <c r="K9" s="149"/>
      <c r="L9" s="149"/>
      <c r="M9" s="149"/>
      <c r="N9" s="149"/>
      <c r="O9" s="149"/>
      <c r="P9" s="149"/>
      <c r="Q9" s="149"/>
      <c r="R9" s="149"/>
      <c r="S9" s="149"/>
      <c r="T9" s="149"/>
    </row>
    <row r="10" spans="1:20" ht="22.5" customHeight="1" x14ac:dyDescent="0.25">
      <c r="A10" s="148" t="str">
        <f>LEFT(A9,4)+1&amp;"–"&amp;RIGHT(A9,4)+1</f>
        <v>2024–2025</v>
      </c>
      <c r="B10" s="7">
        <f>SUM(INDEX('Example 1 Input'!$A$27:$E$1238,MATCH(DATE(LEFT($A10,4),7,1),'Example 1 Input'!$A$27:$A$1238),5):INDEX('Example 1 Input'!$A$27:$E$1238,MATCH(DATE(RIGHT($A10,4),6,1),'Example 1 Input'!$A$27:$A$1238),5))</f>
        <v>178971.76485552592</v>
      </c>
      <c r="C10" s="7">
        <f>SUM(INDEX('Example 1 Input'!$A$27:$E$1238,MATCH(DATE(LEFT($A10,4),7,1),'Example 1 Input'!$A$27:$A$1238),4):INDEX('Example 1 Input'!$A$27:$E$1238,MATCH(DATE(RIGHT($A10,4),6,1),'Example 1 Input'!$A$27:$A$1238),4))</f>
        <v>11028.235144474071</v>
      </c>
      <c r="E10" s="245"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2022–2023:</v>
      </c>
      <c r="F10" s="9"/>
      <c r="G10" s="9"/>
      <c r="H10" s="9"/>
      <c r="I10" s="150"/>
      <c r="J10" s="150"/>
      <c r="K10" s="150"/>
      <c r="L10" s="150"/>
      <c r="M10" s="150"/>
      <c r="N10" s="150"/>
      <c r="O10" s="150"/>
      <c r="P10" s="150"/>
      <c r="Q10" s="150"/>
      <c r="R10" s="150"/>
    </row>
    <row r="11" spans="1:20" ht="22.5" customHeight="1" x14ac:dyDescent="0.25">
      <c r="A11" s="148" t="str">
        <f>LEFT(A10,4)+1&amp;"–"&amp;RIGHT(A10,4)+1</f>
        <v>2025–2026</v>
      </c>
      <c r="B11" s="7">
        <f>SUM(INDEX('Example 1 Input'!$A$27:$E$1238,MATCH(DATE(LEFT($A11,4),7,1),'Example 1 Input'!$A$27:$A$1238),5):INDEX('Example 1 Input'!$A$27:$E$1238,MATCH(DATE(RIGHT($A11,4),6,1),'Example 1 Input'!$A$27:$A$1238),5))</f>
        <v>193475.95919716364</v>
      </c>
      <c r="C11" s="7">
        <f>SUM(INDEX('Example 1 Input'!$A$27:$E$1238,MATCH(DATE(LEFT($A11,4),7,1),'Example 1 Input'!$A$27:$A$1238),4):INDEX('Example 1 Input'!$A$27:$E$1238,MATCH(DATE(RIGHT($A11,4),6,1),'Example 1 Input'!$A$27:$A$1238),4))</f>
        <v>6524.0408028363772</v>
      </c>
      <c r="E11" s="246"/>
      <c r="F11" s="9"/>
      <c r="G11" s="9"/>
      <c r="H11" s="9"/>
      <c r="I11" s="150"/>
      <c r="J11" s="150"/>
      <c r="K11" s="150"/>
      <c r="L11" s="150"/>
      <c r="M11" s="150"/>
      <c r="N11" s="150"/>
      <c r="O11" s="150"/>
      <c r="P11" s="150"/>
      <c r="Q11" s="150"/>
      <c r="R11" s="150"/>
    </row>
    <row r="12" spans="1:20" ht="22.5" customHeight="1" x14ac:dyDescent="0.25">
      <c r="A12" s="148" t="str">
        <f>LEFT(A11,4)+1&amp;"–"&amp;RIGHT(A11,4)+1</f>
        <v>2026–2027</v>
      </c>
      <c r="B12" s="7">
        <f>SUM(INDEX('Example 1 Input'!$A$27:$E$1238,MATCH(DATE(LEFT($A12,4),7,1),'Example 1 Input'!$A$27:$A$1238),5):INDEX('Example 1 Input'!$A$27:$E$1238,MATCH(DATE(RIGHT($A12,4),6,1),'Example 1 Input'!$A$27:$A$1238),5))</f>
        <v>208332.10895293052</v>
      </c>
      <c r="C12" s="7">
        <f>SUM(INDEX('Example 1 Input'!$A$27:$E$1238,MATCH(DATE(LEFT($A12,4),7,1),'Example 1 Input'!$A$27:$A$1238),4):INDEX('Example 1 Input'!$A$27:$E$1238,MATCH(DATE(RIGHT($A12,4),6,1),'Example 1 Input'!$A$27:$A$1238),4))</f>
        <v>1667.8910470694702</v>
      </c>
      <c r="E12" s="246"/>
      <c r="F12" s="141"/>
      <c r="G12" s="141"/>
      <c r="H12" s="141"/>
      <c r="I12" s="141"/>
      <c r="J12" s="141"/>
      <c r="K12" s="141"/>
      <c r="L12" s="141"/>
      <c r="M12" s="141"/>
      <c r="N12" s="141"/>
      <c r="O12" s="141"/>
      <c r="P12" s="141"/>
      <c r="Q12" s="141"/>
      <c r="R12" s="141"/>
      <c r="S12" s="141"/>
      <c r="T12" s="141"/>
    </row>
    <row r="13" spans="1:20" ht="22.5" customHeight="1" x14ac:dyDescent="0.25">
      <c r="A13" s="148" t="str">
        <f>LEFT(A12,4)+1&amp;"–"&amp;RIGHT(A12,4)+1</f>
        <v>2027–2028</v>
      </c>
      <c r="B13" s="7">
        <f>SUM(INDEX('Example 1 Input'!$A$27:$E$1238,MATCH(DATE(LEFT($A13,4),7,1),'Example 1 Input'!$A$27:$A$1238),5):INDEX('Example 1 Input'!$A$27:$E$1238,MATCH(DATE(RIGHT($A13,4),6,1),'Example 1 Input'!$A$27:$A$1238),5))</f>
        <v>0</v>
      </c>
      <c r="C13" s="7">
        <f>SUM(INDEX('Example 1 Input'!$A$27:$E$1238,MATCH(DATE(LEFT($A13,4),7,1),'Example 1 Input'!$A$27:$A$1238),4):INDEX('Example 1 Input'!$A$27:$E$1238,MATCH(DATE(RIGHT($A13,4),6,1),'Example 1 Input'!$A$27:$A$1238),4))</f>
        <v>0</v>
      </c>
      <c r="E13" s="10">
        <v>0</v>
      </c>
    </row>
    <row r="14" spans="1:20" ht="22.5" customHeight="1" x14ac:dyDescent="0.25">
      <c r="A14" s="148" t="str">
        <f>LEFT(A13,4)+1&amp;"–"&amp;RIGHT(A13,4)+5</f>
        <v>2028–2033</v>
      </c>
      <c r="B14" s="7">
        <f>SUM(INDEX('Example 1 Input'!$A$27:$E$1238,MATCH(DATE(LEFT($A14,4),7,1),'Example 1 Input'!$A$27:$A$1238),5):INDEX('Example 1 Input'!$A$27:$E$1238,MATCH(DATE(RIGHT($A14,4),6,1),'Example 1 Input'!$A$27:$A$1238),5))</f>
        <v>0</v>
      </c>
      <c r="C14" s="7">
        <f>SUM(INDEX('Example 1 Input'!$A$27:$E$1238,MATCH(DATE(LEFT($A14,4),7,1),'Example 1 Input'!$A$27:$A$1238),4):INDEX('Example 1 Input'!$A$27:$E$1238,MATCH(DATE(RIGHT($A14,4),6,1),'Example 1 Input'!$A$27:$A$1238),4))</f>
        <v>0</v>
      </c>
      <c r="E14" s="245"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2022–2023? If so, record the amount below:</v>
      </c>
      <c r="F14" s="149"/>
      <c r="G14" s="149"/>
      <c r="H14" s="149"/>
      <c r="I14" s="149"/>
      <c r="J14" s="149"/>
      <c r="K14" s="149"/>
      <c r="L14" s="149"/>
      <c r="M14" s="149"/>
      <c r="N14" s="149"/>
      <c r="O14" s="149"/>
      <c r="P14" s="149"/>
      <c r="Q14" s="149"/>
      <c r="R14" s="149"/>
      <c r="S14" s="149"/>
      <c r="T14" s="149"/>
    </row>
    <row r="15" spans="1:20" ht="22.5" customHeight="1" x14ac:dyDescent="0.25">
      <c r="A15" s="148" t="str">
        <f t="shared" ref="A15:A28" si="0">LEFT(A14,4)+5&amp;"–"&amp;RIGHT(A14,4)+5</f>
        <v>2033–2038</v>
      </c>
      <c r="B15" s="7">
        <f>SUM(INDEX('Example 1 Input'!$A$27:$E$1238,MATCH(DATE(LEFT($A15,4),7,1),'Example 1 Input'!$A$27:$A$1238),5):INDEX('Example 1 Input'!$A$27:$E$1238,MATCH(DATE(RIGHT($A15,4),6,1),'Example 1 Input'!$A$27:$A$1238),5))</f>
        <v>0</v>
      </c>
      <c r="C15" s="7">
        <f>SUM(INDEX('Example 1 Input'!$A$27:$E$1238,MATCH(DATE(LEFT($A15,4),7,1),'Example 1 Input'!$A$27:$A$1238),4):INDEX('Example 1 Input'!$A$27:$E$1238,MATCH(DATE(RIGHT($A15,4),6,1),'Example 1 Input'!$A$27:$A$1238),4))</f>
        <v>0</v>
      </c>
      <c r="E15" s="246"/>
      <c r="F15" s="9"/>
      <c r="G15" s="9"/>
      <c r="H15" s="9"/>
    </row>
    <row r="16" spans="1:20" ht="22.5" customHeight="1" x14ac:dyDescent="0.25">
      <c r="A16" s="148" t="str">
        <f t="shared" si="0"/>
        <v>2038–2043</v>
      </c>
      <c r="B16" s="7">
        <f>SUM(INDEX('Example 1 Input'!$A$27:$E$1238,MATCH(DATE(LEFT($A16,4),7,1),'Example 1 Input'!$A$27:$A$1238),5):INDEX('Example 1 Input'!$A$27:$E$1238,MATCH(DATE(RIGHT($A16,4),6,1),'Example 1 Input'!$A$27:$A$1238),5))</f>
        <v>0</v>
      </c>
      <c r="C16" s="7">
        <f>SUM(INDEX('Example 1 Input'!$A$27:$E$1238,MATCH(DATE(LEFT($A16,4),7,1),'Example 1 Input'!$A$27:$A$1238),4):INDEX('Example 1 Input'!$A$27:$E$1238,MATCH(DATE(RIGHT($A16,4),6,1),'Example 1 Input'!$A$27:$A$1238),4))</f>
        <v>0</v>
      </c>
      <c r="E16" s="10">
        <v>0</v>
      </c>
    </row>
    <row r="17" spans="1:20" ht="22.5" customHeight="1" x14ac:dyDescent="0.25">
      <c r="A17" s="148" t="str">
        <f t="shared" si="0"/>
        <v>2043–2048</v>
      </c>
      <c r="B17" s="7">
        <f>SUM(INDEX('Example 1 Input'!$A$27:$E$1238,MATCH(DATE(LEFT($A17,4),7,1),'Example 1 Input'!$A$27:$A$1238),5):INDEX('Example 1 Input'!$A$27:$E$1238,MATCH(DATE(RIGHT($A17,4),6,1),'Example 1 Input'!$A$27:$A$1238),5))</f>
        <v>0</v>
      </c>
      <c r="C17" s="7">
        <f>SUM(INDEX('Example 1 Input'!$A$27:$E$1238,MATCH(DATE(LEFT($A17,4),7,1),'Example 1 Input'!$A$27:$A$1238),4):INDEX('Example 1 Input'!$A$27:$E$1238,MATCH(DATE(RIGHT($A17,4),6,1),'Example 1 Input'!$A$27:$A$1238),4))</f>
        <v>0</v>
      </c>
      <c r="E17" s="151"/>
    </row>
    <row r="18" spans="1:20" ht="22.5" customHeight="1" x14ac:dyDescent="0.25">
      <c r="A18" s="148" t="str">
        <f t="shared" si="0"/>
        <v>2048–2053</v>
      </c>
      <c r="B18" s="7">
        <f>SUM(INDEX('Example 1 Input'!$A$27:$E$1238,MATCH(DATE(LEFT($A18,4),7,1),'Example 1 Input'!$A$27:$A$1238),5):INDEX('Example 1 Input'!$A$27:$E$1238,MATCH(DATE(RIGHT($A18,4),6,1),'Example 1 Input'!$A$27:$A$1238),5))</f>
        <v>0</v>
      </c>
      <c r="C18" s="7">
        <f>SUM(INDEX('Example 1 Input'!$A$27:$E$1238,MATCH(DATE(LEFT($A18,4),7,1),'Example 1 Input'!$A$27:$A$1238),4):INDEX('Example 1 Input'!$A$27:$E$1238,MATCH(DATE(RIGHT($A18,4),6,1),'Example 1 Input'!$A$27:$A$1238),4))</f>
        <v>0</v>
      </c>
      <c r="E18" s="152"/>
      <c r="F18" s="9"/>
      <c r="G18" s="9"/>
      <c r="H18" s="9"/>
    </row>
    <row r="19" spans="1:20" ht="22.5" customHeight="1" x14ac:dyDescent="0.25">
      <c r="A19" s="148" t="str">
        <f t="shared" si="0"/>
        <v>2053–2058</v>
      </c>
      <c r="B19" s="7">
        <f>SUM(INDEX('Example 1 Input'!$A$27:$E$1238,MATCH(DATE(LEFT($A19,4),7,1),'Example 1 Input'!$A$27:$A$1238),5):INDEX('Example 1 Input'!$A$27:$E$1238,MATCH(DATE(RIGHT($A19,4),6,1),'Example 1 Input'!$A$27:$A$1238),5))</f>
        <v>0</v>
      </c>
      <c r="C19" s="7">
        <f>SUM(INDEX('Example 1 Input'!$A$27:$E$1238,MATCH(DATE(LEFT($A19,4),7,1),'Example 1 Input'!$A$27:$A$1238),4):INDEX('Example 1 Input'!$A$27:$E$1238,MATCH(DATE(RIGHT($A19,4),6,1),'Example 1 Input'!$A$27:$A$1238),4))</f>
        <v>0</v>
      </c>
      <c r="E19" s="152"/>
      <c r="F19" s="9"/>
      <c r="G19" s="9"/>
      <c r="H19" s="9"/>
    </row>
    <row r="20" spans="1:20" ht="22.5" customHeight="1" x14ac:dyDescent="0.25">
      <c r="A20" s="148" t="str">
        <f t="shared" si="0"/>
        <v>2058–2063</v>
      </c>
      <c r="B20" s="7">
        <f>SUM(INDEX('Example 1 Input'!$A$27:$E$1238,MATCH(DATE(LEFT($A20,4),7,1),'Example 1 Input'!$A$27:$A$1238),5):INDEX('Example 1 Input'!$A$27:$E$1238,MATCH(DATE(RIGHT($A20,4),6,1),'Example 1 Input'!$A$27:$A$1238),5))</f>
        <v>0</v>
      </c>
      <c r="C20" s="7">
        <f>SUM(INDEX('Example 1 Input'!$A$27:$E$1238,MATCH(DATE(LEFT($A20,4),7,1),'Example 1 Input'!$A$27:$A$1238),4):INDEX('Example 1 Input'!$A$27:$E$1238,MATCH(DATE(RIGHT($A20,4),6,1),'Example 1 Input'!$A$27:$A$1238),4))</f>
        <v>0</v>
      </c>
      <c r="E20" s="151"/>
    </row>
    <row r="21" spans="1:20" ht="22.5" customHeight="1" x14ac:dyDescent="0.25">
      <c r="A21" s="148" t="str">
        <f t="shared" si="0"/>
        <v>2063–2068</v>
      </c>
      <c r="B21" s="7">
        <f>SUM(INDEX('Example 1 Input'!$A$27:$E$1238,MATCH(DATE(LEFT($A21,4),7,1),'Example 1 Input'!$A$27:$A$1238),5):INDEX('Example 1 Input'!$A$27:$E$1238,MATCH(DATE(RIGHT($A21,4),6,1),'Example 1 Input'!$A$27:$A$1238),5))</f>
        <v>0</v>
      </c>
      <c r="C21" s="7">
        <f>SUM(INDEX('Example 1 Input'!$A$27:$E$1238,MATCH(DATE(LEFT($A21,4),7,1),'Example 1 Input'!$A$27:$A$1238),4):INDEX('Example 1 Input'!$A$27:$E$1238,MATCH(DATE(RIGHT($A21,4),6,1),'Example 1 Input'!$A$27:$A$1238),4))</f>
        <v>0</v>
      </c>
      <c r="E21" s="152"/>
    </row>
    <row r="22" spans="1:20" ht="22.5" customHeight="1" x14ac:dyDescent="0.25">
      <c r="A22" s="148" t="str">
        <f t="shared" si="0"/>
        <v>2068–2073</v>
      </c>
      <c r="B22" s="7">
        <f>SUM(INDEX('Example 1 Input'!$A$27:$E$1238,MATCH(DATE(LEFT($A22,4),7,1),'Example 1 Input'!$A$27:$A$1238),5):INDEX('Example 1 Input'!$A$27:$E$1238,MATCH(DATE(RIGHT($A22,4),6,1),'Example 1 Input'!$A$27:$A$1238),5))</f>
        <v>0</v>
      </c>
      <c r="C22" s="7">
        <f>SUM(INDEX('Example 1 Input'!$A$27:$E$1238,MATCH(DATE(LEFT($A22,4),7,1),'Example 1 Input'!$A$27:$A$1238),4):INDEX('Example 1 Input'!$A$27:$E$1238,MATCH(DATE(RIGHT($A22,4),6,1),'Example 1 Input'!$A$27:$A$1238),4))</f>
        <v>0</v>
      </c>
      <c r="E22" s="152"/>
      <c r="F22" s="153"/>
      <c r="G22" s="153"/>
      <c r="H22" s="153"/>
      <c r="I22" s="153"/>
      <c r="J22" s="153"/>
      <c r="K22" s="153"/>
      <c r="L22" s="153"/>
      <c r="M22" s="153"/>
      <c r="N22" s="153"/>
      <c r="O22" s="153"/>
      <c r="P22" s="153"/>
      <c r="Q22" s="153"/>
      <c r="R22" s="153"/>
      <c r="S22" s="153"/>
      <c r="T22" s="153"/>
    </row>
    <row r="23" spans="1:20" ht="22.5" customHeight="1" x14ac:dyDescent="0.25">
      <c r="A23" s="148" t="str">
        <f t="shared" si="0"/>
        <v>2073–2078</v>
      </c>
      <c r="B23" s="7">
        <f>SUM(INDEX('Example 1 Input'!$A$27:$E$1238,MATCH(DATE(LEFT($A23,4),7,1),'Example 1 Input'!$A$27:$A$1238),5):INDEX('Example 1 Input'!$A$27:$E$1238,MATCH(DATE(RIGHT($A23,4),6,1),'Example 1 Input'!$A$27:$A$1238),5))</f>
        <v>0</v>
      </c>
      <c r="C23" s="7">
        <f>SUM(INDEX('Example 1 Input'!$A$27:$E$1238,MATCH(DATE(LEFT($A23,4),7,1),'Example 1 Input'!$A$27:$A$1238),4):INDEX('Example 1 Input'!$A$27:$E$1238,MATCH(DATE(RIGHT($A23,4),6,1),'Example 1 Input'!$A$27:$A$1238),4))</f>
        <v>0</v>
      </c>
      <c r="F23" s="153"/>
      <c r="G23" s="153"/>
      <c r="H23" s="153"/>
      <c r="I23" s="153"/>
      <c r="J23" s="153"/>
      <c r="K23" s="153"/>
      <c r="L23" s="153"/>
      <c r="M23" s="153"/>
      <c r="N23" s="153"/>
      <c r="O23" s="153"/>
      <c r="P23" s="153"/>
      <c r="Q23" s="153"/>
      <c r="R23" s="153"/>
      <c r="S23" s="153"/>
      <c r="T23" s="153"/>
    </row>
    <row r="24" spans="1:20" ht="22.5" customHeight="1" x14ac:dyDescent="0.25">
      <c r="A24" s="148" t="str">
        <f t="shared" si="0"/>
        <v>2078–2083</v>
      </c>
      <c r="B24" s="7">
        <f>SUM(INDEX('Example 1 Input'!$A$27:$E$1238,MATCH(DATE(LEFT($A24,4),7,1),'Example 1 Input'!$A$27:$A$1238),5):INDEX('Example 1 Input'!$A$27:$E$1238,MATCH(DATE(RIGHT($A24,4),6,1),'Example 1 Input'!$A$27:$A$1238),5))</f>
        <v>0</v>
      </c>
      <c r="C24" s="7">
        <f>SUM(INDEX('Example 1 Input'!$A$27:$E$1238,MATCH(DATE(LEFT($A24,4),7,1),'Example 1 Input'!$A$27:$A$1238),4):INDEX('Example 1 Input'!$A$27:$E$1238,MATCH(DATE(RIGHT($A24,4),6,1),'Example 1 Input'!$A$27:$A$1238),4))</f>
        <v>0</v>
      </c>
      <c r="F24" s="147"/>
      <c r="G24" s="147"/>
      <c r="H24" s="147"/>
      <c r="I24" s="147"/>
      <c r="J24" s="147"/>
      <c r="K24" s="147"/>
      <c r="L24" s="147"/>
      <c r="M24" s="147"/>
      <c r="N24" s="147"/>
      <c r="O24" s="147"/>
      <c r="P24" s="147"/>
      <c r="Q24" s="147"/>
      <c r="R24" s="147"/>
      <c r="S24" s="147"/>
      <c r="T24" s="147"/>
    </row>
    <row r="25" spans="1:20" ht="22.5" customHeight="1" x14ac:dyDescent="0.25">
      <c r="A25" s="148" t="str">
        <f>LEFT(A24,4)+5&amp;"–"&amp;RIGHT(A24,4)+5</f>
        <v>2083–2088</v>
      </c>
      <c r="B25" s="7">
        <f>SUM(INDEX('Example 1 Input'!$A$27:$E$1238,MATCH(DATE(LEFT($A25,4),7,1),'Example 1 Input'!$A$27:$A$1238),5):INDEX('Example 1 Input'!$A$27:$E$1238,MATCH(DATE(RIGHT($A25,4),6,1),'Example 1 Input'!$A$27:$A$1238),5))</f>
        <v>0</v>
      </c>
      <c r="C25" s="7">
        <f>SUM(INDEX('Example 1 Input'!$A$27:$E$1238,MATCH(DATE(LEFT($A25,4),7,1),'Example 1 Input'!$A$27:$A$1238),4):INDEX('Example 1 Input'!$A$27:$E$1238,MATCH(DATE(RIGHT($A25,4),6,1),'Example 1 Input'!$A$27:$A$1238),4))</f>
        <v>0</v>
      </c>
    </row>
    <row r="26" spans="1:20" ht="22.5" customHeight="1" x14ac:dyDescent="0.25">
      <c r="A26" s="148" t="str">
        <f t="shared" si="0"/>
        <v>2088–2093</v>
      </c>
      <c r="B26" s="7">
        <f>SUM(INDEX('Example 1 Input'!$A$27:$E$1238,MATCH(DATE(LEFT($A26,4),7,1),'Example 1 Input'!$A$27:$A$1238),5):INDEX('Example 1 Input'!$A$27:$E$1238,MATCH(DATE(RIGHT($A26,4),6,1),'Example 1 Input'!$A$27:$A$1238),5))</f>
        <v>0</v>
      </c>
      <c r="C26" s="7">
        <f>SUM(INDEX('Example 1 Input'!$A$27:$E$1238,MATCH(DATE(LEFT($A26,4),7,1),'Example 1 Input'!$A$27:$A$1238),4):INDEX('Example 1 Input'!$A$27:$E$1238,MATCH(DATE(RIGHT($A26,4),6,1),'Example 1 Input'!$A$27:$A$1238),4))</f>
        <v>0</v>
      </c>
    </row>
    <row r="27" spans="1:20" ht="22.5" customHeight="1" x14ac:dyDescent="0.25">
      <c r="A27" s="148" t="str">
        <f t="shared" si="0"/>
        <v>2093–2098</v>
      </c>
      <c r="B27" s="7">
        <f>SUM(INDEX('Example 1 Input'!$A$27:$E$1238,MATCH(DATE(LEFT($A27,4),7,1),'Example 1 Input'!$A$27:$A$1238),5):INDEX('Example 1 Input'!$A$27:$E$1238,MATCH(DATE(RIGHT($A27,4),6,1),'Example 1 Input'!$A$27:$A$1238),5))</f>
        <v>0</v>
      </c>
      <c r="C27" s="7">
        <f>SUM(INDEX('Example 1 Input'!$A$27:$E$1238,MATCH(DATE(LEFT($A27,4),7,1),'Example 1 Input'!$A$27:$A$1238),4):INDEX('Example 1 Input'!$A$27:$E$1238,MATCH(DATE(RIGHT($A27,4),6,1),'Example 1 Input'!$A$27:$A$1238),4))</f>
        <v>0</v>
      </c>
    </row>
    <row r="28" spans="1:20" ht="22.5" customHeight="1" x14ac:dyDescent="0.25">
      <c r="A28" s="148" t="str">
        <f t="shared" si="0"/>
        <v>2098–2103</v>
      </c>
      <c r="B28" s="7">
        <f>SUM(INDEX('Example 1 Input'!$A$27:$E$1238,MATCH(DATE(LEFT($A28,4),7,1),'Example 1 Input'!$A$27:$A$1238),5):INDEX('Example 1 Input'!$A$27:$E$1238,MATCH(DATE(RIGHT($A28,4),6,1),'Example 1 Input'!$A$27:$A$1238),5))</f>
        <v>0</v>
      </c>
      <c r="C28" s="7">
        <f>SUM(INDEX('Example 1 Input'!$A$27:$E$1238,MATCH(DATE(LEFT($A28,4),7,1),'Example 1 Input'!$A$27:$A$1238),4):INDEX('Example 1 Input'!$A$27:$E$1238,MATCH(DATE(RIGHT($A28,4),6,1),'Example 1 Input'!$A$27:$A$1238),4))</f>
        <v>0</v>
      </c>
    </row>
    <row r="29" spans="1:20" ht="22.5" customHeight="1" x14ac:dyDescent="0.25">
      <c r="A29" s="148" t="str">
        <f>LEFT(A28,4)+5&amp;"–"&amp;RIGHT(A28,4)+5</f>
        <v>2103–2108</v>
      </c>
      <c r="B29" s="7">
        <f>SUM(INDEX('Example 1 Input'!$A$27:$E$1238,MATCH(DATE(LEFT($A29,4),7,1),'Example 1 Input'!$A$27:$A$1238),5):INDEX('Example 1 Input'!$A$27:$E$1238,MATCH(DATE(RIGHT($A29,4),6,1),'Example 1 Input'!$A$27:$A$1238),5))</f>
        <v>0</v>
      </c>
      <c r="C29" s="7">
        <f>SUM(INDEX('Example 1 Input'!$A$27:$E$1238,MATCH(DATE(LEFT($A29,4),7,1),'Example 1 Input'!$A$27:$A$1238),4):INDEX('Example 1 Input'!$A$27:$E$1238,MATCH(DATE(RIGHT($A29,4),6,1),'Example 1 Input'!$A$27:$A$1238),4))</f>
        <v>0</v>
      </c>
    </row>
    <row r="30" spans="1:20" ht="22.5" customHeight="1" x14ac:dyDescent="0.25">
      <c r="A30" s="148" t="str">
        <f>LEFT(A29,4)+5&amp;"–"&amp;RIGHT(A29,4)+5</f>
        <v>2108–2113</v>
      </c>
      <c r="B30" s="7">
        <f>SUM(INDEX('Example 1 Input'!$A$27:$E$1238,MATCH(DATE(LEFT($A30,4),7,1),'Example 1 Input'!$A$27:$A$1238),5):INDEX('Example 1 Input'!$A$27:$E$1238,MATCH(DATE(RIGHT($A30,4),6,1),'Example 1 Input'!$A$27:$A$1238),5))</f>
        <v>0</v>
      </c>
      <c r="C30" s="7">
        <f>SUM(INDEX('Example 1 Input'!$A$27:$E$1238,MATCH(DATE(LEFT($A30,4),7,1),'Example 1 Input'!$A$27:$A$1238),4):INDEX('Example 1 Input'!$A$27:$E$1238,MATCH(DATE(RIGHT($A30,4),6,1),'Example 1 Input'!$A$27:$A$1238),4))</f>
        <v>0</v>
      </c>
    </row>
    <row r="31" spans="1:20" ht="22.5" customHeight="1" x14ac:dyDescent="0.25">
      <c r="A31" s="148" t="str">
        <f>LEFT(A30,4)+5&amp;"–"&amp;RIGHT(A30,4)+5</f>
        <v>2113–2118</v>
      </c>
      <c r="B31" s="7">
        <f>SUM(INDEX('Example 1 Input'!$A$27:$E$1238,MATCH(DATE(LEFT($A31,4),7,1),'Example 1 Input'!$A$27:$A$1238),5):INDEX('Example 1 Input'!$A$27:$E$1238,MATCH(DATE(RIGHT($A31,4),6,1),'Example 1 Input'!$A$27:$A$1238),5))</f>
        <v>0</v>
      </c>
      <c r="C31" s="7">
        <f>SUM(INDEX('Example 1 Input'!$A$27:$E$1238,MATCH(DATE(LEFT($A31,4),7,1),'Example 1 Input'!$A$27:$A$1238),4):INDEX('Example 1 Input'!$A$27:$E$1238,MATCH(DATE(RIGHT($A31,4),6,1),'Example 1 Input'!$A$27:$A$1238),4))</f>
        <v>0</v>
      </c>
    </row>
    <row r="32" spans="1:20" ht="22.5" customHeight="1" x14ac:dyDescent="0.25">
      <c r="A32" s="148" t="str">
        <f>LEFT(A31,4)+5&amp;"–"&amp;RIGHT(A31,4)+5</f>
        <v>2118–2123</v>
      </c>
      <c r="B32" s="7">
        <f>SUM(INDEX('Example 1 Input'!$A$27:$E$1238,MATCH(DATE(LEFT($A32,4),7,1),'Example 1 Input'!$A$27:$A$1238),5):INDEX('Example 1 Input'!$A$27:$E$1238,MATCH(DATE(RIGHT($A32,4),6,1),'Example 1 Input'!$A$27:$A$1238),5))</f>
        <v>0</v>
      </c>
      <c r="C32" s="7">
        <f>SUM(INDEX('Example 1 Input'!$A$27:$E$1238,MATCH(DATE(LEFT($A32,4),7,1),'Example 1 Input'!$A$27:$A$1238),4):INDEX('Example 1 Input'!$A$27:$E$1238,MATCH(DATE(RIGHT($A32,4),6,1),'Example 1 Input'!$A$27:$A$1238),4))</f>
        <v>0</v>
      </c>
    </row>
    <row r="34" ht="15" customHeight="1" x14ac:dyDescent="0.2"/>
    <row r="36" ht="35.25" customHeight="1" x14ac:dyDescent="0.2"/>
  </sheetData>
  <sheetProtection sheet="1" objects="1" scenarios="1" formatColumns="0" formatRows="0"/>
  <mergeCells count="10">
    <mergeCell ref="A1:E1"/>
    <mergeCell ref="E14:E15"/>
    <mergeCell ref="E7:E8"/>
    <mergeCell ref="E4:E5"/>
    <mergeCell ref="A7:B7"/>
    <mergeCell ref="A3:B3"/>
    <mergeCell ref="A5:B5"/>
    <mergeCell ref="A4:B4"/>
    <mergeCell ref="E10:E12"/>
    <mergeCell ref="A6:B6"/>
  </mergeCells>
  <dataValidations count="2">
    <dataValidation type="textLength" operator="lessThan" allowBlank="1" showInputMessage="1" showErrorMessage="1" sqref="A33:C1048576" xr:uid="{00000000-0002-0000-0200-000000000000}">
      <formula1>0</formula1>
    </dataValidation>
    <dataValidation operator="lessThan" allowBlank="1" showInputMessage="1" showErrorMessage="1" sqref="F1:G2 A1:A2 H1:XFD5 A7:C32" xr:uid="{00000000-0002-0000-0200-000001000000}"/>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'Drop-down menus'!$M$1:$M$2</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DDAB-B797-4EC3-9915-430C8F549B79}">
  <sheetPr>
    <tabColor rgb="FFFFFF00"/>
    <pageSetUpPr fitToPage="1"/>
  </sheetPr>
  <dimension ref="A1:AC1239"/>
  <sheetViews>
    <sheetView zoomScale="80" zoomScaleNormal="80" workbookViewId="0">
      <selection sqref="A1:F1"/>
    </sheetView>
  </sheetViews>
  <sheetFormatPr defaultRowHeight="15" x14ac:dyDescent="0.2"/>
  <cols>
    <col min="1" max="1" width="30.7109375" style="14" customWidth="1"/>
    <col min="2" max="2" width="28.7109375" style="13" hidden="1" customWidth="1"/>
    <col min="3" max="4" width="30.7109375" style="15" customWidth="1"/>
    <col min="5" max="5" width="30.7109375" style="14" customWidth="1"/>
    <col min="6" max="6" width="30.7109375" style="15" customWidth="1"/>
    <col min="7" max="7" width="27.28515625" style="15" customWidth="1"/>
    <col min="8" max="9" width="27.28515625" style="14" customWidth="1"/>
    <col min="10" max="10" width="35.5703125" style="78" hidden="1" customWidth="1"/>
    <col min="11" max="11" width="21" style="78" hidden="1" customWidth="1"/>
    <col min="12" max="12" width="26.28515625" style="78" hidden="1" customWidth="1"/>
    <col min="13" max="13" width="23.5703125" style="78" hidden="1" customWidth="1"/>
    <col min="14" max="14" width="26" style="78" hidden="1" customWidth="1"/>
    <col min="15" max="15" width="31.28515625" style="79" bestFit="1" customWidth="1"/>
    <col min="16" max="16" width="17.5703125" style="40" bestFit="1" customWidth="1"/>
    <col min="17" max="17" width="23.28515625" style="40" customWidth="1"/>
    <col min="18" max="18" width="30.7109375" style="40" customWidth="1"/>
    <col min="19" max="19" width="47.7109375" style="40" customWidth="1"/>
    <col min="20" max="20" width="9.5703125" style="40" customWidth="1"/>
    <col min="21" max="29" width="9.140625" style="40"/>
    <col min="30" max="16384" width="9.140625" style="14"/>
  </cols>
  <sheetData>
    <row r="1" spans="1:29" ht="45" customHeight="1" x14ac:dyDescent="0.2">
      <c r="A1" s="168" t="s">
        <v>1614</v>
      </c>
      <c r="B1" s="168"/>
      <c r="C1" s="168"/>
      <c r="D1" s="168"/>
      <c r="E1" s="168"/>
      <c r="F1" s="168"/>
    </row>
    <row r="2" spans="1:29" ht="45" customHeight="1" x14ac:dyDescent="0.2">
      <c r="A2" s="169" t="s">
        <v>1522</v>
      </c>
      <c r="B2" s="169"/>
      <c r="C2" s="169"/>
      <c r="D2" s="169"/>
      <c r="E2" s="169"/>
      <c r="F2" s="169"/>
    </row>
    <row r="3" spans="1:29" s="17" customFormat="1" ht="35.25" customHeight="1" x14ac:dyDescent="0.25">
      <c r="A3" s="170" t="s">
        <v>1463</v>
      </c>
      <c r="B3" s="171"/>
      <c r="C3" s="171"/>
      <c r="D3" s="171"/>
      <c r="E3" s="171"/>
      <c r="F3" s="171"/>
      <c r="G3" s="101"/>
      <c r="H3" s="101"/>
      <c r="I3" s="101"/>
      <c r="J3" s="80"/>
      <c r="K3" s="80"/>
      <c r="L3" s="80"/>
      <c r="M3" s="80"/>
      <c r="N3" s="80"/>
      <c r="O3" s="81"/>
      <c r="P3" s="16"/>
      <c r="Q3" s="16"/>
      <c r="R3" s="16"/>
      <c r="S3" s="16"/>
      <c r="T3" s="40"/>
      <c r="U3" s="18"/>
      <c r="V3" s="40"/>
      <c r="W3" s="40"/>
      <c r="X3" s="40"/>
      <c r="Y3" s="40"/>
      <c r="Z3" s="40"/>
      <c r="AA3" s="40"/>
      <c r="AB3" s="40"/>
      <c r="AC3" s="40"/>
    </row>
    <row r="4" spans="1:29" ht="33.75" customHeight="1" x14ac:dyDescent="0.25">
      <c r="A4" s="177" t="s">
        <v>34</v>
      </c>
      <c r="B4" s="178"/>
      <c r="C4" s="178"/>
      <c r="D4" s="178"/>
      <c r="E4" s="178"/>
      <c r="F4" s="179"/>
      <c r="G4" s="19"/>
      <c r="H4" s="19"/>
      <c r="I4" s="19"/>
      <c r="J4" s="82"/>
    </row>
    <row r="5" spans="1:29" ht="23.25" customHeight="1" x14ac:dyDescent="0.25">
      <c r="A5" s="172" t="s">
        <v>1479</v>
      </c>
      <c r="B5" s="173"/>
      <c r="C5" s="173"/>
      <c r="D5" s="174"/>
      <c r="E5" s="180" t="s">
        <v>1480</v>
      </c>
      <c r="F5" s="181"/>
      <c r="G5" s="20"/>
      <c r="H5" s="20"/>
      <c r="I5" s="20"/>
      <c r="J5" s="95"/>
      <c r="K5" s="83"/>
      <c r="L5" s="83"/>
      <c r="M5" s="83"/>
      <c r="N5" s="83"/>
      <c r="O5" s="84"/>
      <c r="P5" s="21"/>
      <c r="Q5" s="22"/>
      <c r="R5" s="22"/>
    </row>
    <row r="6" spans="1:29" ht="23.25" customHeight="1" x14ac:dyDescent="0.25">
      <c r="A6" s="172" t="s">
        <v>1478</v>
      </c>
      <c r="B6" s="173"/>
      <c r="C6" s="173"/>
      <c r="D6" s="174"/>
      <c r="E6" s="182">
        <v>2.4E-2</v>
      </c>
      <c r="F6" s="183"/>
      <c r="G6" s="23"/>
      <c r="H6" s="23"/>
      <c r="I6" s="23"/>
      <c r="J6" s="95"/>
      <c r="O6" s="78"/>
      <c r="P6" s="14"/>
      <c r="Q6" s="22"/>
      <c r="R6" s="22"/>
    </row>
    <row r="7" spans="1:29" ht="23.25" hidden="1" customHeight="1" x14ac:dyDescent="0.25">
      <c r="A7" s="172" t="s">
        <v>1453</v>
      </c>
      <c r="B7" s="173"/>
      <c r="C7" s="173"/>
      <c r="D7" s="174"/>
      <c r="E7" s="248" t="s">
        <v>17</v>
      </c>
      <c r="F7" s="249"/>
      <c r="G7" s="24" t="s">
        <v>1454</v>
      </c>
      <c r="H7" s="20"/>
      <c r="I7" s="20"/>
      <c r="O7" s="85"/>
      <c r="P7" s="71"/>
      <c r="Q7" s="22"/>
      <c r="R7" s="22"/>
    </row>
    <row r="8" spans="1:29" ht="23.25" customHeight="1" x14ac:dyDescent="0.25">
      <c r="A8" s="172" t="s">
        <v>1457</v>
      </c>
      <c r="B8" s="173"/>
      <c r="C8" s="173"/>
      <c r="D8" s="174"/>
      <c r="E8" s="180" t="s">
        <v>1458</v>
      </c>
      <c r="F8" s="181"/>
      <c r="G8" s="24"/>
      <c r="H8" s="20"/>
      <c r="I8" s="20"/>
      <c r="O8" s="85"/>
      <c r="P8" s="71"/>
      <c r="Q8" s="22"/>
      <c r="R8" s="22"/>
    </row>
    <row r="9" spans="1:29" ht="23.25" customHeight="1" x14ac:dyDescent="0.25">
      <c r="A9" s="172" t="s">
        <v>1452</v>
      </c>
      <c r="B9" s="173"/>
      <c r="C9" s="173"/>
      <c r="D9" s="174"/>
      <c r="E9" s="186" t="s">
        <v>539</v>
      </c>
      <c r="F9" s="187"/>
      <c r="G9" s="23"/>
      <c r="H9" s="25"/>
      <c r="I9" s="25"/>
      <c r="O9" s="78"/>
      <c r="P9" s="14"/>
      <c r="Q9" s="22"/>
      <c r="R9" s="22"/>
    </row>
    <row r="10" spans="1:29" ht="23.25" customHeight="1" x14ac:dyDescent="0.25">
      <c r="A10" s="172" t="s">
        <v>1477</v>
      </c>
      <c r="B10" s="173"/>
      <c r="C10" s="173"/>
      <c r="D10" s="174"/>
      <c r="E10" s="175">
        <v>42</v>
      </c>
      <c r="F10" s="176"/>
      <c r="G10" s="25"/>
      <c r="H10" s="25"/>
      <c r="I10" s="25"/>
      <c r="O10" s="78"/>
      <c r="P10" s="14"/>
      <c r="R10" s="22"/>
    </row>
    <row r="11" spans="1:29" ht="23.25" customHeight="1" x14ac:dyDescent="0.25">
      <c r="A11" s="172" t="s">
        <v>37</v>
      </c>
      <c r="B11" s="173"/>
      <c r="C11" s="173"/>
      <c r="D11" s="174"/>
      <c r="E11" s="175" t="s">
        <v>11</v>
      </c>
      <c r="F11" s="176"/>
      <c r="G11" s="102"/>
      <c r="H11" s="103"/>
      <c r="I11" s="103"/>
      <c r="O11" s="78"/>
      <c r="P11" s="14"/>
      <c r="R11" s="22"/>
    </row>
    <row r="12" spans="1:29" ht="23.25" customHeight="1" x14ac:dyDescent="0.25">
      <c r="A12" s="172" t="s">
        <v>1481</v>
      </c>
      <c r="B12" s="173"/>
      <c r="C12" s="173"/>
      <c r="D12" s="174"/>
      <c r="E12" s="175" t="s">
        <v>1482</v>
      </c>
      <c r="F12" s="176"/>
      <c r="G12" s="104" t="str">
        <f>IF(OR(AND($E$11='Drop-down menus'!$M$1,OR($E$12='Drop-down menus'!$O$2,$E$12='Drop-down menus'!$O$3)),AND($E$11='Drop-down menus'!$M$2,$E$12='Drop-down menus'!$O$1)),"ERROR - Fund Types Do Not Agree","")</f>
        <v/>
      </c>
      <c r="H12" s="103"/>
      <c r="I12" s="103"/>
      <c r="O12" s="78"/>
      <c r="P12" s="14"/>
      <c r="R12" s="22"/>
    </row>
    <row r="13" spans="1:29" ht="23.25" customHeight="1" x14ac:dyDescent="0.25">
      <c r="A13" s="172" t="s">
        <v>1563</v>
      </c>
      <c r="B13" s="173"/>
      <c r="C13" s="173"/>
      <c r="D13" s="174"/>
      <c r="E13" s="188">
        <v>44743</v>
      </c>
      <c r="F13" s="189"/>
      <c r="G13" s="20"/>
      <c r="H13" s="20"/>
      <c r="I13" s="20"/>
      <c r="J13" s="74" t="s">
        <v>1493</v>
      </c>
      <c r="K13" s="75">
        <v>44744</v>
      </c>
      <c r="L13" s="76" t="str">
        <f>IF(OR($E$13&gt;=$K$13,$E$13=""),"Yes","No")</f>
        <v>No</v>
      </c>
      <c r="O13" s="78"/>
      <c r="P13" s="14"/>
      <c r="R13" s="22"/>
    </row>
    <row r="14" spans="1:29" ht="23.25" customHeight="1" x14ac:dyDescent="0.2">
      <c r="A14" s="203" t="s">
        <v>32</v>
      </c>
      <c r="B14" s="204"/>
      <c r="C14" s="204"/>
      <c r="D14" s="205"/>
      <c r="E14" s="197">
        <f t="array" ref="E14">INDEX(A27:C1238,MATCH(FALSE,ISBLANK(C27:C1238),0),0)</f>
        <v>44743</v>
      </c>
      <c r="F14" s="198"/>
      <c r="G14" s="27"/>
      <c r="H14" s="27"/>
      <c r="I14" s="27"/>
      <c r="O14" s="78"/>
      <c r="P14" s="14"/>
      <c r="Q14" s="69"/>
    </row>
    <row r="15" spans="1:29" ht="23.25" customHeight="1" x14ac:dyDescent="0.25">
      <c r="A15" s="172" t="s">
        <v>30</v>
      </c>
      <c r="B15" s="173"/>
      <c r="C15" s="173"/>
      <c r="D15" s="174"/>
      <c r="E15" s="211" t="s">
        <v>6</v>
      </c>
      <c r="F15" s="212"/>
      <c r="G15" s="28"/>
      <c r="H15" s="28"/>
      <c r="I15" s="29"/>
      <c r="O15" s="78"/>
      <c r="P15" s="14"/>
    </row>
    <row r="16" spans="1:29" ht="23.25" customHeight="1" x14ac:dyDescent="0.2">
      <c r="A16" s="193" t="s">
        <v>65</v>
      </c>
      <c r="B16" s="191"/>
      <c r="C16" s="191"/>
      <c r="D16" s="192"/>
      <c r="E16" s="201">
        <f>IF(E15="Beginning",ABS(NPV(E6/12,INDEX(A27:B1238,MATCH(E14,A27:A1238,0),2):$B$1238))*(1+E6/12),ABS(NPV(E6/12,INDEX(A27:B1238,MATCH(E14,A27:A1238,0),2):$B$1238)))</f>
        <v>0</v>
      </c>
      <c r="F16" s="202"/>
      <c r="G16" s="30"/>
      <c r="H16" s="30"/>
      <c r="I16" s="30"/>
      <c r="J16" s="91" t="s">
        <v>1488</v>
      </c>
      <c r="K16" s="91" t="s">
        <v>1489</v>
      </c>
      <c r="L16" s="92" t="s">
        <v>1490</v>
      </c>
      <c r="M16" s="92" t="s">
        <v>1491</v>
      </c>
      <c r="N16" s="92" t="s">
        <v>1492</v>
      </c>
      <c r="O16" s="78"/>
      <c r="P16" s="14"/>
      <c r="Q16" s="22"/>
      <c r="R16" s="22"/>
    </row>
    <row r="17" spans="1:19" s="40" customFormat="1" ht="23.25" customHeight="1" x14ac:dyDescent="0.25">
      <c r="A17" s="194" t="s">
        <v>1501</v>
      </c>
      <c r="B17" s="195"/>
      <c r="C17" s="195"/>
      <c r="D17" s="196"/>
      <c r="E17" s="199">
        <v>350000</v>
      </c>
      <c r="F17" s="200"/>
      <c r="G17" s="30"/>
      <c r="H17" s="30"/>
      <c r="I17" s="30"/>
      <c r="J17" s="93" t="str">
        <f>LEFT('Example 2 Output'!$E$7,4)-1&amp;"–"&amp;RIGHT('Example 2 Output'!$E$7,4)-1</f>
        <v>2021–2022</v>
      </c>
      <c r="K17" s="94">
        <f>DATE(RIGHT(J17,4),6,1)</f>
        <v>44713</v>
      </c>
      <c r="L17" s="73">
        <f>(ROUND(SUMIFS($F$27:$F$1238,$A$27:$A$1238,$K$17),2))</f>
        <v>0</v>
      </c>
      <c r="M17" s="73">
        <f>IF(AND('Example 2 Output'!$E$7&gt;'Example 2 Input'!$J$20,'Example 2 Output'!$E$7&lt;='Example 2 Input'!$L$20),SUMIFS($H$27:$H$1238,$A$27:$A$1238,$K$17),0)</f>
        <v>0</v>
      </c>
      <c r="N17" s="73">
        <f>IF(AND($J$17&gt;=$J$20,$J$17&lt;$L$20),$E$19,0)</f>
        <v>0</v>
      </c>
      <c r="O17" s="84"/>
      <c r="P17" s="21"/>
      <c r="Q17" s="22"/>
      <c r="R17" s="22"/>
    </row>
    <row r="18" spans="1:19" s="40" customFormat="1" ht="23.25" customHeight="1" x14ac:dyDescent="0.25">
      <c r="A18" s="194" t="s">
        <v>1475</v>
      </c>
      <c r="B18" s="195"/>
      <c r="C18" s="195"/>
      <c r="D18" s="196"/>
      <c r="E18" s="199">
        <v>0</v>
      </c>
      <c r="F18" s="200"/>
      <c r="G18" s="30"/>
      <c r="H18" s="30"/>
      <c r="I18" s="30"/>
      <c r="J18" s="78"/>
      <c r="K18" s="78"/>
      <c r="L18" s="78"/>
      <c r="M18" s="78"/>
      <c r="N18" s="78"/>
      <c r="O18" s="84"/>
      <c r="P18" s="21"/>
      <c r="Q18" s="22"/>
      <c r="R18" s="22"/>
    </row>
    <row r="19" spans="1:19" s="40" customFormat="1" ht="23.25" customHeight="1" x14ac:dyDescent="0.2">
      <c r="A19" s="190" t="s">
        <v>1565</v>
      </c>
      <c r="B19" s="191"/>
      <c r="C19" s="191"/>
      <c r="D19" s="192"/>
      <c r="E19" s="219">
        <f>E16+E18+E17</f>
        <v>350000</v>
      </c>
      <c r="F19" s="220"/>
      <c r="G19" s="30"/>
      <c r="H19" s="30"/>
      <c r="I19" s="30"/>
      <c r="J19" s="114" t="s">
        <v>1494</v>
      </c>
      <c r="K19" s="114" t="s">
        <v>1495</v>
      </c>
      <c r="L19" s="114" t="s">
        <v>1487</v>
      </c>
      <c r="M19" s="114" t="s">
        <v>1496</v>
      </c>
      <c r="N19" s="78"/>
      <c r="O19" s="84"/>
      <c r="P19" s="21"/>
      <c r="Q19" s="22"/>
      <c r="R19" s="22"/>
    </row>
    <row r="20" spans="1:19" s="40" customFormat="1" ht="23.25" customHeight="1" x14ac:dyDescent="0.25">
      <c r="A20" s="193" t="s">
        <v>36</v>
      </c>
      <c r="B20" s="191"/>
      <c r="C20" s="191"/>
      <c r="D20" s="192"/>
      <c r="E20" s="217" t="s">
        <v>1461</v>
      </c>
      <c r="F20" s="218"/>
      <c r="G20" s="31"/>
      <c r="H20" s="32"/>
      <c r="I20" s="32"/>
      <c r="J20" s="72" t="str">
        <f>IF(OR(MONTH($E$14)=1,MONTH($E$14)=2,MONTH($E$14)=3,MONTH($E$14)=4,MONTH($E$14)=5,MONTH($E$14)=6),YEAR($E$14)-1&amp;"–"&amp;YEAR($E$14),YEAR($E$14)&amp;"–"&amp;YEAR($E$14)+1)</f>
        <v>2022–2023</v>
      </c>
      <c r="K20" s="115">
        <f>EDATE($E$14,+($E$22-1))</f>
        <v>45809</v>
      </c>
      <c r="L20" s="72" t="str">
        <f>IF(OR(MONTH($K$20)=1,MONTH($K$20)=2,MONTH($K$20)=3,MONTH($K$20)=4,MONTH($K$20)=5,MONTH($K$20)=6),YEAR($K$20)-1&amp;"–"&amp;YEAR($K$20),YEAR($K$20)&amp;"–"&amp;YEAR($K$20)+1)</f>
        <v>2024–2025</v>
      </c>
      <c r="M20" s="116">
        <f>IF($L$20='Example 2 Output'!$E$7,$E$19,0)</f>
        <v>0</v>
      </c>
      <c r="N20" s="78"/>
      <c r="O20" s="84"/>
      <c r="P20" s="21"/>
      <c r="Q20" s="22"/>
      <c r="R20" s="22"/>
    </row>
    <row r="21" spans="1:19" s="40" customFormat="1" ht="23.25" customHeight="1" x14ac:dyDescent="0.2">
      <c r="A21" s="203" t="s">
        <v>35</v>
      </c>
      <c r="B21" s="204"/>
      <c r="C21" s="204"/>
      <c r="D21" s="205"/>
      <c r="E21" s="215">
        <f>IF(E20="Subscription-Based Information Technology Arrangements",10*12,"0")</f>
        <v>120</v>
      </c>
      <c r="F21" s="216"/>
      <c r="G21" s="33"/>
      <c r="H21" s="33"/>
      <c r="I21" s="33"/>
      <c r="J21" s="78"/>
      <c r="K21" s="78"/>
      <c r="L21" s="78"/>
      <c r="M21" s="78"/>
      <c r="N21" s="78"/>
      <c r="O21" s="84"/>
      <c r="P21" s="21"/>
      <c r="Q21" s="22"/>
      <c r="R21" s="22"/>
    </row>
    <row r="22" spans="1:19" s="40" customFormat="1" ht="23.25" customHeight="1" x14ac:dyDescent="0.2">
      <c r="A22" s="203" t="s">
        <v>15</v>
      </c>
      <c r="B22" s="204"/>
      <c r="C22" s="204"/>
      <c r="D22" s="205"/>
      <c r="E22" s="215">
        <f>ROUND(COUNTIF(C27:C1238,"&lt;&gt;"&amp;""),1)</f>
        <v>36</v>
      </c>
      <c r="F22" s="216"/>
      <c r="G22" s="33"/>
      <c r="H22" s="33"/>
      <c r="I22" s="33"/>
      <c r="J22" s="78"/>
      <c r="K22" s="78"/>
      <c r="L22" s="78"/>
      <c r="M22" s="78"/>
      <c r="N22" s="78"/>
      <c r="O22" s="79"/>
    </row>
    <row r="23" spans="1:19" s="40" customFormat="1" ht="23.25" customHeight="1" x14ac:dyDescent="0.25">
      <c r="A23" s="190" t="s">
        <v>1462</v>
      </c>
      <c r="B23" s="209"/>
      <c r="C23" s="209"/>
      <c r="D23" s="210"/>
      <c r="E23" s="213">
        <f>IF(E21&lt;E22,E21,E22)</f>
        <v>36</v>
      </c>
      <c r="F23" s="214"/>
      <c r="G23" s="34"/>
      <c r="H23" s="34"/>
      <c r="I23" s="34"/>
      <c r="J23" s="78"/>
      <c r="K23" s="78"/>
      <c r="L23" s="78"/>
      <c r="M23" s="78"/>
      <c r="N23" s="78"/>
      <c r="O23" s="79"/>
      <c r="R23" s="22"/>
      <c r="S23" s="70"/>
    </row>
    <row r="24" spans="1:19" s="40" customFormat="1" ht="20.25" customHeight="1" x14ac:dyDescent="0.2">
      <c r="A24" s="35"/>
      <c r="B24" s="35"/>
      <c r="C24" s="35"/>
      <c r="D24" s="36"/>
      <c r="E24" s="14"/>
      <c r="F24" s="13"/>
      <c r="G24" s="13"/>
      <c r="H24" s="13"/>
      <c r="I24" s="13"/>
      <c r="J24" s="78"/>
      <c r="K24" s="78"/>
      <c r="L24" s="78"/>
      <c r="M24" s="78"/>
      <c r="N24" s="78"/>
      <c r="O24" s="79"/>
    </row>
    <row r="25" spans="1:19" s="40" customFormat="1" ht="87.75" customHeight="1" x14ac:dyDescent="0.25">
      <c r="A25" s="206" t="s">
        <v>1473</v>
      </c>
      <c r="B25" s="207"/>
      <c r="C25" s="207"/>
      <c r="D25" s="207"/>
      <c r="E25" s="207"/>
      <c r="F25" s="207"/>
      <c r="G25" s="207"/>
      <c r="H25" s="207"/>
      <c r="I25" s="208"/>
      <c r="J25" s="78"/>
      <c r="K25" s="78"/>
      <c r="L25" s="78"/>
      <c r="M25" s="78"/>
      <c r="N25" s="78"/>
      <c r="O25" s="79"/>
    </row>
    <row r="26" spans="1:19" s="40" customFormat="1" ht="66" customHeight="1" x14ac:dyDescent="0.25">
      <c r="A26" s="37" t="s">
        <v>0</v>
      </c>
      <c r="B26" s="38"/>
      <c r="C26" s="39" t="s">
        <v>12</v>
      </c>
      <c r="D26" s="37" t="s">
        <v>2</v>
      </c>
      <c r="E26" s="37" t="s">
        <v>1</v>
      </c>
      <c r="F26" s="38" t="str">
        <f>IF(E15="Beginning","Beginning Monthly Obligation Balance","Ending Monthly Obligation Balance")</f>
        <v>Beginning Monthly Obligation Balance</v>
      </c>
      <c r="G26" s="38" t="s">
        <v>1566</v>
      </c>
      <c r="H26" s="38" t="s">
        <v>67</v>
      </c>
      <c r="I26" s="38" t="s">
        <v>1567</v>
      </c>
      <c r="J26" s="86" t="s">
        <v>1497</v>
      </c>
      <c r="K26" s="78"/>
      <c r="L26" s="78"/>
      <c r="M26" s="78"/>
      <c r="N26" s="78"/>
      <c r="O26" s="79"/>
    </row>
    <row r="27" spans="1:19" s="40" customFormat="1" ht="20.25" customHeight="1" x14ac:dyDescent="0.2">
      <c r="A27" s="41">
        <v>44743</v>
      </c>
      <c r="B27" s="42">
        <f>IF(C27&gt;0,C27*-1,C27)</f>
        <v>0</v>
      </c>
      <c r="C27" s="117">
        <v>0</v>
      </c>
      <c r="D27" s="43">
        <f>IF(C27&lt;&gt;"",IF(E15="Beginning",0,$E$16*($E$6/12)),0)</f>
        <v>0</v>
      </c>
      <c r="E27" s="44">
        <f t="shared" ref="E27:E90" si="0">C27-D27</f>
        <v>0</v>
      </c>
      <c r="F27" s="43">
        <f>IF(C27&lt;&gt;"",$E$16-E27,0)</f>
        <v>0</v>
      </c>
      <c r="G27" s="45">
        <f>IF(C27&lt;&gt;"",$E$19/$E$23,0)</f>
        <v>9722.2222222222226</v>
      </c>
      <c r="H27" s="43">
        <f>IF(C27&lt;&gt;"",G27,0)</f>
        <v>9722.2222222222226</v>
      </c>
      <c r="I27" s="43">
        <f>IF(C27&lt;&gt;"",$E$19-H27,0)</f>
        <v>340277.77777777775</v>
      </c>
      <c r="J27" s="78" t="str">
        <f>IF(OR(MONTH(A27)=1,MONTH(A27)=2,MONTH(A27)=3,MONTH(A27)=4,MONTH(A27)=5,MONTH(A27)=6),YEAR(A27)-1&amp;"–"&amp;YEAR(A27),YEAR(A27)&amp;"–"&amp;YEAR(A27)+1)</f>
        <v>2022–2023</v>
      </c>
      <c r="K27" s="78"/>
      <c r="L27" s="78"/>
      <c r="M27" s="78"/>
      <c r="N27" s="78"/>
      <c r="O27" s="79"/>
      <c r="Q27" s="46"/>
    </row>
    <row r="28" spans="1:19" s="40" customFormat="1" ht="20.25" customHeight="1" x14ac:dyDescent="0.2">
      <c r="A28" s="41">
        <v>44774</v>
      </c>
      <c r="B28" s="42">
        <f t="shared" ref="B28:B91" si="1">IF(C28&gt;0,C28*-1,C28)</f>
        <v>0</v>
      </c>
      <c r="C28" s="117">
        <v>0</v>
      </c>
      <c r="D28" s="43">
        <f t="shared" ref="D28:D91" si="2">IF(C28="",0,IF($E$15="Beginning",IF(C27&lt;&gt;"",$F27*$E$6/12,0),IF(C27&lt;&gt;"",$F27*$E$6/12,$E$16*$E$6/12)))</f>
        <v>0</v>
      </c>
      <c r="E28" s="44">
        <f t="shared" si="0"/>
        <v>0</v>
      </c>
      <c r="F28" s="43">
        <f t="shared" ref="F28:F91" si="3">IF(C28="",0,IF(C27="",$E$16-E28,IF(C28&lt;&gt;"",F27-E28)))</f>
        <v>0</v>
      </c>
      <c r="G28" s="45">
        <f>IF(AND(C28&lt;&gt;"",G27&lt;E$19),$E$19/$E$23,0)</f>
        <v>9722.2222222222226</v>
      </c>
      <c r="H28" s="43">
        <f t="shared" ref="H28:H91" si="4">IF(C28&lt;&gt;"",G28+H27,0)</f>
        <v>19444.444444444445</v>
      </c>
      <c r="I28" s="43">
        <f>IF(C28&lt;&gt;"",$E$19-H28,0)</f>
        <v>330555.55555555556</v>
      </c>
      <c r="J28" s="78" t="str">
        <f t="shared" ref="J28:J91" si="5">IF(OR(MONTH(A28)=1,MONTH(A28)=2,MONTH(A28)=3,MONTH(A28)=4,MONTH(A28)=5,MONTH(A28)=6),YEAR(A28)-1&amp;"–"&amp;YEAR(A28),YEAR(A28)&amp;"–"&amp;YEAR(A28)+1)</f>
        <v>2022–2023</v>
      </c>
      <c r="K28" s="78"/>
      <c r="L28" s="78"/>
      <c r="M28" s="78"/>
      <c r="N28" s="78"/>
      <c r="O28" s="79"/>
      <c r="Q28" s="46"/>
    </row>
    <row r="29" spans="1:19" s="40" customFormat="1" ht="20.25" customHeight="1" x14ac:dyDescent="0.2">
      <c r="A29" s="41">
        <v>44805</v>
      </c>
      <c r="B29" s="42">
        <f t="shared" si="1"/>
        <v>0</v>
      </c>
      <c r="C29" s="117">
        <v>0</v>
      </c>
      <c r="D29" s="43">
        <f t="shared" si="2"/>
        <v>0</v>
      </c>
      <c r="E29" s="44">
        <f t="shared" si="0"/>
        <v>0</v>
      </c>
      <c r="F29" s="43">
        <f t="shared" si="3"/>
        <v>0</v>
      </c>
      <c r="G29" s="45">
        <f>IF(AND(C29&lt;&gt;"",SUM(G$27:G28)&lt;E$19),$E$19/$E$23,0)</f>
        <v>9722.2222222222226</v>
      </c>
      <c r="H29" s="43">
        <f t="shared" si="4"/>
        <v>29166.666666666668</v>
      </c>
      <c r="I29" s="43">
        <f t="shared" ref="I29:I92" si="6">IF(C29&lt;&gt;"",$E$19-H29,0)</f>
        <v>320833.33333333331</v>
      </c>
      <c r="J29" s="78" t="str">
        <f t="shared" si="5"/>
        <v>2022–2023</v>
      </c>
      <c r="K29" s="78"/>
      <c r="L29" s="78"/>
      <c r="M29" s="78"/>
      <c r="N29" s="78"/>
      <c r="O29" s="79"/>
      <c r="Q29" s="46"/>
    </row>
    <row r="30" spans="1:19" s="40" customFormat="1" ht="20.25" customHeight="1" x14ac:dyDescent="0.2">
      <c r="A30" s="41">
        <v>44835</v>
      </c>
      <c r="B30" s="42">
        <f t="shared" si="1"/>
        <v>0</v>
      </c>
      <c r="C30" s="117">
        <v>0</v>
      </c>
      <c r="D30" s="43">
        <f t="shared" si="2"/>
        <v>0</v>
      </c>
      <c r="E30" s="44">
        <f t="shared" si="0"/>
        <v>0</v>
      </c>
      <c r="F30" s="43">
        <f t="shared" si="3"/>
        <v>0</v>
      </c>
      <c r="G30" s="45">
        <f>IF(AND(C30&lt;&gt;"",SUM(G$27:G29)&lt;E$19),$E$19/$E$23,0)</f>
        <v>9722.2222222222226</v>
      </c>
      <c r="H30" s="43">
        <f t="shared" si="4"/>
        <v>38888.888888888891</v>
      </c>
      <c r="I30" s="43">
        <f t="shared" si="6"/>
        <v>311111.11111111112</v>
      </c>
      <c r="J30" s="78" t="str">
        <f t="shared" si="5"/>
        <v>2022–2023</v>
      </c>
      <c r="K30" s="78"/>
      <c r="L30" s="78"/>
      <c r="M30" s="78"/>
      <c r="N30" s="78"/>
      <c r="O30" s="79"/>
      <c r="Q30" s="46"/>
    </row>
    <row r="31" spans="1:19" s="40" customFormat="1" ht="20.25" customHeight="1" x14ac:dyDescent="0.2">
      <c r="A31" s="41">
        <v>44866</v>
      </c>
      <c r="B31" s="42">
        <f t="shared" si="1"/>
        <v>0</v>
      </c>
      <c r="C31" s="117">
        <v>0</v>
      </c>
      <c r="D31" s="43">
        <f t="shared" si="2"/>
        <v>0</v>
      </c>
      <c r="E31" s="44">
        <f t="shared" si="0"/>
        <v>0</v>
      </c>
      <c r="F31" s="43">
        <f t="shared" si="3"/>
        <v>0</v>
      </c>
      <c r="G31" s="45">
        <f>IF(AND(C31&lt;&gt;"",SUM(G$27:G30)&lt;E$19),$E$19/$E$23,0)</f>
        <v>9722.2222222222226</v>
      </c>
      <c r="H31" s="43">
        <f t="shared" si="4"/>
        <v>48611.111111111109</v>
      </c>
      <c r="I31" s="43">
        <f t="shared" si="6"/>
        <v>301388.88888888888</v>
      </c>
      <c r="J31" s="78" t="str">
        <f t="shared" si="5"/>
        <v>2022–2023</v>
      </c>
      <c r="K31" s="78"/>
      <c r="L31" s="88"/>
      <c r="M31" s="78"/>
      <c r="N31" s="87"/>
      <c r="O31" s="79"/>
      <c r="Q31" s="46"/>
    </row>
    <row r="32" spans="1:19" s="40" customFormat="1" ht="20.25" customHeight="1" x14ac:dyDescent="0.2">
      <c r="A32" s="41">
        <v>44896</v>
      </c>
      <c r="B32" s="42">
        <f t="shared" si="1"/>
        <v>0</v>
      </c>
      <c r="C32" s="117">
        <v>0</v>
      </c>
      <c r="D32" s="43">
        <f t="shared" si="2"/>
        <v>0</v>
      </c>
      <c r="E32" s="44">
        <f t="shared" si="0"/>
        <v>0</v>
      </c>
      <c r="F32" s="43">
        <f t="shared" si="3"/>
        <v>0</v>
      </c>
      <c r="G32" s="45">
        <f>IF(AND(C32&lt;&gt;"",SUM(G$27:G31)&lt;E$19),$E$19/$E$23,0)</f>
        <v>9722.2222222222226</v>
      </c>
      <c r="H32" s="43">
        <f t="shared" si="4"/>
        <v>58333.333333333328</v>
      </c>
      <c r="I32" s="43">
        <f t="shared" si="6"/>
        <v>291666.66666666669</v>
      </c>
      <c r="J32" s="78" t="str">
        <f t="shared" si="5"/>
        <v>2022–2023</v>
      </c>
      <c r="K32" s="78"/>
      <c r="L32" s="78"/>
      <c r="M32" s="78"/>
      <c r="N32" s="87"/>
      <c r="O32" s="79"/>
      <c r="Q32" s="46"/>
    </row>
    <row r="33" spans="1:17" s="40" customFormat="1" ht="20.25" customHeight="1" x14ac:dyDescent="0.2">
      <c r="A33" s="41">
        <v>44927</v>
      </c>
      <c r="B33" s="42">
        <f t="shared" si="1"/>
        <v>0</v>
      </c>
      <c r="C33" s="117">
        <v>0</v>
      </c>
      <c r="D33" s="43">
        <f t="shared" si="2"/>
        <v>0</v>
      </c>
      <c r="E33" s="44">
        <f t="shared" si="0"/>
        <v>0</v>
      </c>
      <c r="F33" s="43">
        <f t="shared" si="3"/>
        <v>0</v>
      </c>
      <c r="G33" s="45">
        <f>IF(AND(C33&lt;&gt;"",SUM(G$27:G32)&lt;E$19),$E$19/$E$23,0)</f>
        <v>9722.2222222222226</v>
      </c>
      <c r="H33" s="43">
        <f t="shared" si="4"/>
        <v>68055.555555555547</v>
      </c>
      <c r="I33" s="43">
        <f t="shared" si="6"/>
        <v>281944.44444444444</v>
      </c>
      <c r="J33" s="78" t="str">
        <f t="shared" si="5"/>
        <v>2022–2023</v>
      </c>
      <c r="K33" s="78"/>
      <c r="L33" s="78"/>
      <c r="M33" s="78"/>
      <c r="N33" s="87"/>
      <c r="O33" s="79"/>
      <c r="Q33" s="46"/>
    </row>
    <row r="34" spans="1:17" s="40" customFormat="1" ht="20.25" customHeight="1" x14ac:dyDescent="0.2">
      <c r="A34" s="41">
        <v>44958</v>
      </c>
      <c r="B34" s="42">
        <f t="shared" si="1"/>
        <v>0</v>
      </c>
      <c r="C34" s="117">
        <v>0</v>
      </c>
      <c r="D34" s="43">
        <f t="shared" si="2"/>
        <v>0</v>
      </c>
      <c r="E34" s="44">
        <f t="shared" si="0"/>
        <v>0</v>
      </c>
      <c r="F34" s="43">
        <f t="shared" si="3"/>
        <v>0</v>
      </c>
      <c r="G34" s="45">
        <f>IF(AND(C34&lt;&gt;"",SUM(G$27:G33)&lt;E$19),$E$19/$E$23,0)</f>
        <v>9722.2222222222226</v>
      </c>
      <c r="H34" s="43">
        <f t="shared" si="4"/>
        <v>77777.777777777766</v>
      </c>
      <c r="I34" s="43">
        <f t="shared" si="6"/>
        <v>272222.22222222225</v>
      </c>
      <c r="J34" s="78" t="str">
        <f t="shared" si="5"/>
        <v>2022–2023</v>
      </c>
      <c r="K34" s="78"/>
      <c r="L34" s="78"/>
      <c r="M34" s="78"/>
      <c r="N34" s="87"/>
      <c r="O34" s="79"/>
      <c r="Q34" s="46"/>
    </row>
    <row r="35" spans="1:17" s="40" customFormat="1" ht="20.25" customHeight="1" x14ac:dyDescent="0.2">
      <c r="A35" s="41">
        <v>44986</v>
      </c>
      <c r="B35" s="42">
        <f t="shared" si="1"/>
        <v>0</v>
      </c>
      <c r="C35" s="117">
        <v>0</v>
      </c>
      <c r="D35" s="43">
        <f t="shared" si="2"/>
        <v>0</v>
      </c>
      <c r="E35" s="44">
        <f t="shared" si="0"/>
        <v>0</v>
      </c>
      <c r="F35" s="43">
        <f t="shared" si="3"/>
        <v>0</v>
      </c>
      <c r="G35" s="45">
        <f>IF(AND(C35&lt;&gt;"",SUM(G$27:G34)&lt;E$19),$E$19/$E$23,0)</f>
        <v>9722.2222222222226</v>
      </c>
      <c r="H35" s="43">
        <f t="shared" si="4"/>
        <v>87499.999999999985</v>
      </c>
      <c r="I35" s="43">
        <f t="shared" si="6"/>
        <v>262500</v>
      </c>
      <c r="J35" s="78" t="str">
        <f t="shared" si="5"/>
        <v>2022–2023</v>
      </c>
      <c r="K35" s="78"/>
      <c r="L35" s="78"/>
      <c r="M35" s="78"/>
      <c r="N35" s="87"/>
      <c r="O35" s="79"/>
      <c r="Q35" s="46"/>
    </row>
    <row r="36" spans="1:17" s="40" customFormat="1" ht="20.25" customHeight="1" x14ac:dyDescent="0.2">
      <c r="A36" s="41">
        <v>45017</v>
      </c>
      <c r="B36" s="42">
        <f t="shared" si="1"/>
        <v>0</v>
      </c>
      <c r="C36" s="117">
        <v>0</v>
      </c>
      <c r="D36" s="43">
        <f t="shared" si="2"/>
        <v>0</v>
      </c>
      <c r="E36" s="44">
        <f t="shared" si="0"/>
        <v>0</v>
      </c>
      <c r="F36" s="43">
        <f t="shared" si="3"/>
        <v>0</v>
      </c>
      <c r="G36" s="45">
        <f>IF(AND(C36&lt;&gt;"",SUM(G$27:G35)&lt;E$19),$E$19/$E$23,0)</f>
        <v>9722.2222222222226</v>
      </c>
      <c r="H36" s="43">
        <f t="shared" si="4"/>
        <v>97222.222222222204</v>
      </c>
      <c r="I36" s="43">
        <f t="shared" si="6"/>
        <v>252777.77777777781</v>
      </c>
      <c r="J36" s="78" t="str">
        <f t="shared" si="5"/>
        <v>2022–2023</v>
      </c>
      <c r="K36" s="78"/>
      <c r="L36" s="78"/>
      <c r="M36" s="78"/>
      <c r="N36" s="87"/>
      <c r="O36" s="79"/>
      <c r="Q36" s="46"/>
    </row>
    <row r="37" spans="1:17" s="40" customFormat="1" ht="20.25" customHeight="1" x14ac:dyDescent="0.2">
      <c r="A37" s="41">
        <v>45047</v>
      </c>
      <c r="B37" s="42">
        <f t="shared" si="1"/>
        <v>0</v>
      </c>
      <c r="C37" s="117">
        <v>0</v>
      </c>
      <c r="D37" s="43">
        <f t="shared" si="2"/>
        <v>0</v>
      </c>
      <c r="E37" s="44">
        <f t="shared" si="0"/>
        <v>0</v>
      </c>
      <c r="F37" s="43">
        <f t="shared" si="3"/>
        <v>0</v>
      </c>
      <c r="G37" s="45">
        <f>IF(AND(C37&lt;&gt;"",SUM(G$27:G36)&lt;E$19),$E$19/$E$23,0)</f>
        <v>9722.2222222222226</v>
      </c>
      <c r="H37" s="43">
        <f t="shared" si="4"/>
        <v>106944.44444444442</v>
      </c>
      <c r="I37" s="43">
        <f t="shared" si="6"/>
        <v>243055.55555555556</v>
      </c>
      <c r="J37" s="78" t="str">
        <f t="shared" si="5"/>
        <v>2022–2023</v>
      </c>
      <c r="K37" s="78"/>
      <c r="L37" s="89"/>
      <c r="M37" s="78"/>
      <c r="N37" s="87"/>
      <c r="O37" s="79"/>
      <c r="Q37" s="46"/>
    </row>
    <row r="38" spans="1:17" s="40" customFormat="1" ht="20.25" customHeight="1" x14ac:dyDescent="0.2">
      <c r="A38" s="41">
        <v>45078</v>
      </c>
      <c r="B38" s="42">
        <f t="shared" si="1"/>
        <v>0</v>
      </c>
      <c r="C38" s="117">
        <v>0</v>
      </c>
      <c r="D38" s="43">
        <f t="shared" si="2"/>
        <v>0</v>
      </c>
      <c r="E38" s="44">
        <f t="shared" si="0"/>
        <v>0</v>
      </c>
      <c r="F38" s="47">
        <f t="shared" si="3"/>
        <v>0</v>
      </c>
      <c r="G38" s="48">
        <f>IF(AND(C38&lt;&gt;"",SUM(G$27:G37)&lt;E$19),$E$19/$E$23,0)</f>
        <v>9722.2222222222226</v>
      </c>
      <c r="H38" s="47">
        <f t="shared" si="4"/>
        <v>116666.66666666664</v>
      </c>
      <c r="I38" s="43">
        <f t="shared" si="6"/>
        <v>233333.33333333337</v>
      </c>
      <c r="J38" s="78" t="str">
        <f t="shared" si="5"/>
        <v>2022–2023</v>
      </c>
      <c r="K38" s="78"/>
      <c r="L38" s="89"/>
      <c r="M38" s="78"/>
      <c r="N38" s="87"/>
      <c r="O38" s="79"/>
      <c r="Q38" s="46"/>
    </row>
    <row r="39" spans="1:17" s="40" customFormat="1" ht="20.25" customHeight="1" x14ac:dyDescent="0.2">
      <c r="A39" s="41">
        <v>45108</v>
      </c>
      <c r="B39" s="42">
        <f t="shared" si="1"/>
        <v>0</v>
      </c>
      <c r="C39" s="117">
        <v>0</v>
      </c>
      <c r="D39" s="43">
        <f t="shared" si="2"/>
        <v>0</v>
      </c>
      <c r="E39" s="44">
        <f t="shared" si="0"/>
        <v>0</v>
      </c>
      <c r="F39" s="47">
        <f t="shared" si="3"/>
        <v>0</v>
      </c>
      <c r="G39" s="48">
        <f>IF(AND(C39&lt;&gt;"",SUM(G$27:G38)&lt;E$19),$E$19/$E$23,0)</f>
        <v>9722.2222222222226</v>
      </c>
      <c r="H39" s="47">
        <f t="shared" si="4"/>
        <v>126388.88888888886</v>
      </c>
      <c r="I39" s="43">
        <f t="shared" si="6"/>
        <v>223611.11111111112</v>
      </c>
      <c r="J39" s="78" t="str">
        <f t="shared" si="5"/>
        <v>2023–2024</v>
      </c>
      <c r="K39" s="78"/>
      <c r="L39" s="89"/>
      <c r="M39" s="78"/>
      <c r="N39" s="87"/>
      <c r="O39" s="79"/>
      <c r="Q39" s="46"/>
    </row>
    <row r="40" spans="1:17" s="40" customFormat="1" ht="20.25" customHeight="1" x14ac:dyDescent="0.2">
      <c r="A40" s="41">
        <v>45139</v>
      </c>
      <c r="B40" s="42">
        <f t="shared" si="1"/>
        <v>0</v>
      </c>
      <c r="C40" s="117">
        <v>0</v>
      </c>
      <c r="D40" s="43">
        <f t="shared" si="2"/>
        <v>0</v>
      </c>
      <c r="E40" s="44">
        <f t="shared" si="0"/>
        <v>0</v>
      </c>
      <c r="F40" s="47">
        <f t="shared" si="3"/>
        <v>0</v>
      </c>
      <c r="G40" s="48">
        <f>IF(AND(C40&lt;&gt;"",SUM(G$27:G39)&lt;E$19),$E$19/$E$23,0)</f>
        <v>9722.2222222222226</v>
      </c>
      <c r="H40" s="47">
        <f t="shared" si="4"/>
        <v>136111.11111111109</v>
      </c>
      <c r="I40" s="43">
        <f t="shared" si="6"/>
        <v>213888.88888888891</v>
      </c>
      <c r="J40" s="78" t="str">
        <f t="shared" si="5"/>
        <v>2023–2024</v>
      </c>
      <c r="K40" s="78"/>
      <c r="L40" s="89"/>
      <c r="M40" s="78"/>
      <c r="N40" s="87"/>
      <c r="O40" s="79"/>
      <c r="Q40" s="46"/>
    </row>
    <row r="41" spans="1:17" s="40" customFormat="1" ht="20.25" customHeight="1" x14ac:dyDescent="0.2">
      <c r="A41" s="41">
        <v>45170</v>
      </c>
      <c r="B41" s="42">
        <f t="shared" si="1"/>
        <v>0</v>
      </c>
      <c r="C41" s="117">
        <v>0</v>
      </c>
      <c r="D41" s="43">
        <f t="shared" si="2"/>
        <v>0</v>
      </c>
      <c r="E41" s="44">
        <f t="shared" si="0"/>
        <v>0</v>
      </c>
      <c r="F41" s="47">
        <f t="shared" si="3"/>
        <v>0</v>
      </c>
      <c r="G41" s="48">
        <f>IF(AND(C41&lt;&gt;"",SUM(G$27:G40)&lt;E$19),$E$19/$E$23,0)</f>
        <v>9722.2222222222226</v>
      </c>
      <c r="H41" s="47">
        <f t="shared" si="4"/>
        <v>145833.33333333331</v>
      </c>
      <c r="I41" s="43">
        <f t="shared" si="6"/>
        <v>204166.66666666669</v>
      </c>
      <c r="J41" s="78" t="str">
        <f t="shared" si="5"/>
        <v>2023–2024</v>
      </c>
      <c r="K41" s="78"/>
      <c r="L41" s="89"/>
      <c r="M41" s="78"/>
      <c r="N41" s="87"/>
      <c r="O41" s="79"/>
      <c r="Q41" s="46"/>
    </row>
    <row r="42" spans="1:17" s="40" customFormat="1" ht="20.25" customHeight="1" x14ac:dyDescent="0.2">
      <c r="A42" s="41">
        <v>45200</v>
      </c>
      <c r="B42" s="42">
        <f t="shared" si="1"/>
        <v>0</v>
      </c>
      <c r="C42" s="117">
        <v>0</v>
      </c>
      <c r="D42" s="43">
        <f t="shared" si="2"/>
        <v>0</v>
      </c>
      <c r="E42" s="44">
        <f t="shared" si="0"/>
        <v>0</v>
      </c>
      <c r="F42" s="47">
        <f t="shared" si="3"/>
        <v>0</v>
      </c>
      <c r="G42" s="48">
        <f>IF(AND(C42&lt;&gt;"",SUM(G$27:G41)&lt;E$19),$E$19/$E$23,0)</f>
        <v>9722.2222222222226</v>
      </c>
      <c r="H42" s="47">
        <f t="shared" si="4"/>
        <v>155555.55555555553</v>
      </c>
      <c r="I42" s="43">
        <f t="shared" si="6"/>
        <v>194444.44444444447</v>
      </c>
      <c r="J42" s="78" t="str">
        <f t="shared" si="5"/>
        <v>2023–2024</v>
      </c>
      <c r="K42" s="78"/>
      <c r="L42" s="89"/>
      <c r="M42" s="78"/>
      <c r="N42" s="87"/>
      <c r="O42" s="79"/>
      <c r="Q42" s="46"/>
    </row>
    <row r="43" spans="1:17" s="40" customFormat="1" ht="20.25" customHeight="1" x14ac:dyDescent="0.2">
      <c r="A43" s="41">
        <v>45231</v>
      </c>
      <c r="B43" s="42">
        <f t="shared" si="1"/>
        <v>0</v>
      </c>
      <c r="C43" s="117">
        <v>0</v>
      </c>
      <c r="D43" s="43">
        <f t="shared" si="2"/>
        <v>0</v>
      </c>
      <c r="E43" s="44">
        <f t="shared" si="0"/>
        <v>0</v>
      </c>
      <c r="F43" s="47">
        <f t="shared" si="3"/>
        <v>0</v>
      </c>
      <c r="G43" s="48">
        <f>IF(AND(C43&lt;&gt;"",SUM(G$27:G42)&lt;E$19),$E$19/$E$23,0)</f>
        <v>9722.2222222222226</v>
      </c>
      <c r="H43" s="47">
        <f t="shared" si="4"/>
        <v>165277.77777777775</v>
      </c>
      <c r="I43" s="43">
        <f t="shared" si="6"/>
        <v>184722.22222222225</v>
      </c>
      <c r="J43" s="78" t="str">
        <f t="shared" si="5"/>
        <v>2023–2024</v>
      </c>
      <c r="K43" s="78"/>
      <c r="L43" s="89"/>
      <c r="M43" s="78"/>
      <c r="N43" s="87"/>
      <c r="O43" s="79"/>
      <c r="Q43" s="46"/>
    </row>
    <row r="44" spans="1:17" s="40" customFormat="1" ht="20.25" customHeight="1" x14ac:dyDescent="0.2">
      <c r="A44" s="41">
        <v>45261</v>
      </c>
      <c r="B44" s="42">
        <f t="shared" si="1"/>
        <v>0</v>
      </c>
      <c r="C44" s="117">
        <v>0</v>
      </c>
      <c r="D44" s="43">
        <f t="shared" si="2"/>
        <v>0</v>
      </c>
      <c r="E44" s="44">
        <f t="shared" si="0"/>
        <v>0</v>
      </c>
      <c r="F44" s="47">
        <f t="shared" si="3"/>
        <v>0</v>
      </c>
      <c r="G44" s="48">
        <f>IF(AND(C44&lt;&gt;"",SUM(G$27:G43)&lt;E$19),$E$19/$E$23,0)</f>
        <v>9722.2222222222226</v>
      </c>
      <c r="H44" s="47">
        <f t="shared" si="4"/>
        <v>174999.99999999997</v>
      </c>
      <c r="I44" s="43">
        <f t="shared" si="6"/>
        <v>175000.00000000003</v>
      </c>
      <c r="J44" s="78" t="str">
        <f t="shared" si="5"/>
        <v>2023–2024</v>
      </c>
      <c r="K44" s="78"/>
      <c r="L44" s="89"/>
      <c r="M44" s="78"/>
      <c r="N44" s="87"/>
      <c r="O44" s="79"/>
      <c r="Q44" s="46"/>
    </row>
    <row r="45" spans="1:17" s="40" customFormat="1" ht="20.25" customHeight="1" x14ac:dyDescent="0.2">
      <c r="A45" s="41">
        <v>45292</v>
      </c>
      <c r="B45" s="42">
        <f t="shared" si="1"/>
        <v>0</v>
      </c>
      <c r="C45" s="117">
        <v>0</v>
      </c>
      <c r="D45" s="43">
        <f t="shared" si="2"/>
        <v>0</v>
      </c>
      <c r="E45" s="44">
        <f t="shared" si="0"/>
        <v>0</v>
      </c>
      <c r="F45" s="47">
        <f t="shared" si="3"/>
        <v>0</v>
      </c>
      <c r="G45" s="48">
        <f>IF(AND(C45&lt;&gt;"",SUM(G$27:G44)&lt;E$19),$E$19/$E$23,0)</f>
        <v>9722.2222222222226</v>
      </c>
      <c r="H45" s="47">
        <f t="shared" si="4"/>
        <v>184722.22222222219</v>
      </c>
      <c r="I45" s="43">
        <f t="shared" si="6"/>
        <v>165277.77777777781</v>
      </c>
      <c r="J45" s="78" t="str">
        <f t="shared" si="5"/>
        <v>2023–2024</v>
      </c>
      <c r="K45" s="78"/>
      <c r="L45" s="89"/>
      <c r="M45" s="78"/>
      <c r="N45" s="87"/>
      <c r="O45" s="79"/>
      <c r="Q45" s="46"/>
    </row>
    <row r="46" spans="1:17" s="40" customFormat="1" ht="20.25" customHeight="1" x14ac:dyDescent="0.2">
      <c r="A46" s="41">
        <v>45323</v>
      </c>
      <c r="B46" s="42">
        <f t="shared" si="1"/>
        <v>0</v>
      </c>
      <c r="C46" s="117">
        <v>0</v>
      </c>
      <c r="D46" s="43">
        <f t="shared" si="2"/>
        <v>0</v>
      </c>
      <c r="E46" s="44">
        <f t="shared" si="0"/>
        <v>0</v>
      </c>
      <c r="F46" s="47">
        <f t="shared" si="3"/>
        <v>0</v>
      </c>
      <c r="G46" s="48">
        <f>IF(AND(C46&lt;&gt;"",SUM(G$27:G45)&lt;E$19),$E$19/$E$23,0)</f>
        <v>9722.2222222222226</v>
      </c>
      <c r="H46" s="47">
        <f t="shared" si="4"/>
        <v>194444.44444444441</v>
      </c>
      <c r="I46" s="43">
        <f t="shared" si="6"/>
        <v>155555.55555555559</v>
      </c>
      <c r="J46" s="78" t="str">
        <f t="shared" si="5"/>
        <v>2023–2024</v>
      </c>
      <c r="K46" s="78"/>
      <c r="L46" s="89"/>
      <c r="M46" s="78"/>
      <c r="N46" s="87"/>
      <c r="O46" s="79"/>
      <c r="Q46" s="46"/>
    </row>
    <row r="47" spans="1:17" s="40" customFormat="1" ht="20.25" customHeight="1" x14ac:dyDescent="0.2">
      <c r="A47" s="41">
        <v>45352</v>
      </c>
      <c r="B47" s="42">
        <f t="shared" si="1"/>
        <v>0</v>
      </c>
      <c r="C47" s="117">
        <v>0</v>
      </c>
      <c r="D47" s="43">
        <f t="shared" si="2"/>
        <v>0</v>
      </c>
      <c r="E47" s="44">
        <f t="shared" si="0"/>
        <v>0</v>
      </c>
      <c r="F47" s="47">
        <f t="shared" si="3"/>
        <v>0</v>
      </c>
      <c r="G47" s="48">
        <f>IF(AND(C47&lt;&gt;"",SUM(G$27:G46)&lt;E$19),$E$19/$E$23,0)</f>
        <v>9722.2222222222226</v>
      </c>
      <c r="H47" s="47">
        <f t="shared" si="4"/>
        <v>204166.66666666663</v>
      </c>
      <c r="I47" s="43">
        <f t="shared" si="6"/>
        <v>145833.33333333337</v>
      </c>
      <c r="J47" s="78" t="str">
        <f t="shared" si="5"/>
        <v>2023–2024</v>
      </c>
      <c r="K47" s="78"/>
      <c r="L47" s="89"/>
      <c r="M47" s="78"/>
      <c r="N47" s="87"/>
      <c r="O47" s="79"/>
      <c r="Q47" s="46"/>
    </row>
    <row r="48" spans="1:17" s="40" customFormat="1" ht="20.25" customHeight="1" x14ac:dyDescent="0.2">
      <c r="A48" s="41">
        <v>45383</v>
      </c>
      <c r="B48" s="42">
        <f t="shared" si="1"/>
        <v>0</v>
      </c>
      <c r="C48" s="117">
        <v>0</v>
      </c>
      <c r="D48" s="43">
        <f t="shared" si="2"/>
        <v>0</v>
      </c>
      <c r="E48" s="44">
        <f t="shared" si="0"/>
        <v>0</v>
      </c>
      <c r="F48" s="47">
        <f t="shared" si="3"/>
        <v>0</v>
      </c>
      <c r="G48" s="48">
        <f>IF(AND(C48&lt;&gt;"",SUM(G$27:G47)&lt;E$19),$E$19/$E$23,0)</f>
        <v>9722.2222222222226</v>
      </c>
      <c r="H48" s="47">
        <f t="shared" si="4"/>
        <v>213888.88888888885</v>
      </c>
      <c r="I48" s="43">
        <f t="shared" si="6"/>
        <v>136111.11111111115</v>
      </c>
      <c r="J48" s="78" t="str">
        <f t="shared" si="5"/>
        <v>2023–2024</v>
      </c>
      <c r="K48" s="78"/>
      <c r="L48" s="89"/>
      <c r="M48" s="78"/>
      <c r="N48" s="87"/>
      <c r="O48" s="79"/>
      <c r="Q48" s="46"/>
    </row>
    <row r="49" spans="1:17" s="40" customFormat="1" ht="20.25" customHeight="1" x14ac:dyDescent="0.2">
      <c r="A49" s="41">
        <v>45413</v>
      </c>
      <c r="B49" s="42">
        <f t="shared" si="1"/>
        <v>0</v>
      </c>
      <c r="C49" s="117">
        <v>0</v>
      </c>
      <c r="D49" s="43">
        <f t="shared" si="2"/>
        <v>0</v>
      </c>
      <c r="E49" s="44">
        <f t="shared" si="0"/>
        <v>0</v>
      </c>
      <c r="F49" s="47">
        <f t="shared" si="3"/>
        <v>0</v>
      </c>
      <c r="G49" s="48">
        <f>IF(AND(C49&lt;&gt;"",SUM(G$27:G48)&lt;E$19),$E$19/$E$23,0)</f>
        <v>9722.2222222222226</v>
      </c>
      <c r="H49" s="47">
        <f t="shared" si="4"/>
        <v>223611.11111111107</v>
      </c>
      <c r="I49" s="43">
        <f t="shared" si="6"/>
        <v>126388.88888888893</v>
      </c>
      <c r="J49" s="78" t="str">
        <f t="shared" si="5"/>
        <v>2023–2024</v>
      </c>
      <c r="K49" s="78"/>
      <c r="L49" s="89"/>
      <c r="M49" s="78"/>
      <c r="N49" s="87"/>
      <c r="O49" s="79"/>
      <c r="Q49" s="46"/>
    </row>
    <row r="50" spans="1:17" s="40" customFormat="1" ht="20.25" customHeight="1" x14ac:dyDescent="0.2">
      <c r="A50" s="41">
        <v>45444</v>
      </c>
      <c r="B50" s="42">
        <f t="shared" si="1"/>
        <v>0</v>
      </c>
      <c r="C50" s="117">
        <v>0</v>
      </c>
      <c r="D50" s="43">
        <f t="shared" si="2"/>
        <v>0</v>
      </c>
      <c r="E50" s="44">
        <f t="shared" si="0"/>
        <v>0</v>
      </c>
      <c r="F50" s="47">
        <f t="shared" si="3"/>
        <v>0</v>
      </c>
      <c r="G50" s="48">
        <f>IF(AND(C50&lt;&gt;"",SUM(G$27:G49)&lt;E$19),$E$19/$E$23,0)</f>
        <v>9722.2222222222226</v>
      </c>
      <c r="H50" s="47">
        <f t="shared" si="4"/>
        <v>233333.33333333328</v>
      </c>
      <c r="I50" s="43">
        <f t="shared" si="6"/>
        <v>116666.66666666672</v>
      </c>
      <c r="J50" s="78" t="str">
        <f t="shared" si="5"/>
        <v>2023–2024</v>
      </c>
      <c r="K50" s="78"/>
      <c r="L50" s="89"/>
      <c r="M50" s="78"/>
      <c r="N50" s="87"/>
      <c r="O50" s="79"/>
      <c r="Q50" s="46"/>
    </row>
    <row r="51" spans="1:17" s="40" customFormat="1" ht="20.25" customHeight="1" x14ac:dyDescent="0.2">
      <c r="A51" s="41">
        <v>45474</v>
      </c>
      <c r="B51" s="42">
        <f t="shared" si="1"/>
        <v>0</v>
      </c>
      <c r="C51" s="117">
        <v>0</v>
      </c>
      <c r="D51" s="43">
        <f t="shared" si="2"/>
        <v>0</v>
      </c>
      <c r="E51" s="44">
        <f t="shared" si="0"/>
        <v>0</v>
      </c>
      <c r="F51" s="47">
        <f t="shared" si="3"/>
        <v>0</v>
      </c>
      <c r="G51" s="45">
        <f>IF(AND(C51&lt;&gt;"",SUM(G$27:G50)&lt;E$19),$E$19/$E$23,0)</f>
        <v>9722.2222222222226</v>
      </c>
      <c r="H51" s="43">
        <f t="shared" si="4"/>
        <v>243055.5555555555</v>
      </c>
      <c r="I51" s="43">
        <f t="shared" si="6"/>
        <v>106944.4444444445</v>
      </c>
      <c r="J51" s="78" t="str">
        <f t="shared" si="5"/>
        <v>2024–2025</v>
      </c>
      <c r="K51" s="78"/>
      <c r="L51" s="89"/>
      <c r="M51" s="78"/>
      <c r="N51" s="87"/>
      <c r="O51" s="79"/>
      <c r="Q51" s="46"/>
    </row>
    <row r="52" spans="1:17" s="40" customFormat="1" ht="20.25" customHeight="1" x14ac:dyDescent="0.2">
      <c r="A52" s="41">
        <v>45505</v>
      </c>
      <c r="B52" s="42">
        <f t="shared" si="1"/>
        <v>0</v>
      </c>
      <c r="C52" s="117">
        <v>0</v>
      </c>
      <c r="D52" s="43">
        <f t="shared" si="2"/>
        <v>0</v>
      </c>
      <c r="E52" s="44">
        <f t="shared" si="0"/>
        <v>0</v>
      </c>
      <c r="F52" s="47">
        <f t="shared" si="3"/>
        <v>0</v>
      </c>
      <c r="G52" s="45">
        <f>IF(AND(C52&lt;&gt;"",SUM(G$27:G51)&lt;E$19),$E$19/$E$23,0)</f>
        <v>9722.2222222222226</v>
      </c>
      <c r="H52" s="43">
        <f t="shared" si="4"/>
        <v>252777.77777777772</v>
      </c>
      <c r="I52" s="43">
        <f t="shared" si="6"/>
        <v>97222.222222222277</v>
      </c>
      <c r="J52" s="78" t="str">
        <f t="shared" si="5"/>
        <v>2024–2025</v>
      </c>
      <c r="K52" s="78"/>
      <c r="L52" s="89"/>
      <c r="M52" s="78"/>
      <c r="N52" s="87"/>
      <c r="O52" s="79"/>
      <c r="Q52" s="46"/>
    </row>
    <row r="53" spans="1:17" s="40" customFormat="1" ht="20.25" customHeight="1" x14ac:dyDescent="0.2">
      <c r="A53" s="41">
        <v>45536</v>
      </c>
      <c r="B53" s="42">
        <f t="shared" si="1"/>
        <v>0</v>
      </c>
      <c r="C53" s="117">
        <v>0</v>
      </c>
      <c r="D53" s="43">
        <f t="shared" si="2"/>
        <v>0</v>
      </c>
      <c r="E53" s="44">
        <f t="shared" si="0"/>
        <v>0</v>
      </c>
      <c r="F53" s="47">
        <f t="shared" si="3"/>
        <v>0</v>
      </c>
      <c r="G53" s="45">
        <f>IF(AND(C53&lt;&gt;"",SUM(G$27:G52)&lt;E$19),$E$19/$E$23,0)</f>
        <v>9722.2222222222226</v>
      </c>
      <c r="H53" s="43">
        <f t="shared" si="4"/>
        <v>262499.99999999994</v>
      </c>
      <c r="I53" s="43">
        <f t="shared" si="6"/>
        <v>87500.000000000058</v>
      </c>
      <c r="J53" s="78" t="str">
        <f t="shared" si="5"/>
        <v>2024–2025</v>
      </c>
      <c r="K53" s="78"/>
      <c r="L53" s="89"/>
      <c r="M53" s="78"/>
      <c r="N53" s="87"/>
      <c r="O53" s="79"/>
      <c r="Q53" s="46"/>
    </row>
    <row r="54" spans="1:17" s="40" customFormat="1" ht="20.25" customHeight="1" x14ac:dyDescent="0.2">
      <c r="A54" s="41">
        <v>45566</v>
      </c>
      <c r="B54" s="42">
        <f t="shared" si="1"/>
        <v>0</v>
      </c>
      <c r="C54" s="117">
        <v>0</v>
      </c>
      <c r="D54" s="43">
        <f t="shared" si="2"/>
        <v>0</v>
      </c>
      <c r="E54" s="44">
        <f t="shared" si="0"/>
        <v>0</v>
      </c>
      <c r="F54" s="47">
        <f t="shared" si="3"/>
        <v>0</v>
      </c>
      <c r="G54" s="45">
        <f>IF(AND(C54&lt;&gt;"",SUM(G$27:G53)&lt;E$19),$E$19/$E$23,0)</f>
        <v>9722.2222222222226</v>
      </c>
      <c r="H54" s="43">
        <f t="shared" si="4"/>
        <v>272222.22222222219</v>
      </c>
      <c r="I54" s="43">
        <f t="shared" si="6"/>
        <v>77777.77777777781</v>
      </c>
      <c r="J54" s="78" t="str">
        <f t="shared" si="5"/>
        <v>2024–2025</v>
      </c>
      <c r="K54" s="78"/>
      <c r="L54" s="89"/>
      <c r="M54" s="78"/>
      <c r="N54" s="87"/>
      <c r="O54" s="79"/>
      <c r="Q54" s="46"/>
    </row>
    <row r="55" spans="1:17" s="40" customFormat="1" ht="20.25" customHeight="1" x14ac:dyDescent="0.2">
      <c r="A55" s="41">
        <v>45597</v>
      </c>
      <c r="B55" s="42">
        <f t="shared" si="1"/>
        <v>0</v>
      </c>
      <c r="C55" s="117">
        <v>0</v>
      </c>
      <c r="D55" s="43">
        <f t="shared" si="2"/>
        <v>0</v>
      </c>
      <c r="E55" s="44">
        <f t="shared" si="0"/>
        <v>0</v>
      </c>
      <c r="F55" s="43">
        <f t="shared" si="3"/>
        <v>0</v>
      </c>
      <c r="G55" s="45">
        <f>IF(AND(C55&lt;&gt;"",SUM(G$27:G54)&lt;E$19),$E$19/$E$23,0)</f>
        <v>9722.2222222222226</v>
      </c>
      <c r="H55" s="43">
        <f t="shared" si="4"/>
        <v>281944.44444444444</v>
      </c>
      <c r="I55" s="43">
        <f t="shared" si="6"/>
        <v>68055.555555555562</v>
      </c>
      <c r="J55" s="78" t="str">
        <f t="shared" si="5"/>
        <v>2024–2025</v>
      </c>
      <c r="K55" s="78"/>
      <c r="L55" s="89"/>
      <c r="M55" s="78"/>
      <c r="N55" s="87"/>
      <c r="O55" s="79"/>
      <c r="Q55" s="46"/>
    </row>
    <row r="56" spans="1:17" s="40" customFormat="1" ht="20.25" customHeight="1" x14ac:dyDescent="0.2">
      <c r="A56" s="41">
        <v>45627</v>
      </c>
      <c r="B56" s="42">
        <f t="shared" si="1"/>
        <v>0</v>
      </c>
      <c r="C56" s="117">
        <v>0</v>
      </c>
      <c r="D56" s="43">
        <f t="shared" si="2"/>
        <v>0</v>
      </c>
      <c r="E56" s="44">
        <f t="shared" si="0"/>
        <v>0</v>
      </c>
      <c r="F56" s="43">
        <f t="shared" si="3"/>
        <v>0</v>
      </c>
      <c r="G56" s="45">
        <f>IF(AND(C56&lt;&gt;"",SUM(G$27:G55)&lt;E$19),$E$19/$E$23,0)</f>
        <v>9722.2222222222226</v>
      </c>
      <c r="H56" s="43">
        <f t="shared" si="4"/>
        <v>291666.66666666669</v>
      </c>
      <c r="I56" s="43">
        <f t="shared" si="6"/>
        <v>58333.333333333314</v>
      </c>
      <c r="J56" s="78" t="str">
        <f t="shared" si="5"/>
        <v>2024–2025</v>
      </c>
      <c r="K56" s="78"/>
      <c r="L56" s="89"/>
      <c r="M56" s="78"/>
      <c r="N56" s="87"/>
      <c r="O56" s="79"/>
      <c r="Q56" s="46"/>
    </row>
    <row r="57" spans="1:17" s="40" customFormat="1" ht="20.25" customHeight="1" x14ac:dyDescent="0.2">
      <c r="A57" s="41">
        <v>45658</v>
      </c>
      <c r="B57" s="42">
        <f t="shared" si="1"/>
        <v>0</v>
      </c>
      <c r="C57" s="117">
        <v>0</v>
      </c>
      <c r="D57" s="43">
        <f t="shared" si="2"/>
        <v>0</v>
      </c>
      <c r="E57" s="44">
        <f t="shared" si="0"/>
        <v>0</v>
      </c>
      <c r="F57" s="43">
        <f t="shared" si="3"/>
        <v>0</v>
      </c>
      <c r="G57" s="45">
        <f>IF(AND(C57&lt;&gt;"",SUM(G$27:G56)&lt;E$19),$E$19/$E$23,0)</f>
        <v>9722.2222222222226</v>
      </c>
      <c r="H57" s="43">
        <f t="shared" si="4"/>
        <v>301388.88888888893</v>
      </c>
      <c r="I57" s="43">
        <f t="shared" si="6"/>
        <v>48611.111111111066</v>
      </c>
      <c r="J57" s="78" t="str">
        <f t="shared" si="5"/>
        <v>2024–2025</v>
      </c>
      <c r="K57" s="78"/>
      <c r="L57" s="89"/>
      <c r="M57" s="78"/>
      <c r="N57" s="87"/>
      <c r="O57" s="79"/>
      <c r="Q57" s="46"/>
    </row>
    <row r="58" spans="1:17" s="40" customFormat="1" ht="20.25" customHeight="1" x14ac:dyDescent="0.2">
      <c r="A58" s="41">
        <v>45689</v>
      </c>
      <c r="B58" s="42">
        <f t="shared" si="1"/>
        <v>0</v>
      </c>
      <c r="C58" s="117">
        <v>0</v>
      </c>
      <c r="D58" s="43">
        <f t="shared" si="2"/>
        <v>0</v>
      </c>
      <c r="E58" s="44">
        <f t="shared" si="0"/>
        <v>0</v>
      </c>
      <c r="F58" s="43">
        <f t="shared" si="3"/>
        <v>0</v>
      </c>
      <c r="G58" s="45">
        <f>IF(AND(C58&lt;&gt;"",SUM(G$27:G57)&lt;E$19),$E$19/$E$23,0)</f>
        <v>9722.2222222222226</v>
      </c>
      <c r="H58" s="43">
        <f t="shared" si="4"/>
        <v>311111.11111111118</v>
      </c>
      <c r="I58" s="43">
        <f t="shared" si="6"/>
        <v>38888.888888888818</v>
      </c>
      <c r="J58" s="78" t="str">
        <f t="shared" si="5"/>
        <v>2024–2025</v>
      </c>
      <c r="K58" s="78"/>
      <c r="L58" s="89"/>
      <c r="M58" s="78"/>
      <c r="N58" s="87"/>
      <c r="O58" s="79"/>
      <c r="Q58" s="46"/>
    </row>
    <row r="59" spans="1:17" s="40" customFormat="1" ht="20.25" customHeight="1" x14ac:dyDescent="0.2">
      <c r="A59" s="41">
        <v>45717</v>
      </c>
      <c r="B59" s="42">
        <f t="shared" si="1"/>
        <v>0</v>
      </c>
      <c r="C59" s="117">
        <v>0</v>
      </c>
      <c r="D59" s="43">
        <f t="shared" si="2"/>
        <v>0</v>
      </c>
      <c r="E59" s="44">
        <f t="shared" si="0"/>
        <v>0</v>
      </c>
      <c r="F59" s="43">
        <f t="shared" si="3"/>
        <v>0</v>
      </c>
      <c r="G59" s="45">
        <f>IF(AND(C59&lt;&gt;"",SUM(G$27:G58)&lt;E$19),$E$19/$E$23,0)</f>
        <v>9722.2222222222226</v>
      </c>
      <c r="H59" s="43">
        <f t="shared" si="4"/>
        <v>320833.33333333343</v>
      </c>
      <c r="I59" s="43">
        <f t="shared" si="6"/>
        <v>29166.66666666657</v>
      </c>
      <c r="J59" s="78" t="str">
        <f t="shared" si="5"/>
        <v>2024–2025</v>
      </c>
      <c r="K59" s="78"/>
      <c r="L59" s="89"/>
      <c r="M59" s="78"/>
      <c r="N59" s="87"/>
      <c r="O59" s="79"/>
      <c r="Q59" s="46"/>
    </row>
    <row r="60" spans="1:17" s="40" customFormat="1" ht="20.25" customHeight="1" x14ac:dyDescent="0.2">
      <c r="A60" s="41">
        <v>45748</v>
      </c>
      <c r="B60" s="42">
        <f t="shared" si="1"/>
        <v>0</v>
      </c>
      <c r="C60" s="117">
        <v>0</v>
      </c>
      <c r="D60" s="43">
        <f t="shared" si="2"/>
        <v>0</v>
      </c>
      <c r="E60" s="44">
        <f t="shared" si="0"/>
        <v>0</v>
      </c>
      <c r="F60" s="43">
        <f t="shared" si="3"/>
        <v>0</v>
      </c>
      <c r="G60" s="45">
        <f>IF(AND(C60&lt;&gt;"",SUM(G$27:G59)&lt;E$19),$E$19/$E$23,0)</f>
        <v>9722.2222222222226</v>
      </c>
      <c r="H60" s="43">
        <f t="shared" si="4"/>
        <v>330555.55555555568</v>
      </c>
      <c r="I60" s="43">
        <f t="shared" si="6"/>
        <v>19444.444444444322</v>
      </c>
      <c r="J60" s="78" t="str">
        <f t="shared" si="5"/>
        <v>2024–2025</v>
      </c>
      <c r="K60" s="78"/>
      <c r="L60" s="89"/>
      <c r="M60" s="78"/>
      <c r="N60" s="87"/>
      <c r="O60" s="79"/>
      <c r="Q60" s="46"/>
    </row>
    <row r="61" spans="1:17" s="40" customFormat="1" ht="20.25" customHeight="1" x14ac:dyDescent="0.2">
      <c r="A61" s="41">
        <v>45778</v>
      </c>
      <c r="B61" s="42">
        <f t="shared" si="1"/>
        <v>0</v>
      </c>
      <c r="C61" s="117">
        <v>0</v>
      </c>
      <c r="D61" s="43">
        <f t="shared" si="2"/>
        <v>0</v>
      </c>
      <c r="E61" s="44">
        <f t="shared" si="0"/>
        <v>0</v>
      </c>
      <c r="F61" s="43">
        <f t="shared" si="3"/>
        <v>0</v>
      </c>
      <c r="G61" s="45">
        <f>IF(AND(C61&lt;&gt;"",SUM(G$27:G60)&lt;E$19),$E$19/$E$23,0)</f>
        <v>9722.2222222222226</v>
      </c>
      <c r="H61" s="43">
        <f t="shared" si="4"/>
        <v>340277.77777777793</v>
      </c>
      <c r="I61" s="43">
        <f t="shared" si="6"/>
        <v>9722.2222222220735</v>
      </c>
      <c r="J61" s="78" t="str">
        <f t="shared" si="5"/>
        <v>2024–2025</v>
      </c>
      <c r="K61" s="78"/>
      <c r="L61" s="89"/>
      <c r="M61" s="78"/>
      <c r="N61" s="87"/>
      <c r="O61" s="79"/>
      <c r="Q61" s="46"/>
    </row>
    <row r="62" spans="1:17" s="40" customFormat="1" ht="20.25" customHeight="1" x14ac:dyDescent="0.2">
      <c r="A62" s="41">
        <v>45809</v>
      </c>
      <c r="B62" s="42">
        <f t="shared" si="1"/>
        <v>0</v>
      </c>
      <c r="C62" s="117">
        <v>0</v>
      </c>
      <c r="D62" s="43">
        <f t="shared" si="2"/>
        <v>0</v>
      </c>
      <c r="E62" s="44">
        <f t="shared" si="0"/>
        <v>0</v>
      </c>
      <c r="F62" s="43">
        <f t="shared" si="3"/>
        <v>0</v>
      </c>
      <c r="G62" s="45">
        <f>IF(AND(C62&lt;&gt;"",SUM(G$27:G61)&lt;E$19),$E$19/$E$23,0)</f>
        <v>9722.2222222222226</v>
      </c>
      <c r="H62" s="43">
        <f t="shared" si="4"/>
        <v>350000.00000000017</v>
      </c>
      <c r="I62" s="43">
        <f t="shared" si="6"/>
        <v>-1.7462298274040222E-10</v>
      </c>
      <c r="J62" s="78" t="str">
        <f t="shared" si="5"/>
        <v>2024–2025</v>
      </c>
      <c r="K62" s="78"/>
      <c r="L62" s="89"/>
      <c r="M62" s="78"/>
      <c r="N62" s="87"/>
      <c r="O62" s="79"/>
      <c r="Q62" s="46"/>
    </row>
    <row r="63" spans="1:17" s="40" customFormat="1" ht="20.25" customHeight="1" x14ac:dyDescent="0.2">
      <c r="A63" s="41">
        <v>45839</v>
      </c>
      <c r="B63" s="42">
        <f t="shared" si="1"/>
        <v>0</v>
      </c>
      <c r="C63" s="117"/>
      <c r="D63" s="43">
        <f t="shared" si="2"/>
        <v>0</v>
      </c>
      <c r="E63" s="44">
        <f t="shared" si="0"/>
        <v>0</v>
      </c>
      <c r="F63" s="43">
        <f t="shared" si="3"/>
        <v>0</v>
      </c>
      <c r="G63" s="45">
        <f>IF(AND(C63&lt;&gt;"",SUM(G$27:G62)&lt;E$19),$E$19/$E$23,0)</f>
        <v>0</v>
      </c>
      <c r="H63" s="43">
        <f t="shared" si="4"/>
        <v>0</v>
      </c>
      <c r="I63" s="43">
        <f t="shared" si="6"/>
        <v>0</v>
      </c>
      <c r="J63" s="78" t="str">
        <f t="shared" si="5"/>
        <v>2025–2026</v>
      </c>
      <c r="K63" s="78"/>
      <c r="L63" s="89"/>
      <c r="M63" s="78"/>
      <c r="N63" s="87"/>
      <c r="O63" s="79"/>
      <c r="Q63" s="46"/>
    </row>
    <row r="64" spans="1:17" s="40" customFormat="1" ht="20.25" customHeight="1" x14ac:dyDescent="0.2">
      <c r="A64" s="41">
        <v>45870</v>
      </c>
      <c r="B64" s="42">
        <f t="shared" si="1"/>
        <v>0</v>
      </c>
      <c r="C64" s="117"/>
      <c r="D64" s="43">
        <f t="shared" si="2"/>
        <v>0</v>
      </c>
      <c r="E64" s="44">
        <f t="shared" si="0"/>
        <v>0</v>
      </c>
      <c r="F64" s="43">
        <f t="shared" si="3"/>
        <v>0</v>
      </c>
      <c r="G64" s="45">
        <f>IF(AND(C64&lt;&gt;"",SUM(G$27:G63)&lt;E$19),$E$19/$E$23,0)</f>
        <v>0</v>
      </c>
      <c r="H64" s="43">
        <f t="shared" si="4"/>
        <v>0</v>
      </c>
      <c r="I64" s="43">
        <f t="shared" si="6"/>
        <v>0</v>
      </c>
      <c r="J64" s="78" t="str">
        <f t="shared" si="5"/>
        <v>2025–2026</v>
      </c>
      <c r="K64" s="78"/>
      <c r="L64" s="89"/>
      <c r="M64" s="78"/>
      <c r="N64" s="87"/>
      <c r="O64" s="79"/>
      <c r="Q64" s="46"/>
    </row>
    <row r="65" spans="1:17" s="40" customFormat="1" ht="20.25" customHeight="1" x14ac:dyDescent="0.2">
      <c r="A65" s="41">
        <v>45901</v>
      </c>
      <c r="B65" s="42">
        <f t="shared" si="1"/>
        <v>0</v>
      </c>
      <c r="C65" s="117"/>
      <c r="D65" s="43">
        <f t="shared" si="2"/>
        <v>0</v>
      </c>
      <c r="E65" s="44">
        <f t="shared" si="0"/>
        <v>0</v>
      </c>
      <c r="F65" s="43">
        <f t="shared" si="3"/>
        <v>0</v>
      </c>
      <c r="G65" s="45">
        <f>IF(AND(C65&lt;&gt;"",SUM(G$27:G64)&lt;E$19),$E$19/$E$23,0)</f>
        <v>0</v>
      </c>
      <c r="H65" s="43">
        <f t="shared" si="4"/>
        <v>0</v>
      </c>
      <c r="I65" s="43">
        <f t="shared" si="6"/>
        <v>0</v>
      </c>
      <c r="J65" s="78" t="str">
        <f t="shared" si="5"/>
        <v>2025–2026</v>
      </c>
      <c r="K65" s="78"/>
      <c r="L65" s="89"/>
      <c r="M65" s="78"/>
      <c r="N65" s="87"/>
      <c r="O65" s="79"/>
      <c r="Q65" s="46"/>
    </row>
    <row r="66" spans="1:17" s="40" customFormat="1" ht="20.25" customHeight="1" x14ac:dyDescent="0.2">
      <c r="A66" s="41">
        <v>45931</v>
      </c>
      <c r="B66" s="42">
        <f t="shared" si="1"/>
        <v>0</v>
      </c>
      <c r="C66" s="117"/>
      <c r="D66" s="43">
        <f t="shared" si="2"/>
        <v>0</v>
      </c>
      <c r="E66" s="44">
        <f t="shared" si="0"/>
        <v>0</v>
      </c>
      <c r="F66" s="43">
        <f t="shared" si="3"/>
        <v>0</v>
      </c>
      <c r="G66" s="45">
        <f>IF(AND(C66&lt;&gt;"",SUM(G$27:G65)&lt;E$19),$E$19/$E$23,0)</f>
        <v>0</v>
      </c>
      <c r="H66" s="43">
        <f t="shared" si="4"/>
        <v>0</v>
      </c>
      <c r="I66" s="43">
        <f t="shared" si="6"/>
        <v>0</v>
      </c>
      <c r="J66" s="78" t="str">
        <f t="shared" si="5"/>
        <v>2025–2026</v>
      </c>
      <c r="K66" s="78"/>
      <c r="L66" s="89"/>
      <c r="M66" s="78"/>
      <c r="N66" s="87"/>
      <c r="O66" s="79"/>
      <c r="Q66" s="46"/>
    </row>
    <row r="67" spans="1:17" s="40" customFormat="1" ht="20.25" customHeight="1" x14ac:dyDescent="0.2">
      <c r="A67" s="41">
        <v>45962</v>
      </c>
      <c r="B67" s="42">
        <f t="shared" si="1"/>
        <v>0</v>
      </c>
      <c r="C67" s="117"/>
      <c r="D67" s="43">
        <f t="shared" si="2"/>
        <v>0</v>
      </c>
      <c r="E67" s="44">
        <f t="shared" si="0"/>
        <v>0</v>
      </c>
      <c r="F67" s="43">
        <f t="shared" si="3"/>
        <v>0</v>
      </c>
      <c r="G67" s="45">
        <f>IF(AND(C67&lt;&gt;"",SUM(G$27:G66)&lt;E$19),$E$19/$E$23,0)</f>
        <v>0</v>
      </c>
      <c r="H67" s="43">
        <f t="shared" si="4"/>
        <v>0</v>
      </c>
      <c r="I67" s="43">
        <f t="shared" si="6"/>
        <v>0</v>
      </c>
      <c r="J67" s="78" t="str">
        <f t="shared" si="5"/>
        <v>2025–2026</v>
      </c>
      <c r="K67" s="78"/>
      <c r="L67" s="89"/>
      <c r="M67" s="78"/>
      <c r="N67" s="87"/>
      <c r="O67" s="79"/>
      <c r="Q67" s="46"/>
    </row>
    <row r="68" spans="1:17" s="40" customFormat="1" ht="20.25" customHeight="1" x14ac:dyDescent="0.2">
      <c r="A68" s="41">
        <v>45992</v>
      </c>
      <c r="B68" s="42">
        <f t="shared" si="1"/>
        <v>0</v>
      </c>
      <c r="C68" s="117"/>
      <c r="D68" s="43">
        <f t="shared" si="2"/>
        <v>0</v>
      </c>
      <c r="E68" s="44">
        <f t="shared" si="0"/>
        <v>0</v>
      </c>
      <c r="F68" s="43">
        <f t="shared" si="3"/>
        <v>0</v>
      </c>
      <c r="G68" s="45">
        <f>IF(AND(C68&lt;&gt;"",SUM(G$27:G67)&lt;E$19),$E$19/$E$23,0)</f>
        <v>0</v>
      </c>
      <c r="H68" s="43">
        <f t="shared" si="4"/>
        <v>0</v>
      </c>
      <c r="I68" s="43">
        <f t="shared" si="6"/>
        <v>0</v>
      </c>
      <c r="J68" s="78" t="str">
        <f t="shared" si="5"/>
        <v>2025–2026</v>
      </c>
      <c r="K68" s="78"/>
      <c r="L68" s="89"/>
      <c r="M68" s="78"/>
      <c r="N68" s="87"/>
      <c r="O68" s="79"/>
      <c r="Q68" s="46"/>
    </row>
    <row r="69" spans="1:17" s="40" customFormat="1" ht="20.25" customHeight="1" x14ac:dyDescent="0.2">
      <c r="A69" s="41">
        <v>46023</v>
      </c>
      <c r="B69" s="42">
        <f t="shared" si="1"/>
        <v>0</v>
      </c>
      <c r="C69" s="117"/>
      <c r="D69" s="43">
        <f t="shared" si="2"/>
        <v>0</v>
      </c>
      <c r="E69" s="44">
        <f t="shared" si="0"/>
        <v>0</v>
      </c>
      <c r="F69" s="43">
        <f t="shared" si="3"/>
        <v>0</v>
      </c>
      <c r="G69" s="45">
        <f>IF(AND(C69&lt;&gt;"",SUM(G$27:G68)&lt;E$19),$E$19/$E$23,0)</f>
        <v>0</v>
      </c>
      <c r="H69" s="43">
        <f t="shared" si="4"/>
        <v>0</v>
      </c>
      <c r="I69" s="43">
        <f t="shared" si="6"/>
        <v>0</v>
      </c>
      <c r="J69" s="78" t="str">
        <f t="shared" si="5"/>
        <v>2025–2026</v>
      </c>
      <c r="K69" s="78"/>
      <c r="L69" s="89"/>
      <c r="M69" s="78"/>
      <c r="N69" s="87"/>
      <c r="O69" s="79"/>
      <c r="Q69" s="46"/>
    </row>
    <row r="70" spans="1:17" s="40" customFormat="1" ht="20.25" customHeight="1" x14ac:dyDescent="0.2">
      <c r="A70" s="41">
        <v>46054</v>
      </c>
      <c r="B70" s="42">
        <f t="shared" si="1"/>
        <v>0</v>
      </c>
      <c r="C70" s="117"/>
      <c r="D70" s="43">
        <f t="shared" si="2"/>
        <v>0</v>
      </c>
      <c r="E70" s="44">
        <f t="shared" si="0"/>
        <v>0</v>
      </c>
      <c r="F70" s="43">
        <f t="shared" si="3"/>
        <v>0</v>
      </c>
      <c r="G70" s="45">
        <f>IF(AND(C70&lt;&gt;"",SUM(G$27:G69)&lt;E$19),$E$19/$E$23,0)</f>
        <v>0</v>
      </c>
      <c r="H70" s="43">
        <f t="shared" si="4"/>
        <v>0</v>
      </c>
      <c r="I70" s="43">
        <f t="shared" si="6"/>
        <v>0</v>
      </c>
      <c r="J70" s="78" t="str">
        <f t="shared" si="5"/>
        <v>2025–2026</v>
      </c>
      <c r="K70" s="78"/>
      <c r="L70" s="89"/>
      <c r="M70" s="78"/>
      <c r="N70" s="87"/>
      <c r="O70" s="79"/>
      <c r="Q70" s="46"/>
    </row>
    <row r="71" spans="1:17" s="40" customFormat="1" ht="20.25" customHeight="1" x14ac:dyDescent="0.2">
      <c r="A71" s="41">
        <v>46082</v>
      </c>
      <c r="B71" s="42">
        <f t="shared" si="1"/>
        <v>0</v>
      </c>
      <c r="C71" s="117"/>
      <c r="D71" s="43">
        <f t="shared" si="2"/>
        <v>0</v>
      </c>
      <c r="E71" s="44">
        <f t="shared" si="0"/>
        <v>0</v>
      </c>
      <c r="F71" s="43">
        <f t="shared" si="3"/>
        <v>0</v>
      </c>
      <c r="G71" s="45">
        <f>IF(AND(C71&lt;&gt;"",SUM(G$27:G70)&lt;E$19),$E$19/$E$23,0)</f>
        <v>0</v>
      </c>
      <c r="H71" s="43">
        <f t="shared" si="4"/>
        <v>0</v>
      </c>
      <c r="I71" s="43">
        <f t="shared" si="6"/>
        <v>0</v>
      </c>
      <c r="J71" s="78" t="str">
        <f t="shared" si="5"/>
        <v>2025–2026</v>
      </c>
      <c r="K71" s="78"/>
      <c r="L71" s="89"/>
      <c r="M71" s="78"/>
      <c r="N71" s="87"/>
      <c r="O71" s="79"/>
      <c r="Q71" s="46"/>
    </row>
    <row r="72" spans="1:17" s="40" customFormat="1" ht="20.25" customHeight="1" x14ac:dyDescent="0.2">
      <c r="A72" s="41">
        <v>46113</v>
      </c>
      <c r="B72" s="42">
        <f t="shared" si="1"/>
        <v>0</v>
      </c>
      <c r="C72" s="117"/>
      <c r="D72" s="43">
        <f t="shared" si="2"/>
        <v>0</v>
      </c>
      <c r="E72" s="44">
        <f t="shared" si="0"/>
        <v>0</v>
      </c>
      <c r="F72" s="43">
        <f t="shared" si="3"/>
        <v>0</v>
      </c>
      <c r="G72" s="45">
        <f>IF(AND(C72&lt;&gt;"",SUM(G$27:G71)&lt;E$19),$E$19/$E$23,0)</f>
        <v>0</v>
      </c>
      <c r="H72" s="43">
        <f t="shared" si="4"/>
        <v>0</v>
      </c>
      <c r="I72" s="43">
        <f t="shared" si="6"/>
        <v>0</v>
      </c>
      <c r="J72" s="78" t="str">
        <f t="shared" si="5"/>
        <v>2025–2026</v>
      </c>
      <c r="K72" s="78"/>
      <c r="L72" s="89"/>
      <c r="M72" s="78"/>
      <c r="N72" s="87"/>
      <c r="O72" s="79"/>
      <c r="Q72" s="46"/>
    </row>
    <row r="73" spans="1:17" s="40" customFormat="1" ht="20.25" customHeight="1" x14ac:dyDescent="0.2">
      <c r="A73" s="41">
        <v>46143</v>
      </c>
      <c r="B73" s="42">
        <f t="shared" si="1"/>
        <v>0</v>
      </c>
      <c r="C73" s="117"/>
      <c r="D73" s="43">
        <f t="shared" si="2"/>
        <v>0</v>
      </c>
      <c r="E73" s="44">
        <f t="shared" si="0"/>
        <v>0</v>
      </c>
      <c r="F73" s="43">
        <f t="shared" si="3"/>
        <v>0</v>
      </c>
      <c r="G73" s="45">
        <f>IF(AND(C73&lt;&gt;"",SUM(G$27:G72)&lt;E$19),$E$19/$E$23,0)</f>
        <v>0</v>
      </c>
      <c r="H73" s="43">
        <f t="shared" si="4"/>
        <v>0</v>
      </c>
      <c r="I73" s="43">
        <f t="shared" si="6"/>
        <v>0</v>
      </c>
      <c r="J73" s="78" t="str">
        <f t="shared" si="5"/>
        <v>2025–2026</v>
      </c>
      <c r="K73" s="78"/>
      <c r="L73" s="89"/>
      <c r="M73" s="78"/>
      <c r="N73" s="87"/>
      <c r="O73" s="79"/>
      <c r="Q73" s="46"/>
    </row>
    <row r="74" spans="1:17" s="40" customFormat="1" ht="20.25" customHeight="1" x14ac:dyDescent="0.2">
      <c r="A74" s="41">
        <v>46174</v>
      </c>
      <c r="B74" s="42">
        <f t="shared" si="1"/>
        <v>0</v>
      </c>
      <c r="C74" s="117"/>
      <c r="D74" s="43">
        <f t="shared" si="2"/>
        <v>0</v>
      </c>
      <c r="E74" s="44">
        <f t="shared" si="0"/>
        <v>0</v>
      </c>
      <c r="F74" s="43">
        <f t="shared" si="3"/>
        <v>0</v>
      </c>
      <c r="G74" s="45">
        <f>IF(AND(C74&lt;&gt;"",SUM(G$27:G73)&lt;E$19),$E$19/$E$23,0)</f>
        <v>0</v>
      </c>
      <c r="H74" s="43">
        <f t="shared" si="4"/>
        <v>0</v>
      </c>
      <c r="I74" s="43">
        <f t="shared" si="6"/>
        <v>0</v>
      </c>
      <c r="J74" s="78" t="str">
        <f t="shared" si="5"/>
        <v>2025–2026</v>
      </c>
      <c r="K74" s="78"/>
      <c r="L74" s="89"/>
      <c r="M74" s="78"/>
      <c r="N74" s="87"/>
      <c r="O74" s="79"/>
      <c r="Q74" s="46"/>
    </row>
    <row r="75" spans="1:17" s="40" customFormat="1" ht="20.25" customHeight="1" x14ac:dyDescent="0.2">
      <c r="A75" s="41">
        <v>46204</v>
      </c>
      <c r="B75" s="42">
        <f t="shared" si="1"/>
        <v>0</v>
      </c>
      <c r="C75" s="117"/>
      <c r="D75" s="43">
        <f t="shared" si="2"/>
        <v>0</v>
      </c>
      <c r="E75" s="44">
        <f t="shared" si="0"/>
        <v>0</v>
      </c>
      <c r="F75" s="43">
        <f t="shared" si="3"/>
        <v>0</v>
      </c>
      <c r="G75" s="45">
        <f>IF(AND(C75&lt;&gt;"",SUM(G$27:G74)&lt;E$19),$E$19/$E$23,0)</f>
        <v>0</v>
      </c>
      <c r="H75" s="43">
        <f t="shared" si="4"/>
        <v>0</v>
      </c>
      <c r="I75" s="43">
        <f t="shared" si="6"/>
        <v>0</v>
      </c>
      <c r="J75" s="78" t="str">
        <f t="shared" si="5"/>
        <v>2026–2027</v>
      </c>
      <c r="K75" s="78"/>
      <c r="L75" s="89"/>
      <c r="M75" s="78"/>
      <c r="N75" s="87"/>
      <c r="O75" s="79"/>
      <c r="Q75" s="46"/>
    </row>
    <row r="76" spans="1:17" s="40" customFormat="1" ht="20.25" customHeight="1" x14ac:dyDescent="0.2">
      <c r="A76" s="41">
        <v>46235</v>
      </c>
      <c r="B76" s="42">
        <f t="shared" si="1"/>
        <v>0</v>
      </c>
      <c r="C76" s="117"/>
      <c r="D76" s="43">
        <f t="shared" si="2"/>
        <v>0</v>
      </c>
      <c r="E76" s="44">
        <f t="shared" si="0"/>
        <v>0</v>
      </c>
      <c r="F76" s="43">
        <f t="shared" si="3"/>
        <v>0</v>
      </c>
      <c r="G76" s="45">
        <f>IF(AND(C76&lt;&gt;"",SUM(G$27:G75)&lt;E$19),$E$19/$E$23,0)</f>
        <v>0</v>
      </c>
      <c r="H76" s="43">
        <f t="shared" si="4"/>
        <v>0</v>
      </c>
      <c r="I76" s="43">
        <f t="shared" si="6"/>
        <v>0</v>
      </c>
      <c r="J76" s="78" t="str">
        <f t="shared" si="5"/>
        <v>2026–2027</v>
      </c>
      <c r="K76" s="78"/>
      <c r="L76" s="89"/>
      <c r="M76" s="78"/>
      <c r="N76" s="87"/>
      <c r="O76" s="79"/>
      <c r="Q76" s="46"/>
    </row>
    <row r="77" spans="1:17" s="40" customFormat="1" ht="20.25" customHeight="1" x14ac:dyDescent="0.2">
      <c r="A77" s="41">
        <v>46266</v>
      </c>
      <c r="B77" s="42">
        <f t="shared" si="1"/>
        <v>0</v>
      </c>
      <c r="C77" s="117"/>
      <c r="D77" s="43">
        <f t="shared" si="2"/>
        <v>0</v>
      </c>
      <c r="E77" s="44">
        <f t="shared" si="0"/>
        <v>0</v>
      </c>
      <c r="F77" s="43">
        <f t="shared" si="3"/>
        <v>0</v>
      </c>
      <c r="G77" s="45">
        <f>IF(AND(C77&lt;&gt;"",SUM(G$27:G76)&lt;E$19),$E$19/$E$23,0)</f>
        <v>0</v>
      </c>
      <c r="H77" s="43">
        <f t="shared" si="4"/>
        <v>0</v>
      </c>
      <c r="I77" s="43">
        <f t="shared" si="6"/>
        <v>0</v>
      </c>
      <c r="J77" s="78" t="str">
        <f t="shared" si="5"/>
        <v>2026–2027</v>
      </c>
      <c r="K77" s="78"/>
      <c r="L77" s="89"/>
      <c r="M77" s="78"/>
      <c r="N77" s="87"/>
      <c r="O77" s="79"/>
      <c r="Q77" s="46"/>
    </row>
    <row r="78" spans="1:17" s="40" customFormat="1" ht="20.25" customHeight="1" x14ac:dyDescent="0.2">
      <c r="A78" s="41">
        <v>46296</v>
      </c>
      <c r="B78" s="42">
        <f t="shared" si="1"/>
        <v>0</v>
      </c>
      <c r="C78" s="117"/>
      <c r="D78" s="43">
        <f t="shared" si="2"/>
        <v>0</v>
      </c>
      <c r="E78" s="44">
        <f t="shared" si="0"/>
        <v>0</v>
      </c>
      <c r="F78" s="43">
        <f t="shared" si="3"/>
        <v>0</v>
      </c>
      <c r="G78" s="45">
        <f>IF(AND(C78&lt;&gt;"",SUM(G$27:G77)&lt;E$19),$E$19/$E$23,0)</f>
        <v>0</v>
      </c>
      <c r="H78" s="43">
        <f t="shared" si="4"/>
        <v>0</v>
      </c>
      <c r="I78" s="43">
        <f t="shared" si="6"/>
        <v>0</v>
      </c>
      <c r="J78" s="78" t="str">
        <f t="shared" si="5"/>
        <v>2026–2027</v>
      </c>
      <c r="K78" s="78"/>
      <c r="L78" s="89"/>
      <c r="M78" s="78"/>
      <c r="N78" s="87"/>
      <c r="O78" s="79"/>
      <c r="Q78" s="46"/>
    </row>
    <row r="79" spans="1:17" s="40" customFormat="1" ht="20.25" customHeight="1" x14ac:dyDescent="0.2">
      <c r="A79" s="41">
        <v>46327</v>
      </c>
      <c r="B79" s="42">
        <f t="shared" si="1"/>
        <v>0</v>
      </c>
      <c r="C79" s="117"/>
      <c r="D79" s="43">
        <f t="shared" si="2"/>
        <v>0</v>
      </c>
      <c r="E79" s="44">
        <f t="shared" si="0"/>
        <v>0</v>
      </c>
      <c r="F79" s="43">
        <f t="shared" si="3"/>
        <v>0</v>
      </c>
      <c r="G79" s="45">
        <f>IF(AND(C79&lt;&gt;"",SUM(G$27:G78)&lt;E$19),$E$19/$E$23,0)</f>
        <v>0</v>
      </c>
      <c r="H79" s="43">
        <f t="shared" si="4"/>
        <v>0</v>
      </c>
      <c r="I79" s="43">
        <f t="shared" si="6"/>
        <v>0</v>
      </c>
      <c r="J79" s="78" t="str">
        <f t="shared" si="5"/>
        <v>2026–2027</v>
      </c>
      <c r="K79" s="78"/>
      <c r="L79" s="89"/>
      <c r="M79" s="78"/>
      <c r="N79" s="87"/>
      <c r="O79" s="79"/>
      <c r="Q79" s="46"/>
    </row>
    <row r="80" spans="1:17" s="40" customFormat="1" ht="20.25" customHeight="1" x14ac:dyDescent="0.2">
      <c r="A80" s="41">
        <v>46357</v>
      </c>
      <c r="B80" s="42">
        <f t="shared" si="1"/>
        <v>0</v>
      </c>
      <c r="C80" s="117"/>
      <c r="D80" s="43">
        <f t="shared" si="2"/>
        <v>0</v>
      </c>
      <c r="E80" s="44">
        <f t="shared" si="0"/>
        <v>0</v>
      </c>
      <c r="F80" s="43">
        <f t="shared" si="3"/>
        <v>0</v>
      </c>
      <c r="G80" s="45">
        <f>IF(AND(C80&lt;&gt;"",SUM(G$27:G79)&lt;E$19),$E$19/$E$23,0)</f>
        <v>0</v>
      </c>
      <c r="H80" s="43">
        <f t="shared" si="4"/>
        <v>0</v>
      </c>
      <c r="I80" s="43">
        <f t="shared" si="6"/>
        <v>0</v>
      </c>
      <c r="J80" s="78" t="str">
        <f t="shared" si="5"/>
        <v>2026–2027</v>
      </c>
      <c r="K80" s="78"/>
      <c r="L80" s="89"/>
      <c r="M80" s="78"/>
      <c r="N80" s="87"/>
      <c r="O80" s="79"/>
      <c r="Q80" s="46"/>
    </row>
    <row r="81" spans="1:17" s="40" customFormat="1" ht="20.25" customHeight="1" x14ac:dyDescent="0.2">
      <c r="A81" s="41">
        <v>46388</v>
      </c>
      <c r="B81" s="42">
        <f t="shared" si="1"/>
        <v>0</v>
      </c>
      <c r="C81" s="117"/>
      <c r="D81" s="43">
        <f t="shared" si="2"/>
        <v>0</v>
      </c>
      <c r="E81" s="44">
        <f t="shared" si="0"/>
        <v>0</v>
      </c>
      <c r="F81" s="43">
        <f t="shared" si="3"/>
        <v>0</v>
      </c>
      <c r="G81" s="45">
        <f>IF(AND(C81&lt;&gt;"",SUM(G$27:G80)&lt;E$19),$E$19/$E$23,0)</f>
        <v>0</v>
      </c>
      <c r="H81" s="43">
        <f t="shared" si="4"/>
        <v>0</v>
      </c>
      <c r="I81" s="43">
        <f t="shared" si="6"/>
        <v>0</v>
      </c>
      <c r="J81" s="78" t="str">
        <f t="shared" si="5"/>
        <v>2026–2027</v>
      </c>
      <c r="K81" s="78"/>
      <c r="L81" s="89"/>
      <c r="M81" s="78"/>
      <c r="N81" s="87"/>
      <c r="O81" s="79"/>
      <c r="Q81" s="46"/>
    </row>
    <row r="82" spans="1:17" s="40" customFormat="1" ht="20.25" customHeight="1" x14ac:dyDescent="0.2">
      <c r="A82" s="41">
        <v>46419</v>
      </c>
      <c r="B82" s="42">
        <f t="shared" si="1"/>
        <v>0</v>
      </c>
      <c r="C82" s="117"/>
      <c r="D82" s="43">
        <f t="shared" si="2"/>
        <v>0</v>
      </c>
      <c r="E82" s="44">
        <f t="shared" si="0"/>
        <v>0</v>
      </c>
      <c r="F82" s="43">
        <f t="shared" si="3"/>
        <v>0</v>
      </c>
      <c r="G82" s="45">
        <f>IF(AND(C82&lt;&gt;"",SUM(G$27:G81)&lt;E$19),$E$19/$E$23,0)</f>
        <v>0</v>
      </c>
      <c r="H82" s="43">
        <f t="shared" si="4"/>
        <v>0</v>
      </c>
      <c r="I82" s="43">
        <f t="shared" si="6"/>
        <v>0</v>
      </c>
      <c r="J82" s="78" t="str">
        <f t="shared" si="5"/>
        <v>2026–2027</v>
      </c>
      <c r="K82" s="78"/>
      <c r="L82" s="89"/>
      <c r="M82" s="78"/>
      <c r="N82" s="87"/>
      <c r="O82" s="79"/>
      <c r="Q82" s="46"/>
    </row>
    <row r="83" spans="1:17" s="40" customFormat="1" ht="20.25" customHeight="1" x14ac:dyDescent="0.2">
      <c r="A83" s="41">
        <v>46447</v>
      </c>
      <c r="B83" s="42">
        <f t="shared" si="1"/>
        <v>0</v>
      </c>
      <c r="C83" s="117"/>
      <c r="D83" s="43">
        <f t="shared" si="2"/>
        <v>0</v>
      </c>
      <c r="E83" s="44">
        <f t="shared" si="0"/>
        <v>0</v>
      </c>
      <c r="F83" s="43">
        <f t="shared" si="3"/>
        <v>0</v>
      </c>
      <c r="G83" s="45">
        <f>IF(AND(C83&lt;&gt;"",SUM(G$27:G82)&lt;E$19),$E$19/$E$23,0)</f>
        <v>0</v>
      </c>
      <c r="H83" s="43">
        <f t="shared" si="4"/>
        <v>0</v>
      </c>
      <c r="I83" s="43">
        <f t="shared" si="6"/>
        <v>0</v>
      </c>
      <c r="J83" s="78" t="str">
        <f t="shared" si="5"/>
        <v>2026–2027</v>
      </c>
      <c r="K83" s="78"/>
      <c r="L83" s="89"/>
      <c r="M83" s="78"/>
      <c r="N83" s="87"/>
      <c r="O83" s="79"/>
      <c r="Q83" s="46"/>
    </row>
    <row r="84" spans="1:17" s="40" customFormat="1" ht="20.25" customHeight="1" x14ac:dyDescent="0.2">
      <c r="A84" s="41">
        <v>46478</v>
      </c>
      <c r="B84" s="42">
        <f t="shared" si="1"/>
        <v>0</v>
      </c>
      <c r="C84" s="117"/>
      <c r="D84" s="43">
        <f t="shared" si="2"/>
        <v>0</v>
      </c>
      <c r="E84" s="44">
        <f t="shared" si="0"/>
        <v>0</v>
      </c>
      <c r="F84" s="43">
        <f t="shared" si="3"/>
        <v>0</v>
      </c>
      <c r="G84" s="45">
        <f>IF(AND(C84&lt;&gt;"",SUM(G$27:G83)&lt;E$19),$E$19/$E$23,0)</f>
        <v>0</v>
      </c>
      <c r="H84" s="43">
        <f t="shared" si="4"/>
        <v>0</v>
      </c>
      <c r="I84" s="43">
        <f t="shared" si="6"/>
        <v>0</v>
      </c>
      <c r="J84" s="78" t="str">
        <f t="shared" si="5"/>
        <v>2026–2027</v>
      </c>
      <c r="K84" s="78"/>
      <c r="L84" s="89"/>
      <c r="M84" s="78"/>
      <c r="N84" s="87"/>
      <c r="O84" s="79"/>
      <c r="Q84" s="46"/>
    </row>
    <row r="85" spans="1:17" s="40" customFormat="1" ht="20.25" customHeight="1" x14ac:dyDescent="0.2">
      <c r="A85" s="41">
        <v>46508</v>
      </c>
      <c r="B85" s="42">
        <f t="shared" si="1"/>
        <v>0</v>
      </c>
      <c r="C85" s="117"/>
      <c r="D85" s="43">
        <f t="shared" si="2"/>
        <v>0</v>
      </c>
      <c r="E85" s="44">
        <f t="shared" si="0"/>
        <v>0</v>
      </c>
      <c r="F85" s="43">
        <f t="shared" si="3"/>
        <v>0</v>
      </c>
      <c r="G85" s="45">
        <f>IF(AND(C85&lt;&gt;"",SUM(G$27:G84)&lt;E$19),$E$19/$E$23,0)</f>
        <v>0</v>
      </c>
      <c r="H85" s="43">
        <f t="shared" si="4"/>
        <v>0</v>
      </c>
      <c r="I85" s="43">
        <f t="shared" si="6"/>
        <v>0</v>
      </c>
      <c r="J85" s="78" t="str">
        <f t="shared" si="5"/>
        <v>2026–2027</v>
      </c>
      <c r="K85" s="78"/>
      <c r="L85" s="89"/>
      <c r="M85" s="78"/>
      <c r="N85" s="87"/>
      <c r="O85" s="79"/>
      <c r="Q85" s="46"/>
    </row>
    <row r="86" spans="1:17" s="40" customFormat="1" ht="20.25" customHeight="1" x14ac:dyDescent="0.2">
      <c r="A86" s="41">
        <v>46539</v>
      </c>
      <c r="B86" s="42">
        <f t="shared" si="1"/>
        <v>0</v>
      </c>
      <c r="C86" s="117"/>
      <c r="D86" s="43">
        <f t="shared" si="2"/>
        <v>0</v>
      </c>
      <c r="E86" s="44">
        <f t="shared" si="0"/>
        <v>0</v>
      </c>
      <c r="F86" s="43">
        <f t="shared" si="3"/>
        <v>0</v>
      </c>
      <c r="G86" s="45">
        <f>IF(AND(C86&lt;&gt;"",SUM(G$27:G85)&lt;E$19),$E$19/$E$23,0)</f>
        <v>0</v>
      </c>
      <c r="H86" s="47">
        <f>IF(C86&lt;&gt;"",G86+H85,0)</f>
        <v>0</v>
      </c>
      <c r="I86" s="43">
        <f t="shared" si="6"/>
        <v>0</v>
      </c>
      <c r="J86" s="78" t="str">
        <f t="shared" si="5"/>
        <v>2026–2027</v>
      </c>
      <c r="K86" s="78"/>
      <c r="L86" s="89"/>
      <c r="M86" s="78"/>
      <c r="N86" s="87"/>
      <c r="O86" s="79"/>
      <c r="Q86" s="46"/>
    </row>
    <row r="87" spans="1:17" s="40" customFormat="1" ht="20.25" customHeight="1" x14ac:dyDescent="0.2">
      <c r="A87" s="41">
        <v>46569</v>
      </c>
      <c r="B87" s="42">
        <f t="shared" si="1"/>
        <v>0</v>
      </c>
      <c r="C87" s="117"/>
      <c r="D87" s="43">
        <f t="shared" si="2"/>
        <v>0</v>
      </c>
      <c r="E87" s="44">
        <f t="shared" si="0"/>
        <v>0</v>
      </c>
      <c r="F87" s="43">
        <f t="shared" si="3"/>
        <v>0</v>
      </c>
      <c r="G87" s="45">
        <f>IF(AND(C87&lt;&gt;"",SUM(G$27:G86)&lt;E$19),$E$19/$E$23,0)</f>
        <v>0</v>
      </c>
      <c r="H87" s="43">
        <f t="shared" si="4"/>
        <v>0</v>
      </c>
      <c r="I87" s="43">
        <f t="shared" si="6"/>
        <v>0</v>
      </c>
      <c r="J87" s="78" t="str">
        <f t="shared" si="5"/>
        <v>2027–2028</v>
      </c>
      <c r="K87" s="78"/>
      <c r="L87" s="89"/>
      <c r="M87" s="78"/>
      <c r="N87" s="87"/>
      <c r="O87" s="79"/>
      <c r="Q87" s="46"/>
    </row>
    <row r="88" spans="1:17" s="40" customFormat="1" ht="20.25" customHeight="1" x14ac:dyDescent="0.2">
      <c r="A88" s="41">
        <v>46600</v>
      </c>
      <c r="B88" s="42">
        <f t="shared" si="1"/>
        <v>0</v>
      </c>
      <c r="C88" s="117"/>
      <c r="D88" s="43">
        <f t="shared" si="2"/>
        <v>0</v>
      </c>
      <c r="E88" s="44">
        <f t="shared" si="0"/>
        <v>0</v>
      </c>
      <c r="F88" s="43">
        <f t="shared" si="3"/>
        <v>0</v>
      </c>
      <c r="G88" s="45">
        <f>IF(AND(C88&lt;&gt;"",SUM(G$27:G87)&lt;E$19),$E$19/$E$23,0)</f>
        <v>0</v>
      </c>
      <c r="H88" s="43">
        <f t="shared" si="4"/>
        <v>0</v>
      </c>
      <c r="I88" s="43">
        <f t="shared" si="6"/>
        <v>0</v>
      </c>
      <c r="J88" s="78" t="str">
        <f t="shared" si="5"/>
        <v>2027–2028</v>
      </c>
      <c r="K88" s="78"/>
      <c r="L88" s="89"/>
      <c r="M88" s="78"/>
      <c r="N88" s="87"/>
      <c r="O88" s="79"/>
      <c r="Q88" s="46"/>
    </row>
    <row r="89" spans="1:17" s="40" customFormat="1" ht="20.25" customHeight="1" x14ac:dyDescent="0.2">
      <c r="A89" s="41">
        <v>46631</v>
      </c>
      <c r="B89" s="42">
        <f t="shared" si="1"/>
        <v>0</v>
      </c>
      <c r="C89" s="117"/>
      <c r="D89" s="43">
        <f t="shared" si="2"/>
        <v>0</v>
      </c>
      <c r="E89" s="44">
        <f t="shared" si="0"/>
        <v>0</v>
      </c>
      <c r="F89" s="43">
        <f t="shared" si="3"/>
        <v>0</v>
      </c>
      <c r="G89" s="45">
        <f>IF(AND(C89&lt;&gt;"",SUM(G$27:G88)&lt;E$19),$E$19/$E$23,0)</f>
        <v>0</v>
      </c>
      <c r="H89" s="43">
        <f t="shared" si="4"/>
        <v>0</v>
      </c>
      <c r="I89" s="43">
        <f t="shared" si="6"/>
        <v>0</v>
      </c>
      <c r="J89" s="78" t="str">
        <f t="shared" si="5"/>
        <v>2027–2028</v>
      </c>
      <c r="K89" s="78"/>
      <c r="L89" s="89"/>
      <c r="M89" s="78"/>
      <c r="N89" s="87"/>
      <c r="O89" s="79"/>
      <c r="Q89" s="46"/>
    </row>
    <row r="90" spans="1:17" s="40" customFormat="1" ht="20.25" customHeight="1" x14ac:dyDescent="0.2">
      <c r="A90" s="41">
        <v>46661</v>
      </c>
      <c r="B90" s="42">
        <f t="shared" si="1"/>
        <v>0</v>
      </c>
      <c r="C90" s="117"/>
      <c r="D90" s="43">
        <f t="shared" si="2"/>
        <v>0</v>
      </c>
      <c r="E90" s="44">
        <f t="shared" si="0"/>
        <v>0</v>
      </c>
      <c r="F90" s="43">
        <f t="shared" si="3"/>
        <v>0</v>
      </c>
      <c r="G90" s="45">
        <f>IF(AND(C90&lt;&gt;"",SUM(G$27:G89)&lt;E$19),$E$19/$E$23,0)</f>
        <v>0</v>
      </c>
      <c r="H90" s="43">
        <f t="shared" si="4"/>
        <v>0</v>
      </c>
      <c r="I90" s="43">
        <f t="shared" si="6"/>
        <v>0</v>
      </c>
      <c r="J90" s="78" t="str">
        <f t="shared" si="5"/>
        <v>2027–2028</v>
      </c>
      <c r="K90" s="78"/>
      <c r="L90" s="89"/>
      <c r="M90" s="78"/>
      <c r="N90" s="87"/>
      <c r="O90" s="79"/>
      <c r="Q90" s="46"/>
    </row>
    <row r="91" spans="1:17" s="40" customFormat="1" ht="20.25" customHeight="1" x14ac:dyDescent="0.2">
      <c r="A91" s="41">
        <v>46692</v>
      </c>
      <c r="B91" s="42">
        <f t="shared" si="1"/>
        <v>0</v>
      </c>
      <c r="C91" s="117"/>
      <c r="D91" s="43">
        <f t="shared" si="2"/>
        <v>0</v>
      </c>
      <c r="E91" s="44">
        <f t="shared" ref="E91:E154" si="7">C91-D91</f>
        <v>0</v>
      </c>
      <c r="F91" s="43">
        <f t="shared" si="3"/>
        <v>0</v>
      </c>
      <c r="G91" s="45">
        <f>IF(AND(C91&lt;&gt;"",SUM(G$27:G90)&lt;E$19),$E$19/$E$23,0)</f>
        <v>0</v>
      </c>
      <c r="H91" s="43">
        <f t="shared" si="4"/>
        <v>0</v>
      </c>
      <c r="I91" s="43">
        <f t="shared" si="6"/>
        <v>0</v>
      </c>
      <c r="J91" s="78" t="str">
        <f t="shared" si="5"/>
        <v>2027–2028</v>
      </c>
      <c r="K91" s="78"/>
      <c r="L91" s="89"/>
      <c r="M91" s="78"/>
      <c r="N91" s="87"/>
      <c r="O91" s="79"/>
      <c r="Q91" s="46"/>
    </row>
    <row r="92" spans="1:17" s="40" customFormat="1" ht="20.25" customHeight="1" x14ac:dyDescent="0.2">
      <c r="A92" s="41">
        <v>46722</v>
      </c>
      <c r="B92" s="42">
        <f t="shared" ref="B92:B155" si="8">IF(C92&gt;0,C92*-1,C92)</f>
        <v>0</v>
      </c>
      <c r="C92" s="117"/>
      <c r="D92" s="43">
        <f t="shared" ref="D92:D155" si="9">IF(C92="",0,IF($E$15="Beginning",IF(C91&lt;&gt;"",$F91*$E$6/12,0),IF(C91&lt;&gt;"",$F91*$E$6/12,$E$16*$E$6/12)))</f>
        <v>0</v>
      </c>
      <c r="E92" s="44">
        <f t="shared" si="7"/>
        <v>0</v>
      </c>
      <c r="F92" s="43">
        <f t="shared" ref="F92:F155" si="10">IF(C92="",0,IF(C91="",$E$16-E92,IF(C92&lt;&gt;"",F91-E92)))</f>
        <v>0</v>
      </c>
      <c r="G92" s="45">
        <f>IF(AND(C92&lt;&gt;"",SUM(G$27:G91)&lt;E$19),$E$19/$E$23,0)</f>
        <v>0</v>
      </c>
      <c r="H92" s="43">
        <f t="shared" ref="H92:H155" si="11">IF(C92&lt;&gt;"",G92+H91,0)</f>
        <v>0</v>
      </c>
      <c r="I92" s="43">
        <f t="shared" si="6"/>
        <v>0</v>
      </c>
      <c r="J92" s="78" t="str">
        <f t="shared" ref="J92:J155" si="12">IF(OR(MONTH(A92)=1,MONTH(A92)=2,MONTH(A92)=3,MONTH(A92)=4,MONTH(A92)=5,MONTH(A92)=6),YEAR(A92)-1&amp;"–"&amp;YEAR(A92),YEAR(A92)&amp;"–"&amp;YEAR(A92)+1)</f>
        <v>2027–2028</v>
      </c>
      <c r="K92" s="78"/>
      <c r="L92" s="89"/>
      <c r="M92" s="78"/>
      <c r="N92" s="87"/>
      <c r="O92" s="79"/>
      <c r="Q92" s="46"/>
    </row>
    <row r="93" spans="1:17" s="40" customFormat="1" ht="20.25" customHeight="1" x14ac:dyDescent="0.2">
      <c r="A93" s="41">
        <v>46753</v>
      </c>
      <c r="B93" s="42">
        <f t="shared" si="8"/>
        <v>0</v>
      </c>
      <c r="C93" s="117"/>
      <c r="D93" s="43">
        <f t="shared" si="9"/>
        <v>0</v>
      </c>
      <c r="E93" s="44">
        <f t="shared" si="7"/>
        <v>0</v>
      </c>
      <c r="F93" s="43">
        <f t="shared" si="10"/>
        <v>0</v>
      </c>
      <c r="G93" s="45">
        <f>IF(AND(C93&lt;&gt;"",SUM(G$27:G92)&lt;E$19),$E$19/$E$23,0)</f>
        <v>0</v>
      </c>
      <c r="H93" s="43">
        <f t="shared" si="11"/>
        <v>0</v>
      </c>
      <c r="I93" s="43">
        <f t="shared" ref="I93:I156" si="13">IF(C93&lt;&gt;"",$E$19-H93,0)</f>
        <v>0</v>
      </c>
      <c r="J93" s="78" t="str">
        <f t="shared" si="12"/>
        <v>2027–2028</v>
      </c>
      <c r="K93" s="78"/>
      <c r="L93" s="89"/>
      <c r="M93" s="78"/>
      <c r="N93" s="87"/>
      <c r="O93" s="79"/>
      <c r="Q93" s="46"/>
    </row>
    <row r="94" spans="1:17" s="40" customFormat="1" ht="20.25" customHeight="1" x14ac:dyDescent="0.2">
      <c r="A94" s="41">
        <v>46784</v>
      </c>
      <c r="B94" s="42">
        <f t="shared" si="8"/>
        <v>0</v>
      </c>
      <c r="C94" s="117"/>
      <c r="D94" s="43">
        <f t="shared" si="9"/>
        <v>0</v>
      </c>
      <c r="E94" s="44">
        <f t="shared" si="7"/>
        <v>0</v>
      </c>
      <c r="F94" s="43">
        <f t="shared" si="10"/>
        <v>0</v>
      </c>
      <c r="G94" s="45">
        <f>IF(AND(C94&lt;&gt;"",SUM(G$27:G93)&lt;E$19),$E$19/$E$23,0)</f>
        <v>0</v>
      </c>
      <c r="H94" s="43">
        <f t="shared" si="11"/>
        <v>0</v>
      </c>
      <c r="I94" s="43">
        <f t="shared" si="13"/>
        <v>0</v>
      </c>
      <c r="J94" s="78" t="str">
        <f t="shared" si="12"/>
        <v>2027–2028</v>
      </c>
      <c r="K94" s="78"/>
      <c r="L94" s="89"/>
      <c r="M94" s="78"/>
      <c r="N94" s="87"/>
      <c r="O94" s="79"/>
      <c r="Q94" s="46"/>
    </row>
    <row r="95" spans="1:17" s="40" customFormat="1" ht="20.25" customHeight="1" x14ac:dyDescent="0.2">
      <c r="A95" s="41">
        <v>46813</v>
      </c>
      <c r="B95" s="42">
        <f t="shared" si="8"/>
        <v>0</v>
      </c>
      <c r="C95" s="117"/>
      <c r="D95" s="43">
        <f t="shared" si="9"/>
        <v>0</v>
      </c>
      <c r="E95" s="44">
        <f t="shared" si="7"/>
        <v>0</v>
      </c>
      <c r="F95" s="43">
        <f t="shared" si="10"/>
        <v>0</v>
      </c>
      <c r="G95" s="45">
        <f>IF(AND(C95&lt;&gt;"",SUM(G$27:G94)&lt;E$19),$E$19/$E$23,0)</f>
        <v>0</v>
      </c>
      <c r="H95" s="43">
        <f t="shared" si="11"/>
        <v>0</v>
      </c>
      <c r="I95" s="43">
        <f t="shared" si="13"/>
        <v>0</v>
      </c>
      <c r="J95" s="78" t="str">
        <f t="shared" si="12"/>
        <v>2027–2028</v>
      </c>
      <c r="K95" s="78"/>
      <c r="L95" s="89"/>
      <c r="M95" s="78"/>
      <c r="N95" s="87"/>
      <c r="O95" s="79"/>
      <c r="Q95" s="46"/>
    </row>
    <row r="96" spans="1:17" s="40" customFormat="1" ht="20.25" customHeight="1" x14ac:dyDescent="0.2">
      <c r="A96" s="41">
        <v>46844</v>
      </c>
      <c r="B96" s="42">
        <f t="shared" si="8"/>
        <v>0</v>
      </c>
      <c r="C96" s="117"/>
      <c r="D96" s="43">
        <f t="shared" si="9"/>
        <v>0</v>
      </c>
      <c r="E96" s="44">
        <f t="shared" si="7"/>
        <v>0</v>
      </c>
      <c r="F96" s="43">
        <f t="shared" si="10"/>
        <v>0</v>
      </c>
      <c r="G96" s="45">
        <f>IF(AND(C96&lt;&gt;"",SUM(G$27:G95)&lt;E$19),$E$19/$E$23,0)</f>
        <v>0</v>
      </c>
      <c r="H96" s="43">
        <f t="shared" si="11"/>
        <v>0</v>
      </c>
      <c r="I96" s="43">
        <f t="shared" si="13"/>
        <v>0</v>
      </c>
      <c r="J96" s="78" t="str">
        <f t="shared" si="12"/>
        <v>2027–2028</v>
      </c>
      <c r="K96" s="78"/>
      <c r="L96" s="89"/>
      <c r="M96" s="78"/>
      <c r="N96" s="87"/>
      <c r="O96" s="79"/>
      <c r="Q96" s="46"/>
    </row>
    <row r="97" spans="1:17" s="40" customFormat="1" ht="20.25" customHeight="1" x14ac:dyDescent="0.2">
      <c r="A97" s="41">
        <v>46874</v>
      </c>
      <c r="B97" s="42">
        <f t="shared" si="8"/>
        <v>0</v>
      </c>
      <c r="C97" s="117"/>
      <c r="D97" s="43">
        <f t="shared" si="9"/>
        <v>0</v>
      </c>
      <c r="E97" s="44">
        <f t="shared" si="7"/>
        <v>0</v>
      </c>
      <c r="F97" s="43">
        <f t="shared" si="10"/>
        <v>0</v>
      </c>
      <c r="G97" s="45">
        <f>IF(AND(C97&lt;&gt;"",SUM(G$27:G96)&lt;E$19),$E$19/$E$23,0)</f>
        <v>0</v>
      </c>
      <c r="H97" s="43">
        <f t="shared" si="11"/>
        <v>0</v>
      </c>
      <c r="I97" s="43">
        <f t="shared" si="13"/>
        <v>0</v>
      </c>
      <c r="J97" s="78" t="str">
        <f t="shared" si="12"/>
        <v>2027–2028</v>
      </c>
      <c r="K97" s="78"/>
      <c r="L97" s="89"/>
      <c r="M97" s="78"/>
      <c r="N97" s="87"/>
      <c r="O97" s="79"/>
      <c r="Q97" s="46"/>
    </row>
    <row r="98" spans="1:17" s="40" customFormat="1" ht="20.25" customHeight="1" x14ac:dyDescent="0.2">
      <c r="A98" s="41">
        <v>46905</v>
      </c>
      <c r="B98" s="42">
        <f t="shared" si="8"/>
        <v>0</v>
      </c>
      <c r="C98" s="117"/>
      <c r="D98" s="43">
        <f t="shared" si="9"/>
        <v>0</v>
      </c>
      <c r="E98" s="44">
        <f t="shared" si="7"/>
        <v>0</v>
      </c>
      <c r="F98" s="43">
        <f t="shared" si="10"/>
        <v>0</v>
      </c>
      <c r="G98" s="45">
        <f>IF(AND(C98&lt;&gt;"",SUM(G$27:G97)&lt;E$19),$E$19/$E$23,0)</f>
        <v>0</v>
      </c>
      <c r="H98" s="43">
        <f t="shared" si="11"/>
        <v>0</v>
      </c>
      <c r="I98" s="43">
        <f t="shared" si="13"/>
        <v>0</v>
      </c>
      <c r="J98" s="78" t="str">
        <f t="shared" si="12"/>
        <v>2027–2028</v>
      </c>
      <c r="K98" s="78"/>
      <c r="L98" s="89"/>
      <c r="M98" s="78"/>
      <c r="N98" s="87"/>
      <c r="O98" s="79"/>
      <c r="Q98" s="46"/>
    </row>
    <row r="99" spans="1:17" s="40" customFormat="1" ht="20.25" customHeight="1" x14ac:dyDescent="0.2">
      <c r="A99" s="41">
        <v>46935</v>
      </c>
      <c r="B99" s="42">
        <f t="shared" si="8"/>
        <v>0</v>
      </c>
      <c r="C99" s="117"/>
      <c r="D99" s="43">
        <f t="shared" si="9"/>
        <v>0</v>
      </c>
      <c r="E99" s="44">
        <f t="shared" si="7"/>
        <v>0</v>
      </c>
      <c r="F99" s="43">
        <f t="shared" si="10"/>
        <v>0</v>
      </c>
      <c r="G99" s="45">
        <f>IF(AND(C99&lt;&gt;"",SUM(G$27:G98)&lt;E$19),$E$19/$E$23,0)</f>
        <v>0</v>
      </c>
      <c r="H99" s="43">
        <f t="shared" si="11"/>
        <v>0</v>
      </c>
      <c r="I99" s="43">
        <f t="shared" si="13"/>
        <v>0</v>
      </c>
      <c r="J99" s="78" t="str">
        <f t="shared" si="12"/>
        <v>2028–2029</v>
      </c>
      <c r="K99" s="78"/>
      <c r="L99" s="89"/>
      <c r="M99" s="78"/>
      <c r="N99" s="87"/>
      <c r="O99" s="79"/>
      <c r="Q99" s="46"/>
    </row>
    <row r="100" spans="1:17" s="40" customFormat="1" ht="20.25" customHeight="1" x14ac:dyDescent="0.2">
      <c r="A100" s="41">
        <v>46966</v>
      </c>
      <c r="B100" s="42">
        <f t="shared" si="8"/>
        <v>0</v>
      </c>
      <c r="C100" s="117"/>
      <c r="D100" s="43">
        <f t="shared" si="9"/>
        <v>0</v>
      </c>
      <c r="E100" s="44">
        <f t="shared" si="7"/>
        <v>0</v>
      </c>
      <c r="F100" s="43">
        <f t="shared" si="10"/>
        <v>0</v>
      </c>
      <c r="G100" s="45">
        <f>IF(AND(C100&lt;&gt;"",SUM(G$27:G99)&lt;E$19),$E$19/$E$23,0)</f>
        <v>0</v>
      </c>
      <c r="H100" s="43">
        <f t="shared" si="11"/>
        <v>0</v>
      </c>
      <c r="I100" s="43">
        <f t="shared" si="13"/>
        <v>0</v>
      </c>
      <c r="J100" s="78" t="str">
        <f t="shared" si="12"/>
        <v>2028–2029</v>
      </c>
      <c r="K100" s="78"/>
      <c r="L100" s="89"/>
      <c r="M100" s="78"/>
      <c r="N100" s="87"/>
      <c r="O100" s="79"/>
      <c r="Q100" s="46"/>
    </row>
    <row r="101" spans="1:17" s="40" customFormat="1" ht="20.25" customHeight="1" x14ac:dyDescent="0.2">
      <c r="A101" s="41">
        <v>46997</v>
      </c>
      <c r="B101" s="42">
        <f t="shared" si="8"/>
        <v>0</v>
      </c>
      <c r="C101" s="117"/>
      <c r="D101" s="43">
        <f t="shared" si="9"/>
        <v>0</v>
      </c>
      <c r="E101" s="44">
        <f t="shared" si="7"/>
        <v>0</v>
      </c>
      <c r="F101" s="43">
        <f t="shared" si="10"/>
        <v>0</v>
      </c>
      <c r="G101" s="45">
        <f>IF(AND(C101&lt;&gt;"",SUM(G$27:G100)&lt;E$19),$E$19/$E$23,0)</f>
        <v>0</v>
      </c>
      <c r="H101" s="43">
        <f t="shared" si="11"/>
        <v>0</v>
      </c>
      <c r="I101" s="43">
        <f t="shared" si="13"/>
        <v>0</v>
      </c>
      <c r="J101" s="78" t="str">
        <f t="shared" si="12"/>
        <v>2028–2029</v>
      </c>
      <c r="K101" s="78"/>
      <c r="L101" s="89"/>
      <c r="M101" s="78"/>
      <c r="N101" s="87"/>
      <c r="O101" s="79"/>
      <c r="Q101" s="46"/>
    </row>
    <row r="102" spans="1:17" s="40" customFormat="1" ht="20.25" customHeight="1" x14ac:dyDescent="0.2">
      <c r="A102" s="41">
        <v>47027</v>
      </c>
      <c r="B102" s="42">
        <f t="shared" si="8"/>
        <v>0</v>
      </c>
      <c r="C102" s="117"/>
      <c r="D102" s="43">
        <f t="shared" si="9"/>
        <v>0</v>
      </c>
      <c r="E102" s="44">
        <f t="shared" si="7"/>
        <v>0</v>
      </c>
      <c r="F102" s="43">
        <f t="shared" si="10"/>
        <v>0</v>
      </c>
      <c r="G102" s="45">
        <f>IF(AND(C102&lt;&gt;"",SUM(G$27:G101)&lt;E$19),$E$19/$E$23,0)</f>
        <v>0</v>
      </c>
      <c r="H102" s="43">
        <f t="shared" si="11"/>
        <v>0</v>
      </c>
      <c r="I102" s="43">
        <f t="shared" si="13"/>
        <v>0</v>
      </c>
      <c r="J102" s="78" t="str">
        <f t="shared" si="12"/>
        <v>2028–2029</v>
      </c>
      <c r="K102" s="78"/>
      <c r="L102" s="89"/>
      <c r="M102" s="78"/>
      <c r="N102" s="87"/>
      <c r="O102" s="79"/>
      <c r="Q102" s="46"/>
    </row>
    <row r="103" spans="1:17" s="40" customFormat="1" ht="20.25" customHeight="1" x14ac:dyDescent="0.2">
      <c r="A103" s="41">
        <v>47058</v>
      </c>
      <c r="B103" s="42">
        <f t="shared" si="8"/>
        <v>0</v>
      </c>
      <c r="C103" s="117"/>
      <c r="D103" s="43">
        <f t="shared" si="9"/>
        <v>0</v>
      </c>
      <c r="E103" s="44">
        <f t="shared" si="7"/>
        <v>0</v>
      </c>
      <c r="F103" s="43">
        <f t="shared" si="10"/>
        <v>0</v>
      </c>
      <c r="G103" s="45">
        <f>IF(AND(C103&lt;&gt;"",SUM(G$27:G102)&lt;E$19),$E$19/$E$23,0)</f>
        <v>0</v>
      </c>
      <c r="H103" s="43">
        <f t="shared" si="11"/>
        <v>0</v>
      </c>
      <c r="I103" s="43">
        <f t="shared" si="13"/>
        <v>0</v>
      </c>
      <c r="J103" s="78" t="str">
        <f t="shared" si="12"/>
        <v>2028–2029</v>
      </c>
      <c r="K103" s="78"/>
      <c r="L103" s="89"/>
      <c r="M103" s="78"/>
      <c r="N103" s="87"/>
      <c r="O103" s="79"/>
      <c r="Q103" s="46"/>
    </row>
    <row r="104" spans="1:17" s="40" customFormat="1" ht="20.25" customHeight="1" x14ac:dyDescent="0.2">
      <c r="A104" s="41">
        <v>47088</v>
      </c>
      <c r="B104" s="42">
        <f t="shared" si="8"/>
        <v>0</v>
      </c>
      <c r="C104" s="117"/>
      <c r="D104" s="43">
        <f t="shared" si="9"/>
        <v>0</v>
      </c>
      <c r="E104" s="44">
        <f t="shared" si="7"/>
        <v>0</v>
      </c>
      <c r="F104" s="43">
        <f t="shared" si="10"/>
        <v>0</v>
      </c>
      <c r="G104" s="45">
        <f>IF(AND(C104&lt;&gt;"",SUM(G$27:G103)&lt;E$19),$E$19/$E$23,0)</f>
        <v>0</v>
      </c>
      <c r="H104" s="43">
        <f t="shared" si="11"/>
        <v>0</v>
      </c>
      <c r="I104" s="43">
        <f t="shared" si="13"/>
        <v>0</v>
      </c>
      <c r="J104" s="78" t="str">
        <f t="shared" si="12"/>
        <v>2028–2029</v>
      </c>
      <c r="K104" s="78"/>
      <c r="L104" s="89"/>
      <c r="M104" s="78"/>
      <c r="N104" s="87"/>
      <c r="O104" s="79"/>
      <c r="Q104" s="46"/>
    </row>
    <row r="105" spans="1:17" s="40" customFormat="1" ht="20.25" customHeight="1" x14ac:dyDescent="0.2">
      <c r="A105" s="41">
        <v>47119</v>
      </c>
      <c r="B105" s="42">
        <f t="shared" si="8"/>
        <v>0</v>
      </c>
      <c r="C105" s="117"/>
      <c r="D105" s="43">
        <f t="shared" si="9"/>
        <v>0</v>
      </c>
      <c r="E105" s="44">
        <f t="shared" si="7"/>
        <v>0</v>
      </c>
      <c r="F105" s="43">
        <f t="shared" si="10"/>
        <v>0</v>
      </c>
      <c r="G105" s="45">
        <f>IF(AND(C105&lt;&gt;"",SUM(G$27:G104)&lt;E$19),$E$19/$E$23,0)</f>
        <v>0</v>
      </c>
      <c r="H105" s="43">
        <f t="shared" si="11"/>
        <v>0</v>
      </c>
      <c r="I105" s="43">
        <f t="shared" si="13"/>
        <v>0</v>
      </c>
      <c r="J105" s="78" t="str">
        <f t="shared" si="12"/>
        <v>2028–2029</v>
      </c>
      <c r="K105" s="78"/>
      <c r="L105" s="89"/>
      <c r="M105" s="78"/>
      <c r="N105" s="87"/>
      <c r="O105" s="79"/>
      <c r="Q105" s="46"/>
    </row>
    <row r="106" spans="1:17" s="40" customFormat="1" ht="20.25" customHeight="1" x14ac:dyDescent="0.2">
      <c r="A106" s="41">
        <v>47150</v>
      </c>
      <c r="B106" s="42">
        <f t="shared" si="8"/>
        <v>0</v>
      </c>
      <c r="C106" s="117"/>
      <c r="D106" s="43">
        <f t="shared" si="9"/>
        <v>0</v>
      </c>
      <c r="E106" s="44">
        <f t="shared" si="7"/>
        <v>0</v>
      </c>
      <c r="F106" s="43">
        <f t="shared" si="10"/>
        <v>0</v>
      </c>
      <c r="G106" s="45">
        <f>IF(AND(C106&lt;&gt;"",SUM(G$27:G105)&lt;E$19),$E$19/$E$23,0)</f>
        <v>0</v>
      </c>
      <c r="H106" s="43">
        <f t="shared" si="11"/>
        <v>0</v>
      </c>
      <c r="I106" s="43">
        <f t="shared" si="13"/>
        <v>0</v>
      </c>
      <c r="J106" s="78" t="str">
        <f t="shared" si="12"/>
        <v>2028–2029</v>
      </c>
      <c r="K106" s="78"/>
      <c r="L106" s="89"/>
      <c r="M106" s="78"/>
      <c r="N106" s="87"/>
      <c r="O106" s="79"/>
      <c r="Q106" s="46"/>
    </row>
    <row r="107" spans="1:17" s="40" customFormat="1" ht="20.25" customHeight="1" x14ac:dyDescent="0.2">
      <c r="A107" s="41">
        <v>47178</v>
      </c>
      <c r="B107" s="42">
        <f t="shared" si="8"/>
        <v>0</v>
      </c>
      <c r="C107" s="117"/>
      <c r="D107" s="43">
        <f t="shared" si="9"/>
        <v>0</v>
      </c>
      <c r="E107" s="44">
        <f t="shared" si="7"/>
        <v>0</v>
      </c>
      <c r="F107" s="43">
        <f t="shared" si="10"/>
        <v>0</v>
      </c>
      <c r="G107" s="45">
        <f>IF(AND(C107&lt;&gt;"",SUM(G$27:G106)&lt;E$19),$E$19/$E$23,0)</f>
        <v>0</v>
      </c>
      <c r="H107" s="43">
        <f t="shared" si="11"/>
        <v>0</v>
      </c>
      <c r="I107" s="43">
        <f t="shared" si="13"/>
        <v>0</v>
      </c>
      <c r="J107" s="78" t="str">
        <f t="shared" si="12"/>
        <v>2028–2029</v>
      </c>
      <c r="K107" s="78"/>
      <c r="L107" s="89"/>
      <c r="M107" s="78"/>
      <c r="N107" s="87"/>
      <c r="O107" s="79"/>
      <c r="Q107" s="46"/>
    </row>
    <row r="108" spans="1:17" s="40" customFormat="1" ht="20.25" customHeight="1" x14ac:dyDescent="0.2">
      <c r="A108" s="41">
        <v>47209</v>
      </c>
      <c r="B108" s="42">
        <f t="shared" si="8"/>
        <v>0</v>
      </c>
      <c r="C108" s="117"/>
      <c r="D108" s="43">
        <f t="shared" si="9"/>
        <v>0</v>
      </c>
      <c r="E108" s="44">
        <f t="shared" si="7"/>
        <v>0</v>
      </c>
      <c r="F108" s="43">
        <f t="shared" si="10"/>
        <v>0</v>
      </c>
      <c r="G108" s="45">
        <f>IF(AND(C108&lt;&gt;"",SUM(G$27:G107)&lt;E$19),$E$19/$E$23,0)</f>
        <v>0</v>
      </c>
      <c r="H108" s="43">
        <f t="shared" si="11"/>
        <v>0</v>
      </c>
      <c r="I108" s="43">
        <f t="shared" si="13"/>
        <v>0</v>
      </c>
      <c r="J108" s="78" t="str">
        <f t="shared" si="12"/>
        <v>2028–2029</v>
      </c>
      <c r="K108" s="78"/>
      <c r="L108" s="89"/>
      <c r="M108" s="78"/>
      <c r="N108" s="87"/>
      <c r="O108" s="79"/>
      <c r="Q108" s="46"/>
    </row>
    <row r="109" spans="1:17" s="40" customFormat="1" ht="20.25" customHeight="1" x14ac:dyDescent="0.2">
      <c r="A109" s="41">
        <v>47239</v>
      </c>
      <c r="B109" s="42">
        <f t="shared" si="8"/>
        <v>0</v>
      </c>
      <c r="C109" s="117"/>
      <c r="D109" s="43">
        <f t="shared" si="9"/>
        <v>0</v>
      </c>
      <c r="E109" s="44">
        <f t="shared" si="7"/>
        <v>0</v>
      </c>
      <c r="F109" s="43">
        <f t="shared" si="10"/>
        <v>0</v>
      </c>
      <c r="G109" s="45">
        <f>IF(AND(C109&lt;&gt;"",SUM(G$27:G108)&lt;E$19),$E$19/$E$23,0)</f>
        <v>0</v>
      </c>
      <c r="H109" s="43">
        <f t="shared" si="11"/>
        <v>0</v>
      </c>
      <c r="I109" s="43">
        <f t="shared" si="13"/>
        <v>0</v>
      </c>
      <c r="J109" s="78" t="str">
        <f t="shared" si="12"/>
        <v>2028–2029</v>
      </c>
      <c r="K109" s="78"/>
      <c r="L109" s="89"/>
      <c r="M109" s="78"/>
      <c r="N109" s="87"/>
      <c r="O109" s="79"/>
      <c r="Q109" s="46"/>
    </row>
    <row r="110" spans="1:17" s="40" customFormat="1" ht="20.25" customHeight="1" x14ac:dyDescent="0.2">
      <c r="A110" s="41">
        <v>47270</v>
      </c>
      <c r="B110" s="42">
        <f t="shared" si="8"/>
        <v>0</v>
      </c>
      <c r="C110" s="117"/>
      <c r="D110" s="43">
        <f t="shared" si="9"/>
        <v>0</v>
      </c>
      <c r="E110" s="44">
        <f t="shared" si="7"/>
        <v>0</v>
      </c>
      <c r="F110" s="43">
        <f t="shared" si="10"/>
        <v>0</v>
      </c>
      <c r="G110" s="45">
        <f>IF(AND(C110&lt;&gt;"",SUM(G$27:G109)&lt;E$19),$E$19/$E$23,0)</f>
        <v>0</v>
      </c>
      <c r="H110" s="43">
        <f t="shared" si="11"/>
        <v>0</v>
      </c>
      <c r="I110" s="43">
        <f t="shared" si="13"/>
        <v>0</v>
      </c>
      <c r="J110" s="78" t="str">
        <f t="shared" si="12"/>
        <v>2028–2029</v>
      </c>
      <c r="K110" s="78"/>
      <c r="L110" s="89"/>
      <c r="M110" s="78"/>
      <c r="N110" s="87"/>
      <c r="O110" s="79"/>
      <c r="Q110" s="46"/>
    </row>
    <row r="111" spans="1:17" s="40" customFormat="1" ht="20.25" customHeight="1" x14ac:dyDescent="0.2">
      <c r="A111" s="41">
        <v>47300</v>
      </c>
      <c r="B111" s="42">
        <f t="shared" si="8"/>
        <v>0</v>
      </c>
      <c r="C111" s="117"/>
      <c r="D111" s="43">
        <f t="shared" si="9"/>
        <v>0</v>
      </c>
      <c r="E111" s="44">
        <f t="shared" si="7"/>
        <v>0</v>
      </c>
      <c r="F111" s="43">
        <f t="shared" si="10"/>
        <v>0</v>
      </c>
      <c r="G111" s="45">
        <f>IF(AND(C111&lt;&gt;"",SUM(G$27:G110)&lt;E$19),$E$19/$E$23,0)</f>
        <v>0</v>
      </c>
      <c r="H111" s="43">
        <f t="shared" si="11"/>
        <v>0</v>
      </c>
      <c r="I111" s="43">
        <f t="shared" si="13"/>
        <v>0</v>
      </c>
      <c r="J111" s="78" t="str">
        <f t="shared" si="12"/>
        <v>2029–2030</v>
      </c>
      <c r="K111" s="78"/>
      <c r="L111" s="89"/>
      <c r="M111" s="78"/>
      <c r="N111" s="87"/>
      <c r="O111" s="79"/>
      <c r="Q111" s="46"/>
    </row>
    <row r="112" spans="1:17" s="40" customFormat="1" ht="20.25" customHeight="1" x14ac:dyDescent="0.2">
      <c r="A112" s="41">
        <v>47331</v>
      </c>
      <c r="B112" s="42">
        <f t="shared" si="8"/>
        <v>0</v>
      </c>
      <c r="C112" s="117"/>
      <c r="D112" s="43">
        <f t="shared" si="9"/>
        <v>0</v>
      </c>
      <c r="E112" s="44">
        <f t="shared" si="7"/>
        <v>0</v>
      </c>
      <c r="F112" s="43">
        <f t="shared" si="10"/>
        <v>0</v>
      </c>
      <c r="G112" s="45">
        <f>IF(AND(C112&lt;&gt;"",SUM(G$27:G111)&lt;E$19),$E$19/$E$23,0)</f>
        <v>0</v>
      </c>
      <c r="H112" s="43">
        <f t="shared" si="11"/>
        <v>0</v>
      </c>
      <c r="I112" s="43">
        <f t="shared" si="13"/>
        <v>0</v>
      </c>
      <c r="J112" s="78" t="str">
        <f t="shared" si="12"/>
        <v>2029–2030</v>
      </c>
      <c r="K112" s="78"/>
      <c r="L112" s="89"/>
      <c r="M112" s="78"/>
      <c r="N112" s="87"/>
      <c r="O112" s="79"/>
      <c r="Q112" s="46"/>
    </row>
    <row r="113" spans="1:17" s="40" customFormat="1" ht="20.25" customHeight="1" x14ac:dyDescent="0.2">
      <c r="A113" s="41">
        <v>47362</v>
      </c>
      <c r="B113" s="42">
        <f t="shared" si="8"/>
        <v>0</v>
      </c>
      <c r="C113" s="117"/>
      <c r="D113" s="43">
        <f t="shared" si="9"/>
        <v>0</v>
      </c>
      <c r="E113" s="44">
        <f t="shared" si="7"/>
        <v>0</v>
      </c>
      <c r="F113" s="43">
        <f t="shared" si="10"/>
        <v>0</v>
      </c>
      <c r="G113" s="45">
        <f>IF(AND(C113&lt;&gt;"",SUM(G$27:G112)&lt;E$19),$E$19/$E$23,0)</f>
        <v>0</v>
      </c>
      <c r="H113" s="43">
        <f t="shared" si="11"/>
        <v>0</v>
      </c>
      <c r="I113" s="43">
        <f t="shared" si="13"/>
        <v>0</v>
      </c>
      <c r="J113" s="78" t="str">
        <f t="shared" si="12"/>
        <v>2029–2030</v>
      </c>
      <c r="K113" s="78"/>
      <c r="L113" s="89"/>
      <c r="M113" s="78"/>
      <c r="N113" s="87"/>
      <c r="O113" s="79"/>
      <c r="Q113" s="46"/>
    </row>
    <row r="114" spans="1:17" s="40" customFormat="1" ht="20.25" customHeight="1" x14ac:dyDescent="0.2">
      <c r="A114" s="41">
        <v>47392</v>
      </c>
      <c r="B114" s="42">
        <f t="shared" si="8"/>
        <v>0</v>
      </c>
      <c r="C114" s="117"/>
      <c r="D114" s="43">
        <f t="shared" si="9"/>
        <v>0</v>
      </c>
      <c r="E114" s="44">
        <f t="shared" si="7"/>
        <v>0</v>
      </c>
      <c r="F114" s="43">
        <f t="shared" si="10"/>
        <v>0</v>
      </c>
      <c r="G114" s="45">
        <f>IF(AND(C114&lt;&gt;"",SUM(G$27:G113)&lt;E$19),$E$19/$E$23,0)</f>
        <v>0</v>
      </c>
      <c r="H114" s="43">
        <f t="shared" si="11"/>
        <v>0</v>
      </c>
      <c r="I114" s="43">
        <f t="shared" si="13"/>
        <v>0</v>
      </c>
      <c r="J114" s="78" t="str">
        <f t="shared" si="12"/>
        <v>2029–2030</v>
      </c>
      <c r="K114" s="78"/>
      <c r="L114" s="89"/>
      <c r="M114" s="78"/>
      <c r="N114" s="87"/>
      <c r="O114" s="79"/>
      <c r="Q114" s="46"/>
    </row>
    <row r="115" spans="1:17" s="40" customFormat="1" ht="20.25" customHeight="1" x14ac:dyDescent="0.2">
      <c r="A115" s="41">
        <v>47423</v>
      </c>
      <c r="B115" s="42">
        <f t="shared" si="8"/>
        <v>0</v>
      </c>
      <c r="C115" s="117"/>
      <c r="D115" s="43">
        <f t="shared" si="9"/>
        <v>0</v>
      </c>
      <c r="E115" s="44">
        <f t="shared" si="7"/>
        <v>0</v>
      </c>
      <c r="F115" s="43">
        <f t="shared" si="10"/>
        <v>0</v>
      </c>
      <c r="G115" s="45">
        <f>IF(AND(C115&lt;&gt;"",SUM(G$27:G114)&lt;E$19),$E$19/$E$23,0)</f>
        <v>0</v>
      </c>
      <c r="H115" s="43">
        <f t="shared" si="11"/>
        <v>0</v>
      </c>
      <c r="I115" s="43">
        <f t="shared" si="13"/>
        <v>0</v>
      </c>
      <c r="J115" s="78" t="str">
        <f t="shared" si="12"/>
        <v>2029–2030</v>
      </c>
      <c r="K115" s="78"/>
      <c r="L115" s="89"/>
      <c r="M115" s="78"/>
      <c r="N115" s="87"/>
      <c r="O115" s="79"/>
      <c r="Q115" s="46"/>
    </row>
    <row r="116" spans="1:17" s="40" customFormat="1" ht="20.25" customHeight="1" x14ac:dyDescent="0.2">
      <c r="A116" s="41">
        <v>47453</v>
      </c>
      <c r="B116" s="42">
        <f t="shared" si="8"/>
        <v>0</v>
      </c>
      <c r="C116" s="117"/>
      <c r="D116" s="43">
        <f t="shared" si="9"/>
        <v>0</v>
      </c>
      <c r="E116" s="44">
        <f t="shared" si="7"/>
        <v>0</v>
      </c>
      <c r="F116" s="43">
        <f t="shared" si="10"/>
        <v>0</v>
      </c>
      <c r="G116" s="45">
        <f>IF(AND(C116&lt;&gt;"",SUM(G$27:G115)&lt;E$19),$E$19/$E$23,0)</f>
        <v>0</v>
      </c>
      <c r="H116" s="43">
        <f t="shared" si="11"/>
        <v>0</v>
      </c>
      <c r="I116" s="43">
        <f t="shared" si="13"/>
        <v>0</v>
      </c>
      <c r="J116" s="78" t="str">
        <f t="shared" si="12"/>
        <v>2029–2030</v>
      </c>
      <c r="K116" s="78"/>
      <c r="L116" s="89"/>
      <c r="M116" s="78"/>
      <c r="N116" s="87"/>
      <c r="O116" s="79"/>
      <c r="Q116" s="46"/>
    </row>
    <row r="117" spans="1:17" s="40" customFormat="1" ht="20.25" customHeight="1" x14ac:dyDescent="0.2">
      <c r="A117" s="41">
        <v>47484</v>
      </c>
      <c r="B117" s="42">
        <f t="shared" si="8"/>
        <v>0</v>
      </c>
      <c r="C117" s="117"/>
      <c r="D117" s="43">
        <f t="shared" si="9"/>
        <v>0</v>
      </c>
      <c r="E117" s="44">
        <f t="shared" si="7"/>
        <v>0</v>
      </c>
      <c r="F117" s="43">
        <f t="shared" si="10"/>
        <v>0</v>
      </c>
      <c r="G117" s="45">
        <f>IF(AND(C117&lt;&gt;"",SUM(G$27:G116)&lt;E$19),$E$19/$E$23,0)</f>
        <v>0</v>
      </c>
      <c r="H117" s="43">
        <f t="shared" si="11"/>
        <v>0</v>
      </c>
      <c r="I117" s="43">
        <f t="shared" si="13"/>
        <v>0</v>
      </c>
      <c r="J117" s="78" t="str">
        <f t="shared" si="12"/>
        <v>2029–2030</v>
      </c>
      <c r="K117" s="78"/>
      <c r="L117" s="89"/>
      <c r="M117" s="78"/>
      <c r="N117" s="87"/>
      <c r="O117" s="79"/>
      <c r="Q117" s="46"/>
    </row>
    <row r="118" spans="1:17" s="40" customFormat="1" ht="20.25" customHeight="1" x14ac:dyDescent="0.2">
      <c r="A118" s="41">
        <v>47515</v>
      </c>
      <c r="B118" s="42">
        <f t="shared" si="8"/>
        <v>0</v>
      </c>
      <c r="C118" s="117"/>
      <c r="D118" s="43">
        <f t="shared" si="9"/>
        <v>0</v>
      </c>
      <c r="E118" s="44">
        <f t="shared" si="7"/>
        <v>0</v>
      </c>
      <c r="F118" s="43">
        <f t="shared" si="10"/>
        <v>0</v>
      </c>
      <c r="G118" s="45">
        <f>IF(AND(C118&lt;&gt;"",SUM(G$27:G117)&lt;E$19),$E$19/$E$23,0)</f>
        <v>0</v>
      </c>
      <c r="H118" s="43">
        <f t="shared" si="11"/>
        <v>0</v>
      </c>
      <c r="I118" s="43">
        <f t="shared" si="13"/>
        <v>0</v>
      </c>
      <c r="J118" s="78" t="str">
        <f t="shared" si="12"/>
        <v>2029–2030</v>
      </c>
      <c r="K118" s="78"/>
      <c r="L118" s="89"/>
      <c r="M118" s="78"/>
      <c r="N118" s="87"/>
      <c r="O118" s="79"/>
      <c r="Q118" s="46"/>
    </row>
    <row r="119" spans="1:17" s="40" customFormat="1" ht="20.25" customHeight="1" x14ac:dyDescent="0.2">
      <c r="A119" s="41">
        <v>47543</v>
      </c>
      <c r="B119" s="42">
        <f t="shared" si="8"/>
        <v>0</v>
      </c>
      <c r="C119" s="117"/>
      <c r="D119" s="43">
        <f t="shared" si="9"/>
        <v>0</v>
      </c>
      <c r="E119" s="44">
        <f t="shared" si="7"/>
        <v>0</v>
      </c>
      <c r="F119" s="43">
        <f t="shared" si="10"/>
        <v>0</v>
      </c>
      <c r="G119" s="45">
        <f>IF(AND(C119&lt;&gt;"",SUM(G$27:G118)&lt;E$19),$E$19/$E$23,0)</f>
        <v>0</v>
      </c>
      <c r="H119" s="43">
        <f t="shared" si="11"/>
        <v>0</v>
      </c>
      <c r="I119" s="43">
        <f t="shared" si="13"/>
        <v>0</v>
      </c>
      <c r="J119" s="78" t="str">
        <f t="shared" si="12"/>
        <v>2029–2030</v>
      </c>
      <c r="K119" s="78"/>
      <c r="L119" s="89"/>
      <c r="M119" s="78"/>
      <c r="N119" s="87"/>
      <c r="O119" s="79"/>
      <c r="Q119" s="46"/>
    </row>
    <row r="120" spans="1:17" s="40" customFormat="1" ht="20.25" customHeight="1" x14ac:dyDescent="0.2">
      <c r="A120" s="41">
        <v>47574</v>
      </c>
      <c r="B120" s="42">
        <f t="shared" si="8"/>
        <v>0</v>
      </c>
      <c r="C120" s="117"/>
      <c r="D120" s="43">
        <f t="shared" si="9"/>
        <v>0</v>
      </c>
      <c r="E120" s="44">
        <f t="shared" si="7"/>
        <v>0</v>
      </c>
      <c r="F120" s="43">
        <f t="shared" si="10"/>
        <v>0</v>
      </c>
      <c r="G120" s="45">
        <f>IF(AND(C120&lt;&gt;"",SUM(G$27:G119)&lt;E$19),$E$19/$E$23,0)</f>
        <v>0</v>
      </c>
      <c r="H120" s="43">
        <f t="shared" si="11"/>
        <v>0</v>
      </c>
      <c r="I120" s="43">
        <f t="shared" si="13"/>
        <v>0</v>
      </c>
      <c r="J120" s="78" t="str">
        <f t="shared" si="12"/>
        <v>2029–2030</v>
      </c>
      <c r="K120" s="78"/>
      <c r="L120" s="89"/>
      <c r="M120" s="78"/>
      <c r="N120" s="87"/>
      <c r="O120" s="79"/>
      <c r="Q120" s="46"/>
    </row>
    <row r="121" spans="1:17" s="40" customFormat="1" ht="20.25" customHeight="1" x14ac:dyDescent="0.2">
      <c r="A121" s="41">
        <v>47604</v>
      </c>
      <c r="B121" s="42">
        <f t="shared" si="8"/>
        <v>0</v>
      </c>
      <c r="C121" s="117"/>
      <c r="D121" s="43">
        <f t="shared" si="9"/>
        <v>0</v>
      </c>
      <c r="E121" s="44">
        <f t="shared" si="7"/>
        <v>0</v>
      </c>
      <c r="F121" s="43">
        <f t="shared" si="10"/>
        <v>0</v>
      </c>
      <c r="G121" s="45">
        <f>IF(AND(C121&lt;&gt;"",SUM(G$27:G120)&lt;E$19),$E$19/$E$23,0)</f>
        <v>0</v>
      </c>
      <c r="H121" s="43">
        <f t="shared" si="11"/>
        <v>0</v>
      </c>
      <c r="I121" s="43">
        <f t="shared" si="13"/>
        <v>0</v>
      </c>
      <c r="J121" s="78" t="str">
        <f t="shared" si="12"/>
        <v>2029–2030</v>
      </c>
      <c r="K121" s="78"/>
      <c r="L121" s="89"/>
      <c r="M121" s="78"/>
      <c r="N121" s="87"/>
      <c r="O121" s="79"/>
      <c r="Q121" s="46"/>
    </row>
    <row r="122" spans="1:17" s="40" customFormat="1" ht="20.25" customHeight="1" x14ac:dyDescent="0.2">
      <c r="A122" s="41">
        <v>47635</v>
      </c>
      <c r="B122" s="42">
        <f t="shared" si="8"/>
        <v>0</v>
      </c>
      <c r="C122" s="117"/>
      <c r="D122" s="43">
        <f t="shared" si="9"/>
        <v>0</v>
      </c>
      <c r="E122" s="44">
        <f t="shared" si="7"/>
        <v>0</v>
      </c>
      <c r="F122" s="43">
        <f t="shared" si="10"/>
        <v>0</v>
      </c>
      <c r="G122" s="45">
        <f>IF(AND(C122&lt;&gt;"",SUM(G$27:G121)&lt;E$19),$E$19/$E$23,0)</f>
        <v>0</v>
      </c>
      <c r="H122" s="43">
        <f t="shared" si="11"/>
        <v>0</v>
      </c>
      <c r="I122" s="43">
        <f t="shared" si="13"/>
        <v>0</v>
      </c>
      <c r="J122" s="78" t="str">
        <f t="shared" si="12"/>
        <v>2029–2030</v>
      </c>
      <c r="K122" s="78"/>
      <c r="L122" s="89"/>
      <c r="M122" s="78"/>
      <c r="N122" s="87"/>
      <c r="O122" s="79"/>
      <c r="Q122" s="46"/>
    </row>
    <row r="123" spans="1:17" s="40" customFormat="1" ht="20.25" customHeight="1" x14ac:dyDescent="0.2">
      <c r="A123" s="41">
        <v>47665</v>
      </c>
      <c r="B123" s="42">
        <f t="shared" si="8"/>
        <v>0</v>
      </c>
      <c r="C123" s="117"/>
      <c r="D123" s="43">
        <f t="shared" si="9"/>
        <v>0</v>
      </c>
      <c r="E123" s="44">
        <f t="shared" si="7"/>
        <v>0</v>
      </c>
      <c r="F123" s="43">
        <f t="shared" si="10"/>
        <v>0</v>
      </c>
      <c r="G123" s="45">
        <f>IF(AND(C123&lt;&gt;"",SUM(G$27:G122)&lt;E$19),$E$19/$E$23,0)</f>
        <v>0</v>
      </c>
      <c r="H123" s="43">
        <f t="shared" si="11"/>
        <v>0</v>
      </c>
      <c r="I123" s="43">
        <f t="shared" si="13"/>
        <v>0</v>
      </c>
      <c r="J123" s="78" t="str">
        <f t="shared" si="12"/>
        <v>2030–2031</v>
      </c>
      <c r="K123" s="78"/>
      <c r="L123" s="89"/>
      <c r="M123" s="78"/>
      <c r="N123" s="87"/>
      <c r="O123" s="79"/>
      <c r="Q123" s="46"/>
    </row>
    <row r="124" spans="1:17" s="40" customFormat="1" ht="20.25" customHeight="1" x14ac:dyDescent="0.2">
      <c r="A124" s="41">
        <v>47696</v>
      </c>
      <c r="B124" s="42">
        <f t="shared" si="8"/>
        <v>0</v>
      </c>
      <c r="C124" s="117"/>
      <c r="D124" s="43">
        <f t="shared" si="9"/>
        <v>0</v>
      </c>
      <c r="E124" s="44">
        <f t="shared" si="7"/>
        <v>0</v>
      </c>
      <c r="F124" s="43">
        <f t="shared" si="10"/>
        <v>0</v>
      </c>
      <c r="G124" s="45">
        <f>IF(AND(C124&lt;&gt;"",SUM(G$27:G123)&lt;E$19),$E$19/$E$23,0)</f>
        <v>0</v>
      </c>
      <c r="H124" s="43">
        <f t="shared" si="11"/>
        <v>0</v>
      </c>
      <c r="I124" s="43">
        <f t="shared" si="13"/>
        <v>0</v>
      </c>
      <c r="J124" s="78" t="str">
        <f t="shared" si="12"/>
        <v>2030–2031</v>
      </c>
      <c r="K124" s="78"/>
      <c r="L124" s="89"/>
      <c r="M124" s="78"/>
      <c r="N124" s="87"/>
      <c r="O124" s="79"/>
      <c r="Q124" s="46"/>
    </row>
    <row r="125" spans="1:17" s="40" customFormat="1" ht="20.25" customHeight="1" x14ac:dyDescent="0.2">
      <c r="A125" s="41">
        <v>47727</v>
      </c>
      <c r="B125" s="42">
        <f t="shared" si="8"/>
        <v>0</v>
      </c>
      <c r="C125" s="117"/>
      <c r="D125" s="43">
        <f t="shared" si="9"/>
        <v>0</v>
      </c>
      <c r="E125" s="44">
        <f t="shared" si="7"/>
        <v>0</v>
      </c>
      <c r="F125" s="43">
        <f t="shared" si="10"/>
        <v>0</v>
      </c>
      <c r="G125" s="45">
        <f>IF(AND(C125&lt;&gt;"",SUM(G$27:G124)&lt;E$19),$E$19/$E$23,0)</f>
        <v>0</v>
      </c>
      <c r="H125" s="43">
        <f t="shared" si="11"/>
        <v>0</v>
      </c>
      <c r="I125" s="43">
        <f t="shared" si="13"/>
        <v>0</v>
      </c>
      <c r="J125" s="78" t="str">
        <f t="shared" si="12"/>
        <v>2030–2031</v>
      </c>
      <c r="K125" s="78"/>
      <c r="L125" s="89"/>
      <c r="M125" s="78"/>
      <c r="N125" s="87"/>
      <c r="O125" s="79"/>
      <c r="Q125" s="46"/>
    </row>
    <row r="126" spans="1:17" s="40" customFormat="1" ht="20.25" customHeight="1" x14ac:dyDescent="0.2">
      <c r="A126" s="41">
        <v>47757</v>
      </c>
      <c r="B126" s="42">
        <f t="shared" si="8"/>
        <v>0</v>
      </c>
      <c r="C126" s="117"/>
      <c r="D126" s="43">
        <f t="shared" si="9"/>
        <v>0</v>
      </c>
      <c r="E126" s="44">
        <f t="shared" si="7"/>
        <v>0</v>
      </c>
      <c r="F126" s="43">
        <f t="shared" si="10"/>
        <v>0</v>
      </c>
      <c r="G126" s="45">
        <f>IF(AND(C126&lt;&gt;"",SUM(G$27:G125)&lt;E$19),$E$19/$E$23,0)</f>
        <v>0</v>
      </c>
      <c r="H126" s="43">
        <f t="shared" si="11"/>
        <v>0</v>
      </c>
      <c r="I126" s="43">
        <f t="shared" si="13"/>
        <v>0</v>
      </c>
      <c r="J126" s="78" t="str">
        <f t="shared" si="12"/>
        <v>2030–2031</v>
      </c>
      <c r="K126" s="78"/>
      <c r="L126" s="89"/>
      <c r="M126" s="78"/>
      <c r="N126" s="87"/>
      <c r="O126" s="79"/>
      <c r="Q126" s="46"/>
    </row>
    <row r="127" spans="1:17" s="40" customFormat="1" ht="20.25" customHeight="1" x14ac:dyDescent="0.2">
      <c r="A127" s="41">
        <v>47788</v>
      </c>
      <c r="B127" s="42">
        <f t="shared" si="8"/>
        <v>0</v>
      </c>
      <c r="C127" s="117"/>
      <c r="D127" s="43">
        <f t="shared" si="9"/>
        <v>0</v>
      </c>
      <c r="E127" s="44">
        <f t="shared" si="7"/>
        <v>0</v>
      </c>
      <c r="F127" s="43">
        <f t="shared" si="10"/>
        <v>0</v>
      </c>
      <c r="G127" s="45">
        <f>IF(AND(C127&lt;&gt;"",SUM(G$27:G126)&lt;E$19),$E$19/$E$23,0)</f>
        <v>0</v>
      </c>
      <c r="H127" s="43">
        <f t="shared" si="11"/>
        <v>0</v>
      </c>
      <c r="I127" s="43">
        <f t="shared" si="13"/>
        <v>0</v>
      </c>
      <c r="J127" s="78" t="str">
        <f t="shared" si="12"/>
        <v>2030–2031</v>
      </c>
      <c r="K127" s="78"/>
      <c r="L127" s="89"/>
      <c r="M127" s="78"/>
      <c r="N127" s="87"/>
      <c r="O127" s="79"/>
      <c r="Q127" s="46"/>
    </row>
    <row r="128" spans="1:17" s="40" customFormat="1" ht="20.25" customHeight="1" x14ac:dyDescent="0.2">
      <c r="A128" s="41">
        <v>47818</v>
      </c>
      <c r="B128" s="42">
        <f t="shared" si="8"/>
        <v>0</v>
      </c>
      <c r="C128" s="117"/>
      <c r="D128" s="43">
        <f t="shared" si="9"/>
        <v>0</v>
      </c>
      <c r="E128" s="44">
        <f t="shared" si="7"/>
        <v>0</v>
      </c>
      <c r="F128" s="43">
        <f t="shared" si="10"/>
        <v>0</v>
      </c>
      <c r="G128" s="45">
        <f>IF(AND(C128&lt;&gt;"",SUM(G$27:G127)&lt;E$19),$E$19/$E$23,0)</f>
        <v>0</v>
      </c>
      <c r="H128" s="43">
        <f t="shared" si="11"/>
        <v>0</v>
      </c>
      <c r="I128" s="43">
        <f t="shared" si="13"/>
        <v>0</v>
      </c>
      <c r="J128" s="78" t="str">
        <f t="shared" si="12"/>
        <v>2030–2031</v>
      </c>
      <c r="K128" s="78"/>
      <c r="L128" s="89"/>
      <c r="M128" s="78"/>
      <c r="N128" s="87"/>
      <c r="O128" s="79"/>
      <c r="Q128" s="46"/>
    </row>
    <row r="129" spans="1:17" s="40" customFormat="1" ht="20.25" customHeight="1" x14ac:dyDescent="0.2">
      <c r="A129" s="41">
        <v>47849</v>
      </c>
      <c r="B129" s="42">
        <f t="shared" si="8"/>
        <v>0</v>
      </c>
      <c r="C129" s="117"/>
      <c r="D129" s="43">
        <f t="shared" si="9"/>
        <v>0</v>
      </c>
      <c r="E129" s="44">
        <f t="shared" si="7"/>
        <v>0</v>
      </c>
      <c r="F129" s="43">
        <f t="shared" si="10"/>
        <v>0</v>
      </c>
      <c r="G129" s="45">
        <f>IF(AND(C129&lt;&gt;"",SUM(G$27:G128)&lt;E$19),$E$19/$E$23,0)</f>
        <v>0</v>
      </c>
      <c r="H129" s="43">
        <f t="shared" si="11"/>
        <v>0</v>
      </c>
      <c r="I129" s="43">
        <f t="shared" si="13"/>
        <v>0</v>
      </c>
      <c r="J129" s="78" t="str">
        <f t="shared" si="12"/>
        <v>2030–2031</v>
      </c>
      <c r="K129" s="78"/>
      <c r="L129" s="89"/>
      <c r="M129" s="78"/>
      <c r="N129" s="87"/>
      <c r="O129" s="79"/>
      <c r="Q129" s="46"/>
    </row>
    <row r="130" spans="1:17" s="40" customFormat="1" ht="20.25" customHeight="1" x14ac:dyDescent="0.2">
      <c r="A130" s="41">
        <v>47880</v>
      </c>
      <c r="B130" s="42">
        <f t="shared" si="8"/>
        <v>0</v>
      </c>
      <c r="C130" s="117"/>
      <c r="D130" s="43">
        <f t="shared" si="9"/>
        <v>0</v>
      </c>
      <c r="E130" s="44">
        <f t="shared" si="7"/>
        <v>0</v>
      </c>
      <c r="F130" s="43">
        <f t="shared" si="10"/>
        <v>0</v>
      </c>
      <c r="G130" s="45">
        <f>IF(AND(C130&lt;&gt;"",SUM(G$27:G129)&lt;E$19),$E$19/$E$23,0)</f>
        <v>0</v>
      </c>
      <c r="H130" s="43">
        <f t="shared" si="11"/>
        <v>0</v>
      </c>
      <c r="I130" s="43">
        <f t="shared" si="13"/>
        <v>0</v>
      </c>
      <c r="J130" s="78" t="str">
        <f t="shared" si="12"/>
        <v>2030–2031</v>
      </c>
      <c r="K130" s="78"/>
      <c r="L130" s="89"/>
      <c r="M130" s="78"/>
      <c r="N130" s="87"/>
      <c r="O130" s="79"/>
      <c r="Q130" s="46"/>
    </row>
    <row r="131" spans="1:17" s="40" customFormat="1" ht="20.25" customHeight="1" x14ac:dyDescent="0.2">
      <c r="A131" s="41">
        <v>47908</v>
      </c>
      <c r="B131" s="42">
        <f t="shared" si="8"/>
        <v>0</v>
      </c>
      <c r="C131" s="117"/>
      <c r="D131" s="43">
        <f t="shared" si="9"/>
        <v>0</v>
      </c>
      <c r="E131" s="44">
        <f t="shared" si="7"/>
        <v>0</v>
      </c>
      <c r="F131" s="43">
        <f t="shared" si="10"/>
        <v>0</v>
      </c>
      <c r="G131" s="45">
        <f>IF(AND(C131&lt;&gt;"",SUM(G$27:G130)&lt;E$19),$E$19/$E$23,0)</f>
        <v>0</v>
      </c>
      <c r="H131" s="43">
        <f t="shared" si="11"/>
        <v>0</v>
      </c>
      <c r="I131" s="43">
        <f t="shared" si="13"/>
        <v>0</v>
      </c>
      <c r="J131" s="78" t="str">
        <f t="shared" si="12"/>
        <v>2030–2031</v>
      </c>
      <c r="K131" s="78"/>
      <c r="L131" s="89"/>
      <c r="M131" s="78"/>
      <c r="N131" s="87"/>
      <c r="O131" s="79"/>
      <c r="Q131" s="46"/>
    </row>
    <row r="132" spans="1:17" s="40" customFormat="1" ht="20.25" customHeight="1" x14ac:dyDescent="0.2">
      <c r="A132" s="41">
        <v>47939</v>
      </c>
      <c r="B132" s="42">
        <f t="shared" si="8"/>
        <v>0</v>
      </c>
      <c r="C132" s="117"/>
      <c r="D132" s="43">
        <f t="shared" si="9"/>
        <v>0</v>
      </c>
      <c r="E132" s="44">
        <f t="shared" si="7"/>
        <v>0</v>
      </c>
      <c r="F132" s="43">
        <f t="shared" si="10"/>
        <v>0</v>
      </c>
      <c r="G132" s="45">
        <f>IF(AND(C132&lt;&gt;"",SUM(G$27:G131)&lt;E$19),$E$19/$E$23,0)</f>
        <v>0</v>
      </c>
      <c r="H132" s="43">
        <f t="shared" si="11"/>
        <v>0</v>
      </c>
      <c r="I132" s="43">
        <f t="shared" si="13"/>
        <v>0</v>
      </c>
      <c r="J132" s="78" t="str">
        <f t="shared" si="12"/>
        <v>2030–2031</v>
      </c>
      <c r="K132" s="78"/>
      <c r="L132" s="89"/>
      <c r="M132" s="78"/>
      <c r="N132" s="87"/>
      <c r="O132" s="79"/>
      <c r="Q132" s="46"/>
    </row>
    <row r="133" spans="1:17" s="40" customFormat="1" ht="20.25" customHeight="1" x14ac:dyDescent="0.2">
      <c r="A133" s="41">
        <v>47969</v>
      </c>
      <c r="B133" s="42">
        <f t="shared" si="8"/>
        <v>0</v>
      </c>
      <c r="C133" s="117"/>
      <c r="D133" s="43">
        <f t="shared" si="9"/>
        <v>0</v>
      </c>
      <c r="E133" s="44">
        <f t="shared" si="7"/>
        <v>0</v>
      </c>
      <c r="F133" s="43">
        <f t="shared" si="10"/>
        <v>0</v>
      </c>
      <c r="G133" s="45">
        <f>IF(AND(C133&lt;&gt;"",SUM(G$27:G132)&lt;E$19),$E$19/$E$23,0)</f>
        <v>0</v>
      </c>
      <c r="H133" s="43">
        <f t="shared" si="11"/>
        <v>0</v>
      </c>
      <c r="I133" s="43">
        <f t="shared" si="13"/>
        <v>0</v>
      </c>
      <c r="J133" s="78" t="str">
        <f t="shared" si="12"/>
        <v>2030–2031</v>
      </c>
      <c r="K133" s="78"/>
      <c r="L133" s="89"/>
      <c r="M133" s="78"/>
      <c r="N133" s="87"/>
      <c r="O133" s="79"/>
      <c r="Q133" s="46"/>
    </row>
    <row r="134" spans="1:17" s="40" customFormat="1" ht="20.25" customHeight="1" x14ac:dyDescent="0.2">
      <c r="A134" s="41">
        <v>48000</v>
      </c>
      <c r="B134" s="42">
        <f t="shared" si="8"/>
        <v>0</v>
      </c>
      <c r="C134" s="117"/>
      <c r="D134" s="43">
        <f t="shared" si="9"/>
        <v>0</v>
      </c>
      <c r="E134" s="44">
        <f t="shared" si="7"/>
        <v>0</v>
      </c>
      <c r="F134" s="43">
        <f t="shared" si="10"/>
        <v>0</v>
      </c>
      <c r="G134" s="45">
        <f>IF(AND(C134&lt;&gt;"",SUM(G$27:G133)&lt;E$19),$E$19/$E$23,0)</f>
        <v>0</v>
      </c>
      <c r="H134" s="43">
        <f t="shared" si="11"/>
        <v>0</v>
      </c>
      <c r="I134" s="43">
        <f t="shared" si="13"/>
        <v>0</v>
      </c>
      <c r="J134" s="78" t="str">
        <f t="shared" si="12"/>
        <v>2030–2031</v>
      </c>
      <c r="K134" s="78"/>
      <c r="L134" s="89"/>
      <c r="M134" s="78"/>
      <c r="N134" s="87"/>
      <c r="O134" s="79"/>
      <c r="Q134" s="46"/>
    </row>
    <row r="135" spans="1:17" s="40" customFormat="1" ht="20.25" customHeight="1" x14ac:dyDescent="0.2">
      <c r="A135" s="41">
        <v>48030</v>
      </c>
      <c r="B135" s="42">
        <f t="shared" si="8"/>
        <v>0</v>
      </c>
      <c r="C135" s="117"/>
      <c r="D135" s="43">
        <f t="shared" si="9"/>
        <v>0</v>
      </c>
      <c r="E135" s="44">
        <f t="shared" si="7"/>
        <v>0</v>
      </c>
      <c r="F135" s="43">
        <f t="shared" si="10"/>
        <v>0</v>
      </c>
      <c r="G135" s="45">
        <f>IF(AND(C135&lt;&gt;"",SUM(G$27:G134)&lt;E$19),$E$19/$E$23,0)</f>
        <v>0</v>
      </c>
      <c r="H135" s="43">
        <f t="shared" si="11"/>
        <v>0</v>
      </c>
      <c r="I135" s="43">
        <f t="shared" si="13"/>
        <v>0</v>
      </c>
      <c r="J135" s="78" t="str">
        <f t="shared" si="12"/>
        <v>2031–2032</v>
      </c>
      <c r="K135" s="78"/>
      <c r="L135" s="89"/>
      <c r="M135" s="78"/>
      <c r="N135" s="87"/>
      <c r="O135" s="79"/>
      <c r="Q135" s="46"/>
    </row>
    <row r="136" spans="1:17" s="40" customFormat="1" ht="20.25" customHeight="1" x14ac:dyDescent="0.2">
      <c r="A136" s="41">
        <v>48061</v>
      </c>
      <c r="B136" s="42">
        <f t="shared" si="8"/>
        <v>0</v>
      </c>
      <c r="C136" s="117"/>
      <c r="D136" s="43">
        <f t="shared" si="9"/>
        <v>0</v>
      </c>
      <c r="E136" s="44">
        <f t="shared" si="7"/>
        <v>0</v>
      </c>
      <c r="F136" s="43">
        <f t="shared" si="10"/>
        <v>0</v>
      </c>
      <c r="G136" s="45">
        <f>IF(AND(C136&lt;&gt;"",SUM(G$27:G135)&lt;E$19),$E$19/$E$23,0)</f>
        <v>0</v>
      </c>
      <c r="H136" s="43">
        <f t="shared" si="11"/>
        <v>0</v>
      </c>
      <c r="I136" s="43">
        <f t="shared" si="13"/>
        <v>0</v>
      </c>
      <c r="J136" s="78" t="str">
        <f t="shared" si="12"/>
        <v>2031–2032</v>
      </c>
      <c r="K136" s="78"/>
      <c r="L136" s="89"/>
      <c r="M136" s="78"/>
      <c r="N136" s="87"/>
      <c r="O136" s="79"/>
      <c r="Q136" s="46"/>
    </row>
    <row r="137" spans="1:17" s="40" customFormat="1" ht="20.25" customHeight="1" x14ac:dyDescent="0.2">
      <c r="A137" s="41">
        <v>48092</v>
      </c>
      <c r="B137" s="42">
        <f t="shared" si="8"/>
        <v>0</v>
      </c>
      <c r="C137" s="117"/>
      <c r="D137" s="43">
        <f t="shared" si="9"/>
        <v>0</v>
      </c>
      <c r="E137" s="44">
        <f t="shared" si="7"/>
        <v>0</v>
      </c>
      <c r="F137" s="43">
        <f t="shared" si="10"/>
        <v>0</v>
      </c>
      <c r="G137" s="45">
        <f>IF(AND(C137&lt;&gt;"",SUM(G$27:G136)&lt;E$19),$E$19/$E$23,0)</f>
        <v>0</v>
      </c>
      <c r="H137" s="43">
        <f t="shared" si="11"/>
        <v>0</v>
      </c>
      <c r="I137" s="43">
        <f t="shared" si="13"/>
        <v>0</v>
      </c>
      <c r="J137" s="78" t="str">
        <f t="shared" si="12"/>
        <v>2031–2032</v>
      </c>
      <c r="K137" s="78"/>
      <c r="L137" s="89"/>
      <c r="M137" s="78"/>
      <c r="N137" s="87"/>
      <c r="O137" s="79"/>
      <c r="Q137" s="46"/>
    </row>
    <row r="138" spans="1:17" s="40" customFormat="1" ht="20.25" customHeight="1" x14ac:dyDescent="0.2">
      <c r="A138" s="41">
        <v>48122</v>
      </c>
      <c r="B138" s="42">
        <f t="shared" si="8"/>
        <v>0</v>
      </c>
      <c r="C138" s="117"/>
      <c r="D138" s="43">
        <f t="shared" si="9"/>
        <v>0</v>
      </c>
      <c r="E138" s="44">
        <f t="shared" si="7"/>
        <v>0</v>
      </c>
      <c r="F138" s="43">
        <f t="shared" si="10"/>
        <v>0</v>
      </c>
      <c r="G138" s="45">
        <f>IF(AND(C138&lt;&gt;"",SUM(G$27:G137)&lt;E$19),$E$19/$E$23,0)</f>
        <v>0</v>
      </c>
      <c r="H138" s="43">
        <f t="shared" si="11"/>
        <v>0</v>
      </c>
      <c r="I138" s="43">
        <f t="shared" si="13"/>
        <v>0</v>
      </c>
      <c r="J138" s="78" t="str">
        <f t="shared" si="12"/>
        <v>2031–2032</v>
      </c>
      <c r="K138" s="78"/>
      <c r="L138" s="89"/>
      <c r="M138" s="78"/>
      <c r="N138" s="87"/>
      <c r="O138" s="79"/>
      <c r="Q138" s="46"/>
    </row>
    <row r="139" spans="1:17" s="40" customFormat="1" ht="20.25" customHeight="1" x14ac:dyDescent="0.2">
      <c r="A139" s="41">
        <v>48153</v>
      </c>
      <c r="B139" s="42">
        <f t="shared" si="8"/>
        <v>0</v>
      </c>
      <c r="C139" s="117"/>
      <c r="D139" s="43">
        <f t="shared" si="9"/>
        <v>0</v>
      </c>
      <c r="E139" s="44">
        <f t="shared" si="7"/>
        <v>0</v>
      </c>
      <c r="F139" s="43">
        <f t="shared" si="10"/>
        <v>0</v>
      </c>
      <c r="G139" s="45">
        <f>IF(AND(C139&lt;&gt;"",SUM(G$27:G138)&lt;E$19),$E$19/$E$23,0)</f>
        <v>0</v>
      </c>
      <c r="H139" s="43">
        <f t="shared" si="11"/>
        <v>0</v>
      </c>
      <c r="I139" s="43">
        <f t="shared" si="13"/>
        <v>0</v>
      </c>
      <c r="J139" s="78" t="str">
        <f t="shared" si="12"/>
        <v>2031–2032</v>
      </c>
      <c r="K139" s="78"/>
      <c r="L139" s="89"/>
      <c r="M139" s="78"/>
      <c r="N139" s="87"/>
      <c r="O139" s="79"/>
      <c r="Q139" s="46"/>
    </row>
    <row r="140" spans="1:17" s="40" customFormat="1" ht="20.25" customHeight="1" x14ac:dyDescent="0.2">
      <c r="A140" s="41">
        <v>48183</v>
      </c>
      <c r="B140" s="42">
        <f t="shared" si="8"/>
        <v>0</v>
      </c>
      <c r="C140" s="117"/>
      <c r="D140" s="43">
        <f t="shared" si="9"/>
        <v>0</v>
      </c>
      <c r="E140" s="44">
        <f t="shared" si="7"/>
        <v>0</v>
      </c>
      <c r="F140" s="43">
        <f t="shared" si="10"/>
        <v>0</v>
      </c>
      <c r="G140" s="45">
        <f>IF(AND(C140&lt;&gt;"",SUM(G$27:G139)&lt;E$19),$E$19/$E$23,0)</f>
        <v>0</v>
      </c>
      <c r="H140" s="43">
        <f t="shared" si="11"/>
        <v>0</v>
      </c>
      <c r="I140" s="43">
        <f t="shared" si="13"/>
        <v>0</v>
      </c>
      <c r="J140" s="78" t="str">
        <f t="shared" si="12"/>
        <v>2031–2032</v>
      </c>
      <c r="K140" s="78"/>
      <c r="L140" s="89"/>
      <c r="M140" s="78"/>
      <c r="N140" s="87"/>
      <c r="O140" s="79"/>
      <c r="Q140" s="46"/>
    </row>
    <row r="141" spans="1:17" s="40" customFormat="1" ht="20.25" customHeight="1" x14ac:dyDescent="0.2">
      <c r="A141" s="41">
        <v>48214</v>
      </c>
      <c r="B141" s="42">
        <f t="shared" si="8"/>
        <v>0</v>
      </c>
      <c r="C141" s="117"/>
      <c r="D141" s="43">
        <f t="shared" si="9"/>
        <v>0</v>
      </c>
      <c r="E141" s="44">
        <f t="shared" si="7"/>
        <v>0</v>
      </c>
      <c r="F141" s="43">
        <f t="shared" si="10"/>
        <v>0</v>
      </c>
      <c r="G141" s="45">
        <f>IF(AND(C141&lt;&gt;"",SUM(G$27:G140)&lt;E$19),$E$19/$E$23,0)</f>
        <v>0</v>
      </c>
      <c r="H141" s="43">
        <f t="shared" si="11"/>
        <v>0</v>
      </c>
      <c r="I141" s="43">
        <f t="shared" si="13"/>
        <v>0</v>
      </c>
      <c r="J141" s="78" t="str">
        <f t="shared" si="12"/>
        <v>2031–2032</v>
      </c>
      <c r="K141" s="78"/>
      <c r="L141" s="89"/>
      <c r="M141" s="78"/>
      <c r="N141" s="87"/>
      <c r="O141" s="79"/>
      <c r="Q141" s="46"/>
    </row>
    <row r="142" spans="1:17" s="40" customFormat="1" ht="20.25" customHeight="1" x14ac:dyDescent="0.2">
      <c r="A142" s="41">
        <v>48245</v>
      </c>
      <c r="B142" s="42">
        <f t="shared" si="8"/>
        <v>0</v>
      </c>
      <c r="C142" s="117"/>
      <c r="D142" s="43">
        <f t="shared" si="9"/>
        <v>0</v>
      </c>
      <c r="E142" s="44">
        <f t="shared" si="7"/>
        <v>0</v>
      </c>
      <c r="F142" s="43">
        <f t="shared" si="10"/>
        <v>0</v>
      </c>
      <c r="G142" s="45">
        <f>IF(AND(C142&lt;&gt;"",SUM(G$27:G141)&lt;E$19),$E$19/$E$23,0)</f>
        <v>0</v>
      </c>
      <c r="H142" s="43">
        <f t="shared" si="11"/>
        <v>0</v>
      </c>
      <c r="I142" s="43">
        <f t="shared" si="13"/>
        <v>0</v>
      </c>
      <c r="J142" s="78" t="str">
        <f t="shared" si="12"/>
        <v>2031–2032</v>
      </c>
      <c r="K142" s="78"/>
      <c r="L142" s="89"/>
      <c r="M142" s="78"/>
      <c r="N142" s="87"/>
      <c r="O142" s="79"/>
      <c r="Q142" s="46"/>
    </row>
    <row r="143" spans="1:17" s="40" customFormat="1" ht="20.25" customHeight="1" x14ac:dyDescent="0.2">
      <c r="A143" s="41">
        <v>48274</v>
      </c>
      <c r="B143" s="42">
        <f t="shared" si="8"/>
        <v>0</v>
      </c>
      <c r="C143" s="117"/>
      <c r="D143" s="43">
        <f t="shared" si="9"/>
        <v>0</v>
      </c>
      <c r="E143" s="44">
        <f t="shared" si="7"/>
        <v>0</v>
      </c>
      <c r="F143" s="43">
        <f t="shared" si="10"/>
        <v>0</v>
      </c>
      <c r="G143" s="45">
        <f>IF(AND(C143&lt;&gt;"",SUM(G$27:G142)&lt;E$19),$E$19/$E$23,0)</f>
        <v>0</v>
      </c>
      <c r="H143" s="43">
        <f t="shared" si="11"/>
        <v>0</v>
      </c>
      <c r="I143" s="43">
        <f t="shared" si="13"/>
        <v>0</v>
      </c>
      <c r="J143" s="78" t="str">
        <f t="shared" si="12"/>
        <v>2031–2032</v>
      </c>
      <c r="K143" s="78"/>
      <c r="L143" s="89"/>
      <c r="M143" s="78"/>
      <c r="N143" s="87"/>
      <c r="O143" s="79"/>
      <c r="Q143" s="46"/>
    </row>
    <row r="144" spans="1:17" s="40" customFormat="1" ht="20.25" customHeight="1" x14ac:dyDescent="0.2">
      <c r="A144" s="41">
        <v>48305</v>
      </c>
      <c r="B144" s="42">
        <f t="shared" si="8"/>
        <v>0</v>
      </c>
      <c r="C144" s="117"/>
      <c r="D144" s="43">
        <f t="shared" si="9"/>
        <v>0</v>
      </c>
      <c r="E144" s="44">
        <f t="shared" si="7"/>
        <v>0</v>
      </c>
      <c r="F144" s="43">
        <f t="shared" si="10"/>
        <v>0</v>
      </c>
      <c r="G144" s="45">
        <f>IF(AND(C144&lt;&gt;"",SUM(G$27:G143)&lt;E$19),$E$19/$E$23,0)</f>
        <v>0</v>
      </c>
      <c r="H144" s="43">
        <f t="shared" si="11"/>
        <v>0</v>
      </c>
      <c r="I144" s="43">
        <f t="shared" si="13"/>
        <v>0</v>
      </c>
      <c r="J144" s="78" t="str">
        <f t="shared" si="12"/>
        <v>2031–2032</v>
      </c>
      <c r="K144" s="78"/>
      <c r="L144" s="89"/>
      <c r="M144" s="78"/>
      <c r="N144" s="87"/>
      <c r="O144" s="79"/>
      <c r="Q144" s="46"/>
    </row>
    <row r="145" spans="1:17" s="40" customFormat="1" ht="20.25" customHeight="1" x14ac:dyDescent="0.2">
      <c r="A145" s="41">
        <v>48335</v>
      </c>
      <c r="B145" s="42">
        <f t="shared" si="8"/>
        <v>0</v>
      </c>
      <c r="C145" s="117"/>
      <c r="D145" s="43">
        <f t="shared" si="9"/>
        <v>0</v>
      </c>
      <c r="E145" s="44">
        <f t="shared" si="7"/>
        <v>0</v>
      </c>
      <c r="F145" s="43">
        <f t="shared" si="10"/>
        <v>0</v>
      </c>
      <c r="G145" s="45">
        <f>IF(AND(C145&lt;&gt;"",SUM(G$27:G144)&lt;E$19),$E$19/$E$23,0)</f>
        <v>0</v>
      </c>
      <c r="H145" s="43">
        <f t="shared" si="11"/>
        <v>0</v>
      </c>
      <c r="I145" s="43">
        <f t="shared" si="13"/>
        <v>0</v>
      </c>
      <c r="J145" s="78" t="str">
        <f t="shared" si="12"/>
        <v>2031–2032</v>
      </c>
      <c r="K145" s="78"/>
      <c r="L145" s="89"/>
      <c r="M145" s="78"/>
      <c r="N145" s="87"/>
      <c r="O145" s="79"/>
      <c r="Q145" s="46"/>
    </row>
    <row r="146" spans="1:17" s="40" customFormat="1" ht="20.25" customHeight="1" x14ac:dyDescent="0.2">
      <c r="A146" s="41">
        <v>48366</v>
      </c>
      <c r="B146" s="42">
        <f t="shared" si="8"/>
        <v>0</v>
      </c>
      <c r="C146" s="117"/>
      <c r="D146" s="43">
        <f t="shared" si="9"/>
        <v>0</v>
      </c>
      <c r="E146" s="44">
        <f t="shared" si="7"/>
        <v>0</v>
      </c>
      <c r="F146" s="43">
        <f t="shared" si="10"/>
        <v>0</v>
      </c>
      <c r="G146" s="45">
        <f>IF(AND(C146&lt;&gt;"",SUM(G$27:G145)&lt;E$19),$E$19/$E$23,0)</f>
        <v>0</v>
      </c>
      <c r="H146" s="43">
        <f t="shared" si="11"/>
        <v>0</v>
      </c>
      <c r="I146" s="43">
        <f t="shared" si="13"/>
        <v>0</v>
      </c>
      <c r="J146" s="78" t="str">
        <f t="shared" si="12"/>
        <v>2031–2032</v>
      </c>
      <c r="K146" s="78"/>
      <c r="L146" s="89"/>
      <c r="M146" s="78"/>
      <c r="N146" s="87"/>
      <c r="O146" s="79"/>
      <c r="Q146" s="46"/>
    </row>
    <row r="147" spans="1:17" s="40" customFormat="1" ht="20.25" customHeight="1" x14ac:dyDescent="0.2">
      <c r="A147" s="41">
        <v>48396</v>
      </c>
      <c r="B147" s="42">
        <f t="shared" si="8"/>
        <v>0</v>
      </c>
      <c r="C147" s="117"/>
      <c r="D147" s="43">
        <f t="shared" si="9"/>
        <v>0</v>
      </c>
      <c r="E147" s="44">
        <f t="shared" si="7"/>
        <v>0</v>
      </c>
      <c r="F147" s="43">
        <f t="shared" si="10"/>
        <v>0</v>
      </c>
      <c r="G147" s="45">
        <f>IF(AND(C147&lt;&gt;"",SUM(G$27:G146)&lt;E$19),$E$19/$E$23,0)</f>
        <v>0</v>
      </c>
      <c r="H147" s="43">
        <f t="shared" si="11"/>
        <v>0</v>
      </c>
      <c r="I147" s="43">
        <f t="shared" si="13"/>
        <v>0</v>
      </c>
      <c r="J147" s="78" t="str">
        <f t="shared" si="12"/>
        <v>2032–2033</v>
      </c>
      <c r="K147" s="78"/>
      <c r="L147" s="89"/>
      <c r="M147" s="78"/>
      <c r="N147" s="87"/>
      <c r="O147" s="79"/>
      <c r="Q147" s="46"/>
    </row>
    <row r="148" spans="1:17" s="40" customFormat="1" ht="20.25" customHeight="1" x14ac:dyDescent="0.2">
      <c r="A148" s="41">
        <v>48427</v>
      </c>
      <c r="B148" s="42">
        <f t="shared" si="8"/>
        <v>0</v>
      </c>
      <c r="C148" s="117"/>
      <c r="D148" s="43">
        <f t="shared" si="9"/>
        <v>0</v>
      </c>
      <c r="E148" s="44">
        <f t="shared" si="7"/>
        <v>0</v>
      </c>
      <c r="F148" s="43">
        <f t="shared" si="10"/>
        <v>0</v>
      </c>
      <c r="G148" s="45">
        <f>IF(AND(C148&lt;&gt;"",SUM(G$27:G147)&lt;E$19),$E$19/$E$23,0)</f>
        <v>0</v>
      </c>
      <c r="H148" s="43">
        <f t="shared" si="11"/>
        <v>0</v>
      </c>
      <c r="I148" s="43">
        <f t="shared" si="13"/>
        <v>0</v>
      </c>
      <c r="J148" s="78" t="str">
        <f t="shared" si="12"/>
        <v>2032–2033</v>
      </c>
      <c r="K148" s="78"/>
      <c r="L148" s="89"/>
      <c r="M148" s="78"/>
      <c r="N148" s="87"/>
      <c r="O148" s="79"/>
      <c r="Q148" s="46"/>
    </row>
    <row r="149" spans="1:17" s="40" customFormat="1" ht="20.25" customHeight="1" x14ac:dyDescent="0.2">
      <c r="A149" s="41">
        <v>48458</v>
      </c>
      <c r="B149" s="42">
        <f t="shared" si="8"/>
        <v>0</v>
      </c>
      <c r="C149" s="117"/>
      <c r="D149" s="43">
        <f t="shared" si="9"/>
        <v>0</v>
      </c>
      <c r="E149" s="44">
        <f t="shared" si="7"/>
        <v>0</v>
      </c>
      <c r="F149" s="43">
        <f t="shared" si="10"/>
        <v>0</v>
      </c>
      <c r="G149" s="45">
        <f>IF(AND(C149&lt;&gt;"",SUM(G$27:G148)&lt;E$19),$E$19/$E$23,0)</f>
        <v>0</v>
      </c>
      <c r="H149" s="43">
        <f t="shared" si="11"/>
        <v>0</v>
      </c>
      <c r="I149" s="43">
        <f t="shared" si="13"/>
        <v>0</v>
      </c>
      <c r="J149" s="78" t="str">
        <f t="shared" si="12"/>
        <v>2032–2033</v>
      </c>
      <c r="K149" s="78"/>
      <c r="L149" s="89"/>
      <c r="M149" s="78"/>
      <c r="N149" s="87"/>
      <c r="O149" s="79"/>
      <c r="Q149" s="46"/>
    </row>
    <row r="150" spans="1:17" s="40" customFormat="1" ht="20.25" customHeight="1" x14ac:dyDescent="0.2">
      <c r="A150" s="41">
        <v>48488</v>
      </c>
      <c r="B150" s="42">
        <f t="shared" si="8"/>
        <v>0</v>
      </c>
      <c r="C150" s="117"/>
      <c r="D150" s="43">
        <f t="shared" si="9"/>
        <v>0</v>
      </c>
      <c r="E150" s="44">
        <f t="shared" si="7"/>
        <v>0</v>
      </c>
      <c r="F150" s="43">
        <f t="shared" si="10"/>
        <v>0</v>
      </c>
      <c r="G150" s="45">
        <f>IF(AND(C150&lt;&gt;"",SUM(G$27:G149)&lt;E$19),$E$19/$E$23,0)</f>
        <v>0</v>
      </c>
      <c r="H150" s="43">
        <f t="shared" si="11"/>
        <v>0</v>
      </c>
      <c r="I150" s="43">
        <f t="shared" si="13"/>
        <v>0</v>
      </c>
      <c r="J150" s="78" t="str">
        <f t="shared" si="12"/>
        <v>2032–2033</v>
      </c>
      <c r="K150" s="78"/>
      <c r="L150" s="89"/>
      <c r="M150" s="78"/>
      <c r="N150" s="87"/>
      <c r="O150" s="79"/>
      <c r="Q150" s="46"/>
    </row>
    <row r="151" spans="1:17" s="40" customFormat="1" ht="20.25" customHeight="1" x14ac:dyDescent="0.2">
      <c r="A151" s="41">
        <v>48519</v>
      </c>
      <c r="B151" s="42">
        <f t="shared" si="8"/>
        <v>0</v>
      </c>
      <c r="C151" s="117"/>
      <c r="D151" s="43">
        <f t="shared" si="9"/>
        <v>0</v>
      </c>
      <c r="E151" s="44">
        <f t="shared" si="7"/>
        <v>0</v>
      </c>
      <c r="F151" s="43">
        <f t="shared" si="10"/>
        <v>0</v>
      </c>
      <c r="G151" s="45">
        <f>IF(AND(C151&lt;&gt;"",SUM(G$27:G150)&lt;E$19),$E$19/$E$23,0)</f>
        <v>0</v>
      </c>
      <c r="H151" s="43">
        <f t="shared" si="11"/>
        <v>0</v>
      </c>
      <c r="I151" s="43">
        <f t="shared" si="13"/>
        <v>0</v>
      </c>
      <c r="J151" s="78" t="str">
        <f t="shared" si="12"/>
        <v>2032–2033</v>
      </c>
      <c r="K151" s="78"/>
      <c r="L151" s="89"/>
      <c r="M151" s="78"/>
      <c r="N151" s="87"/>
      <c r="O151" s="79"/>
      <c r="Q151" s="46"/>
    </row>
    <row r="152" spans="1:17" s="40" customFormat="1" ht="20.25" customHeight="1" x14ac:dyDescent="0.2">
      <c r="A152" s="41">
        <v>48549</v>
      </c>
      <c r="B152" s="42">
        <f t="shared" si="8"/>
        <v>0</v>
      </c>
      <c r="C152" s="117"/>
      <c r="D152" s="43">
        <f t="shared" si="9"/>
        <v>0</v>
      </c>
      <c r="E152" s="44">
        <f t="shared" si="7"/>
        <v>0</v>
      </c>
      <c r="F152" s="43">
        <f t="shared" si="10"/>
        <v>0</v>
      </c>
      <c r="G152" s="45">
        <f>IF(AND(C152&lt;&gt;"",SUM(G$27:G151)&lt;E$19),$E$19/$E$23,0)</f>
        <v>0</v>
      </c>
      <c r="H152" s="43">
        <f t="shared" si="11"/>
        <v>0</v>
      </c>
      <c r="I152" s="43">
        <f t="shared" si="13"/>
        <v>0</v>
      </c>
      <c r="J152" s="78" t="str">
        <f t="shared" si="12"/>
        <v>2032–2033</v>
      </c>
      <c r="K152" s="78"/>
      <c r="L152" s="89"/>
      <c r="M152" s="78"/>
      <c r="N152" s="87"/>
      <c r="O152" s="79"/>
      <c r="Q152" s="46"/>
    </row>
    <row r="153" spans="1:17" s="40" customFormat="1" ht="20.25" customHeight="1" x14ac:dyDescent="0.2">
      <c r="A153" s="41">
        <v>48580</v>
      </c>
      <c r="B153" s="42">
        <f t="shared" si="8"/>
        <v>0</v>
      </c>
      <c r="C153" s="117"/>
      <c r="D153" s="43">
        <f t="shared" si="9"/>
        <v>0</v>
      </c>
      <c r="E153" s="44">
        <f t="shared" si="7"/>
        <v>0</v>
      </c>
      <c r="F153" s="43">
        <f t="shared" si="10"/>
        <v>0</v>
      </c>
      <c r="G153" s="45">
        <f>IF(AND(C153&lt;&gt;"",SUM(G$27:G152)&lt;E$19),$E$19/$E$23,0)</f>
        <v>0</v>
      </c>
      <c r="H153" s="43">
        <f t="shared" si="11"/>
        <v>0</v>
      </c>
      <c r="I153" s="43">
        <f t="shared" si="13"/>
        <v>0</v>
      </c>
      <c r="J153" s="78" t="str">
        <f t="shared" si="12"/>
        <v>2032–2033</v>
      </c>
      <c r="K153" s="78"/>
      <c r="L153" s="89"/>
      <c r="M153" s="78"/>
      <c r="N153" s="87"/>
      <c r="O153" s="79"/>
      <c r="Q153" s="46"/>
    </row>
    <row r="154" spans="1:17" s="40" customFormat="1" ht="20.25" customHeight="1" x14ac:dyDescent="0.2">
      <c r="A154" s="41">
        <v>48611</v>
      </c>
      <c r="B154" s="42">
        <f t="shared" si="8"/>
        <v>0</v>
      </c>
      <c r="C154" s="117"/>
      <c r="D154" s="43">
        <f t="shared" si="9"/>
        <v>0</v>
      </c>
      <c r="E154" s="44">
        <f t="shared" si="7"/>
        <v>0</v>
      </c>
      <c r="F154" s="43">
        <f t="shared" si="10"/>
        <v>0</v>
      </c>
      <c r="G154" s="45">
        <f>IF(AND(C154&lt;&gt;"",SUM(G$27:G153)&lt;E$19),$E$19/$E$23,0)</f>
        <v>0</v>
      </c>
      <c r="H154" s="43">
        <f t="shared" si="11"/>
        <v>0</v>
      </c>
      <c r="I154" s="43">
        <f t="shared" si="13"/>
        <v>0</v>
      </c>
      <c r="J154" s="78" t="str">
        <f t="shared" si="12"/>
        <v>2032–2033</v>
      </c>
      <c r="K154" s="78"/>
      <c r="L154" s="89"/>
      <c r="M154" s="78"/>
      <c r="N154" s="87"/>
      <c r="O154" s="79"/>
      <c r="Q154" s="46"/>
    </row>
    <row r="155" spans="1:17" s="40" customFormat="1" ht="20.25" customHeight="1" x14ac:dyDescent="0.2">
      <c r="A155" s="41">
        <v>48639</v>
      </c>
      <c r="B155" s="42">
        <f t="shared" si="8"/>
        <v>0</v>
      </c>
      <c r="C155" s="117"/>
      <c r="D155" s="43">
        <f t="shared" si="9"/>
        <v>0</v>
      </c>
      <c r="E155" s="44">
        <f t="shared" ref="E155:E218" si="14">C155-D155</f>
        <v>0</v>
      </c>
      <c r="F155" s="43">
        <f t="shared" si="10"/>
        <v>0</v>
      </c>
      <c r="G155" s="45">
        <f>IF(AND(C155&lt;&gt;"",SUM(G$27:G154)&lt;E$19),$E$19/$E$23,0)</f>
        <v>0</v>
      </c>
      <c r="H155" s="43">
        <f t="shared" si="11"/>
        <v>0</v>
      </c>
      <c r="I155" s="43">
        <f t="shared" si="13"/>
        <v>0</v>
      </c>
      <c r="J155" s="78" t="str">
        <f t="shared" si="12"/>
        <v>2032–2033</v>
      </c>
      <c r="K155" s="78"/>
      <c r="L155" s="89"/>
      <c r="M155" s="78"/>
      <c r="N155" s="87"/>
      <c r="O155" s="79"/>
      <c r="Q155" s="46"/>
    </row>
    <row r="156" spans="1:17" s="40" customFormat="1" ht="20.25" customHeight="1" x14ac:dyDescent="0.2">
      <c r="A156" s="41">
        <v>48670</v>
      </c>
      <c r="B156" s="42">
        <f t="shared" ref="B156:B219" si="15">IF(C156&gt;0,C156*-1,C156)</f>
        <v>0</v>
      </c>
      <c r="C156" s="117"/>
      <c r="D156" s="43">
        <f t="shared" ref="D156:D219" si="16">IF(C156="",0,IF($E$15="Beginning",IF(C155&lt;&gt;"",$F155*$E$6/12,0),IF(C155&lt;&gt;"",$F155*$E$6/12,$E$16*$E$6/12)))</f>
        <v>0</v>
      </c>
      <c r="E156" s="44">
        <f t="shared" si="14"/>
        <v>0</v>
      </c>
      <c r="F156" s="43">
        <f t="shared" ref="F156:F219" si="17">IF(C156="",0,IF(C155="",$E$16-E156,IF(C156&lt;&gt;"",F155-E156)))</f>
        <v>0</v>
      </c>
      <c r="G156" s="45">
        <f>IF(AND(C156&lt;&gt;"",SUM(G$27:G155)&lt;E$19),$E$19/$E$23,0)</f>
        <v>0</v>
      </c>
      <c r="H156" s="43">
        <f t="shared" ref="H156:H219" si="18">IF(C156&lt;&gt;"",G156+H155,0)</f>
        <v>0</v>
      </c>
      <c r="I156" s="43">
        <f t="shared" si="13"/>
        <v>0</v>
      </c>
      <c r="J156" s="78" t="str">
        <f t="shared" ref="J156:J219" si="19">IF(OR(MONTH(A156)=1,MONTH(A156)=2,MONTH(A156)=3,MONTH(A156)=4,MONTH(A156)=5,MONTH(A156)=6),YEAR(A156)-1&amp;"–"&amp;YEAR(A156),YEAR(A156)&amp;"–"&amp;YEAR(A156)+1)</f>
        <v>2032–2033</v>
      </c>
      <c r="K156" s="78"/>
      <c r="L156" s="89"/>
      <c r="M156" s="78"/>
      <c r="N156" s="87"/>
      <c r="O156" s="79"/>
      <c r="Q156" s="46"/>
    </row>
    <row r="157" spans="1:17" s="40" customFormat="1" ht="20.25" customHeight="1" x14ac:dyDescent="0.2">
      <c r="A157" s="41">
        <v>48700</v>
      </c>
      <c r="B157" s="42">
        <f t="shared" si="15"/>
        <v>0</v>
      </c>
      <c r="C157" s="117"/>
      <c r="D157" s="43">
        <f t="shared" si="16"/>
        <v>0</v>
      </c>
      <c r="E157" s="44">
        <f t="shared" si="14"/>
        <v>0</v>
      </c>
      <c r="F157" s="43">
        <f t="shared" si="17"/>
        <v>0</v>
      </c>
      <c r="G157" s="45">
        <f>IF(AND(C157&lt;&gt;"",SUM(G$27:G156)&lt;E$19),$E$19/$E$23,0)</f>
        <v>0</v>
      </c>
      <c r="H157" s="43">
        <f t="shared" si="18"/>
        <v>0</v>
      </c>
      <c r="I157" s="43">
        <f t="shared" ref="I157:I220" si="20">IF(C157&lt;&gt;"",$E$19-H157,0)</f>
        <v>0</v>
      </c>
      <c r="J157" s="78" t="str">
        <f t="shared" si="19"/>
        <v>2032–2033</v>
      </c>
      <c r="K157" s="78"/>
      <c r="L157" s="89"/>
      <c r="M157" s="78"/>
      <c r="N157" s="87"/>
      <c r="O157" s="79"/>
      <c r="Q157" s="46"/>
    </row>
    <row r="158" spans="1:17" s="40" customFormat="1" ht="20.25" customHeight="1" x14ac:dyDescent="0.2">
      <c r="A158" s="41">
        <v>48731</v>
      </c>
      <c r="B158" s="42">
        <f t="shared" si="15"/>
        <v>0</v>
      </c>
      <c r="C158" s="117"/>
      <c r="D158" s="43">
        <f t="shared" si="16"/>
        <v>0</v>
      </c>
      <c r="E158" s="44">
        <f t="shared" si="14"/>
        <v>0</v>
      </c>
      <c r="F158" s="43">
        <f t="shared" si="17"/>
        <v>0</v>
      </c>
      <c r="G158" s="45">
        <f>IF(AND(C158&lt;&gt;"",SUM(G$27:G157)&lt;E$19),$E$19/$E$23,0)</f>
        <v>0</v>
      </c>
      <c r="H158" s="43">
        <f t="shared" si="18"/>
        <v>0</v>
      </c>
      <c r="I158" s="43">
        <f t="shared" si="20"/>
        <v>0</v>
      </c>
      <c r="J158" s="78" t="str">
        <f t="shared" si="19"/>
        <v>2032–2033</v>
      </c>
      <c r="K158" s="78"/>
      <c r="L158" s="89"/>
      <c r="M158" s="78"/>
      <c r="N158" s="87"/>
      <c r="O158" s="79"/>
      <c r="Q158" s="46"/>
    </row>
    <row r="159" spans="1:17" s="40" customFormat="1" ht="20.25" customHeight="1" x14ac:dyDescent="0.2">
      <c r="A159" s="41">
        <v>48761</v>
      </c>
      <c r="B159" s="42">
        <f t="shared" si="15"/>
        <v>0</v>
      </c>
      <c r="C159" s="117"/>
      <c r="D159" s="43">
        <f t="shared" si="16"/>
        <v>0</v>
      </c>
      <c r="E159" s="44">
        <f t="shared" si="14"/>
        <v>0</v>
      </c>
      <c r="F159" s="43">
        <f t="shared" si="17"/>
        <v>0</v>
      </c>
      <c r="G159" s="45">
        <f>IF(AND(C159&lt;&gt;"",SUM(G$27:G158)&lt;E$19),$E$19/$E$23,0)</f>
        <v>0</v>
      </c>
      <c r="H159" s="43">
        <f t="shared" si="18"/>
        <v>0</v>
      </c>
      <c r="I159" s="43">
        <f t="shared" si="20"/>
        <v>0</v>
      </c>
      <c r="J159" s="78" t="str">
        <f t="shared" si="19"/>
        <v>2033–2034</v>
      </c>
      <c r="K159" s="78"/>
      <c r="L159" s="89"/>
      <c r="M159" s="78"/>
      <c r="N159" s="87"/>
      <c r="O159" s="79"/>
      <c r="Q159" s="46"/>
    </row>
    <row r="160" spans="1:17" s="40" customFormat="1" ht="20.25" customHeight="1" x14ac:dyDescent="0.2">
      <c r="A160" s="41">
        <v>48792</v>
      </c>
      <c r="B160" s="42">
        <f t="shared" si="15"/>
        <v>0</v>
      </c>
      <c r="C160" s="117"/>
      <c r="D160" s="43">
        <f t="shared" si="16"/>
        <v>0</v>
      </c>
      <c r="E160" s="44">
        <f t="shared" si="14"/>
        <v>0</v>
      </c>
      <c r="F160" s="43">
        <f t="shared" si="17"/>
        <v>0</v>
      </c>
      <c r="G160" s="45">
        <f>IF(AND(C160&lt;&gt;"",SUM(G$27:G159)&lt;E$19),$E$19/$E$23,0)</f>
        <v>0</v>
      </c>
      <c r="H160" s="43">
        <f t="shared" si="18"/>
        <v>0</v>
      </c>
      <c r="I160" s="43">
        <f t="shared" si="20"/>
        <v>0</v>
      </c>
      <c r="J160" s="78" t="str">
        <f t="shared" si="19"/>
        <v>2033–2034</v>
      </c>
      <c r="K160" s="78"/>
      <c r="L160" s="89"/>
      <c r="M160" s="78"/>
      <c r="N160" s="87"/>
      <c r="O160" s="79"/>
      <c r="Q160" s="46"/>
    </row>
    <row r="161" spans="1:17" s="40" customFormat="1" ht="20.25" customHeight="1" x14ac:dyDescent="0.2">
      <c r="A161" s="41">
        <v>48823</v>
      </c>
      <c r="B161" s="42">
        <f t="shared" si="15"/>
        <v>0</v>
      </c>
      <c r="C161" s="117"/>
      <c r="D161" s="43">
        <f t="shared" si="16"/>
        <v>0</v>
      </c>
      <c r="E161" s="44">
        <f t="shared" si="14"/>
        <v>0</v>
      </c>
      <c r="F161" s="43">
        <f t="shared" si="17"/>
        <v>0</v>
      </c>
      <c r="G161" s="45">
        <f>IF(AND(C161&lt;&gt;"",SUM(G$27:G160)&lt;E$19),$E$19/$E$23,0)</f>
        <v>0</v>
      </c>
      <c r="H161" s="43">
        <f t="shared" si="18"/>
        <v>0</v>
      </c>
      <c r="I161" s="43">
        <f t="shared" si="20"/>
        <v>0</v>
      </c>
      <c r="J161" s="78" t="str">
        <f t="shared" si="19"/>
        <v>2033–2034</v>
      </c>
      <c r="K161" s="78"/>
      <c r="L161" s="89"/>
      <c r="M161" s="78"/>
      <c r="N161" s="87"/>
      <c r="O161" s="79"/>
      <c r="Q161" s="46"/>
    </row>
    <row r="162" spans="1:17" s="40" customFormat="1" ht="20.25" customHeight="1" x14ac:dyDescent="0.2">
      <c r="A162" s="41">
        <v>48853</v>
      </c>
      <c r="B162" s="42">
        <f t="shared" si="15"/>
        <v>0</v>
      </c>
      <c r="C162" s="117"/>
      <c r="D162" s="43">
        <f t="shared" si="16"/>
        <v>0</v>
      </c>
      <c r="E162" s="44">
        <f t="shared" si="14"/>
        <v>0</v>
      </c>
      <c r="F162" s="43">
        <f t="shared" si="17"/>
        <v>0</v>
      </c>
      <c r="G162" s="45">
        <f>IF(AND(C162&lt;&gt;"",SUM(G$27:G161)&lt;E$19),$E$19/$E$23,0)</f>
        <v>0</v>
      </c>
      <c r="H162" s="43">
        <f t="shared" si="18"/>
        <v>0</v>
      </c>
      <c r="I162" s="43">
        <f t="shared" si="20"/>
        <v>0</v>
      </c>
      <c r="J162" s="78" t="str">
        <f t="shared" si="19"/>
        <v>2033–2034</v>
      </c>
      <c r="K162" s="78"/>
      <c r="L162" s="89"/>
      <c r="M162" s="78"/>
      <c r="N162" s="87"/>
      <c r="O162" s="79"/>
      <c r="Q162" s="46"/>
    </row>
    <row r="163" spans="1:17" s="40" customFormat="1" ht="20.25" customHeight="1" x14ac:dyDescent="0.2">
      <c r="A163" s="41">
        <v>48884</v>
      </c>
      <c r="B163" s="42">
        <f t="shared" si="15"/>
        <v>0</v>
      </c>
      <c r="C163" s="117"/>
      <c r="D163" s="43">
        <f t="shared" si="16"/>
        <v>0</v>
      </c>
      <c r="E163" s="44">
        <f t="shared" si="14"/>
        <v>0</v>
      </c>
      <c r="F163" s="43">
        <f t="shared" si="17"/>
        <v>0</v>
      </c>
      <c r="G163" s="45">
        <f>IF(AND(C163&lt;&gt;"",SUM(G$27:G162)&lt;E$19),$E$19/$E$23,0)</f>
        <v>0</v>
      </c>
      <c r="H163" s="43">
        <f t="shared" si="18"/>
        <v>0</v>
      </c>
      <c r="I163" s="43">
        <f t="shared" si="20"/>
        <v>0</v>
      </c>
      <c r="J163" s="78" t="str">
        <f t="shared" si="19"/>
        <v>2033–2034</v>
      </c>
      <c r="K163" s="78"/>
      <c r="L163" s="89"/>
      <c r="M163" s="78"/>
      <c r="N163" s="87"/>
      <c r="O163" s="79"/>
      <c r="Q163" s="46"/>
    </row>
    <row r="164" spans="1:17" s="40" customFormat="1" ht="20.25" customHeight="1" x14ac:dyDescent="0.2">
      <c r="A164" s="41">
        <v>48914</v>
      </c>
      <c r="B164" s="42">
        <f t="shared" si="15"/>
        <v>0</v>
      </c>
      <c r="C164" s="117"/>
      <c r="D164" s="43">
        <f t="shared" si="16"/>
        <v>0</v>
      </c>
      <c r="E164" s="44">
        <f t="shared" si="14"/>
        <v>0</v>
      </c>
      <c r="F164" s="43">
        <f t="shared" si="17"/>
        <v>0</v>
      </c>
      <c r="G164" s="45">
        <f>IF(AND(C164&lt;&gt;"",SUM(G$27:G163)&lt;E$19),$E$19/$E$23,0)</f>
        <v>0</v>
      </c>
      <c r="H164" s="43">
        <f t="shared" si="18"/>
        <v>0</v>
      </c>
      <c r="I164" s="43">
        <f t="shared" si="20"/>
        <v>0</v>
      </c>
      <c r="J164" s="78" t="str">
        <f t="shared" si="19"/>
        <v>2033–2034</v>
      </c>
      <c r="K164" s="78"/>
      <c r="L164" s="89"/>
      <c r="M164" s="78"/>
      <c r="N164" s="87"/>
      <c r="O164" s="79"/>
      <c r="Q164" s="46"/>
    </row>
    <row r="165" spans="1:17" s="40" customFormat="1" ht="20.25" customHeight="1" x14ac:dyDescent="0.2">
      <c r="A165" s="41">
        <v>48945</v>
      </c>
      <c r="B165" s="42">
        <f t="shared" si="15"/>
        <v>0</v>
      </c>
      <c r="C165" s="117"/>
      <c r="D165" s="43">
        <f t="shared" si="16"/>
        <v>0</v>
      </c>
      <c r="E165" s="44">
        <f t="shared" si="14"/>
        <v>0</v>
      </c>
      <c r="F165" s="43">
        <f t="shared" si="17"/>
        <v>0</v>
      </c>
      <c r="G165" s="45">
        <f>IF(AND(C165&lt;&gt;"",SUM(G$27:G164)&lt;E$19),$E$19/$E$23,0)</f>
        <v>0</v>
      </c>
      <c r="H165" s="43">
        <f t="shared" si="18"/>
        <v>0</v>
      </c>
      <c r="I165" s="43">
        <f t="shared" si="20"/>
        <v>0</v>
      </c>
      <c r="J165" s="78" t="str">
        <f t="shared" si="19"/>
        <v>2033–2034</v>
      </c>
      <c r="K165" s="78"/>
      <c r="L165" s="89"/>
      <c r="M165" s="78"/>
      <c r="N165" s="87"/>
      <c r="O165" s="79"/>
      <c r="Q165" s="46"/>
    </row>
    <row r="166" spans="1:17" s="40" customFormat="1" ht="20.25" customHeight="1" x14ac:dyDescent="0.2">
      <c r="A166" s="41">
        <v>48976</v>
      </c>
      <c r="B166" s="42">
        <f t="shared" si="15"/>
        <v>0</v>
      </c>
      <c r="C166" s="117"/>
      <c r="D166" s="43">
        <f t="shared" si="16"/>
        <v>0</v>
      </c>
      <c r="E166" s="44">
        <f t="shared" si="14"/>
        <v>0</v>
      </c>
      <c r="F166" s="43">
        <f t="shared" si="17"/>
        <v>0</v>
      </c>
      <c r="G166" s="45">
        <f>IF(AND(C166&lt;&gt;"",SUM(G$27:G165)&lt;E$19),$E$19/$E$23,0)</f>
        <v>0</v>
      </c>
      <c r="H166" s="43">
        <f t="shared" si="18"/>
        <v>0</v>
      </c>
      <c r="I166" s="43">
        <f t="shared" si="20"/>
        <v>0</v>
      </c>
      <c r="J166" s="78" t="str">
        <f t="shared" si="19"/>
        <v>2033–2034</v>
      </c>
      <c r="K166" s="78"/>
      <c r="L166" s="89"/>
      <c r="M166" s="78"/>
      <c r="N166" s="87"/>
      <c r="O166" s="79"/>
      <c r="Q166" s="46"/>
    </row>
    <row r="167" spans="1:17" s="40" customFormat="1" ht="20.25" customHeight="1" x14ac:dyDescent="0.2">
      <c r="A167" s="41">
        <v>49004</v>
      </c>
      <c r="B167" s="42">
        <f t="shared" si="15"/>
        <v>0</v>
      </c>
      <c r="C167" s="117"/>
      <c r="D167" s="43">
        <f t="shared" si="16"/>
        <v>0</v>
      </c>
      <c r="E167" s="44">
        <f t="shared" si="14"/>
        <v>0</v>
      </c>
      <c r="F167" s="43">
        <f t="shared" si="17"/>
        <v>0</v>
      </c>
      <c r="G167" s="45">
        <f>IF(AND(C167&lt;&gt;"",SUM(G$27:G166)&lt;E$19),$E$19/$E$23,0)</f>
        <v>0</v>
      </c>
      <c r="H167" s="43">
        <f t="shared" si="18"/>
        <v>0</v>
      </c>
      <c r="I167" s="43">
        <f t="shared" si="20"/>
        <v>0</v>
      </c>
      <c r="J167" s="78" t="str">
        <f t="shared" si="19"/>
        <v>2033–2034</v>
      </c>
      <c r="K167" s="78"/>
      <c r="L167" s="89"/>
      <c r="M167" s="78"/>
      <c r="N167" s="87"/>
      <c r="O167" s="79"/>
      <c r="Q167" s="46"/>
    </row>
    <row r="168" spans="1:17" s="40" customFormat="1" ht="20.25" customHeight="1" x14ac:dyDescent="0.2">
      <c r="A168" s="41">
        <v>49035</v>
      </c>
      <c r="B168" s="42">
        <f t="shared" si="15"/>
        <v>0</v>
      </c>
      <c r="C168" s="117"/>
      <c r="D168" s="43">
        <f t="shared" si="16"/>
        <v>0</v>
      </c>
      <c r="E168" s="44">
        <f t="shared" si="14"/>
        <v>0</v>
      </c>
      <c r="F168" s="43">
        <f t="shared" si="17"/>
        <v>0</v>
      </c>
      <c r="G168" s="45">
        <f>IF(AND(C168&lt;&gt;"",SUM(G$27:G167)&lt;E$19),$E$19/$E$23,0)</f>
        <v>0</v>
      </c>
      <c r="H168" s="43">
        <f t="shared" si="18"/>
        <v>0</v>
      </c>
      <c r="I168" s="43">
        <f t="shared" si="20"/>
        <v>0</v>
      </c>
      <c r="J168" s="78" t="str">
        <f t="shared" si="19"/>
        <v>2033–2034</v>
      </c>
      <c r="K168" s="78"/>
      <c r="L168" s="89"/>
      <c r="M168" s="78"/>
      <c r="N168" s="87"/>
      <c r="O168" s="79"/>
      <c r="Q168" s="46"/>
    </row>
    <row r="169" spans="1:17" s="40" customFormat="1" ht="20.25" customHeight="1" x14ac:dyDescent="0.2">
      <c r="A169" s="41">
        <v>49065</v>
      </c>
      <c r="B169" s="42">
        <f t="shared" si="15"/>
        <v>0</v>
      </c>
      <c r="C169" s="117"/>
      <c r="D169" s="43">
        <f t="shared" si="16"/>
        <v>0</v>
      </c>
      <c r="E169" s="44">
        <f t="shared" si="14"/>
        <v>0</v>
      </c>
      <c r="F169" s="43">
        <f t="shared" si="17"/>
        <v>0</v>
      </c>
      <c r="G169" s="45">
        <f>IF(AND(C169&lt;&gt;"",SUM(G$27:G168)&lt;E$19),$E$19/$E$23,0)</f>
        <v>0</v>
      </c>
      <c r="H169" s="43">
        <f t="shared" si="18"/>
        <v>0</v>
      </c>
      <c r="I169" s="43">
        <f t="shared" si="20"/>
        <v>0</v>
      </c>
      <c r="J169" s="78" t="str">
        <f t="shared" si="19"/>
        <v>2033–2034</v>
      </c>
      <c r="K169" s="78"/>
      <c r="L169" s="89"/>
      <c r="M169" s="78"/>
      <c r="N169" s="87"/>
      <c r="O169" s="79"/>
      <c r="Q169" s="46"/>
    </row>
    <row r="170" spans="1:17" s="40" customFormat="1" ht="20.25" customHeight="1" x14ac:dyDescent="0.2">
      <c r="A170" s="41">
        <v>49096</v>
      </c>
      <c r="B170" s="42">
        <f t="shared" si="15"/>
        <v>0</v>
      </c>
      <c r="C170" s="117"/>
      <c r="D170" s="43">
        <f t="shared" si="16"/>
        <v>0</v>
      </c>
      <c r="E170" s="44">
        <f t="shared" si="14"/>
        <v>0</v>
      </c>
      <c r="F170" s="43">
        <f t="shared" si="17"/>
        <v>0</v>
      </c>
      <c r="G170" s="45">
        <f>IF(AND(C170&lt;&gt;"",SUM(G$27:G169)&lt;E$19),$E$19/$E$23,0)</f>
        <v>0</v>
      </c>
      <c r="H170" s="43">
        <f t="shared" si="18"/>
        <v>0</v>
      </c>
      <c r="I170" s="43">
        <f t="shared" si="20"/>
        <v>0</v>
      </c>
      <c r="J170" s="78" t="str">
        <f t="shared" si="19"/>
        <v>2033–2034</v>
      </c>
      <c r="K170" s="78"/>
      <c r="L170" s="89"/>
      <c r="M170" s="78"/>
      <c r="N170" s="87"/>
      <c r="O170" s="79"/>
      <c r="Q170" s="46"/>
    </row>
    <row r="171" spans="1:17" s="40" customFormat="1" ht="20.25" customHeight="1" x14ac:dyDescent="0.2">
      <c r="A171" s="41">
        <v>49126</v>
      </c>
      <c r="B171" s="42">
        <f t="shared" si="15"/>
        <v>0</v>
      </c>
      <c r="C171" s="117"/>
      <c r="D171" s="43">
        <f t="shared" si="16"/>
        <v>0</v>
      </c>
      <c r="E171" s="44">
        <f t="shared" si="14"/>
        <v>0</v>
      </c>
      <c r="F171" s="43">
        <f t="shared" si="17"/>
        <v>0</v>
      </c>
      <c r="G171" s="45">
        <f>IF(AND(C171&lt;&gt;"",SUM(G$27:G170)&lt;E$19),$E$19/$E$23,0)</f>
        <v>0</v>
      </c>
      <c r="H171" s="43">
        <f t="shared" si="18"/>
        <v>0</v>
      </c>
      <c r="I171" s="43">
        <f t="shared" si="20"/>
        <v>0</v>
      </c>
      <c r="J171" s="78" t="str">
        <f t="shared" si="19"/>
        <v>2034–2035</v>
      </c>
      <c r="K171" s="78"/>
      <c r="L171" s="89"/>
      <c r="M171" s="78"/>
      <c r="N171" s="87"/>
      <c r="O171" s="79"/>
      <c r="Q171" s="46"/>
    </row>
    <row r="172" spans="1:17" s="40" customFormat="1" ht="20.25" customHeight="1" x14ac:dyDescent="0.2">
      <c r="A172" s="41">
        <v>49157</v>
      </c>
      <c r="B172" s="42">
        <f t="shared" si="15"/>
        <v>0</v>
      </c>
      <c r="C172" s="117"/>
      <c r="D172" s="43">
        <f t="shared" si="16"/>
        <v>0</v>
      </c>
      <c r="E172" s="44">
        <f t="shared" si="14"/>
        <v>0</v>
      </c>
      <c r="F172" s="43">
        <f t="shared" si="17"/>
        <v>0</v>
      </c>
      <c r="G172" s="45">
        <f>IF(AND(C172&lt;&gt;"",SUM(G$27:G171)&lt;E$19),$E$19/$E$23,0)</f>
        <v>0</v>
      </c>
      <c r="H172" s="43">
        <f t="shared" si="18"/>
        <v>0</v>
      </c>
      <c r="I172" s="43">
        <f t="shared" si="20"/>
        <v>0</v>
      </c>
      <c r="J172" s="78" t="str">
        <f t="shared" si="19"/>
        <v>2034–2035</v>
      </c>
      <c r="K172" s="78"/>
      <c r="L172" s="89"/>
      <c r="M172" s="78"/>
      <c r="N172" s="87"/>
      <c r="O172" s="79"/>
      <c r="Q172" s="46"/>
    </row>
    <row r="173" spans="1:17" s="40" customFormat="1" ht="20.25" customHeight="1" x14ac:dyDescent="0.2">
      <c r="A173" s="41">
        <v>49188</v>
      </c>
      <c r="B173" s="42">
        <f t="shared" si="15"/>
        <v>0</v>
      </c>
      <c r="C173" s="117"/>
      <c r="D173" s="43">
        <f t="shared" si="16"/>
        <v>0</v>
      </c>
      <c r="E173" s="44">
        <f t="shared" si="14"/>
        <v>0</v>
      </c>
      <c r="F173" s="43">
        <f t="shared" si="17"/>
        <v>0</v>
      </c>
      <c r="G173" s="45">
        <f>IF(AND(C173&lt;&gt;"",SUM(G$27:G172)&lt;E$19),$E$19/$E$23,0)</f>
        <v>0</v>
      </c>
      <c r="H173" s="43">
        <f t="shared" si="18"/>
        <v>0</v>
      </c>
      <c r="I173" s="43">
        <f t="shared" si="20"/>
        <v>0</v>
      </c>
      <c r="J173" s="78" t="str">
        <f t="shared" si="19"/>
        <v>2034–2035</v>
      </c>
      <c r="K173" s="78"/>
      <c r="L173" s="89"/>
      <c r="M173" s="78"/>
      <c r="N173" s="87"/>
      <c r="O173" s="79"/>
      <c r="Q173" s="46"/>
    </row>
    <row r="174" spans="1:17" s="40" customFormat="1" ht="20.25" customHeight="1" x14ac:dyDescent="0.2">
      <c r="A174" s="41">
        <v>49218</v>
      </c>
      <c r="B174" s="42">
        <f t="shared" si="15"/>
        <v>0</v>
      </c>
      <c r="C174" s="117"/>
      <c r="D174" s="43">
        <f t="shared" si="16"/>
        <v>0</v>
      </c>
      <c r="E174" s="44">
        <f t="shared" si="14"/>
        <v>0</v>
      </c>
      <c r="F174" s="43">
        <f t="shared" si="17"/>
        <v>0</v>
      </c>
      <c r="G174" s="45">
        <f>IF(AND(C174&lt;&gt;"",SUM(G$27:G173)&lt;E$19),$E$19/$E$23,0)</f>
        <v>0</v>
      </c>
      <c r="H174" s="43">
        <f t="shared" si="18"/>
        <v>0</v>
      </c>
      <c r="I174" s="43">
        <f t="shared" si="20"/>
        <v>0</v>
      </c>
      <c r="J174" s="78" t="str">
        <f t="shared" si="19"/>
        <v>2034–2035</v>
      </c>
      <c r="K174" s="78"/>
      <c r="L174" s="89"/>
      <c r="M174" s="78"/>
      <c r="N174" s="87"/>
      <c r="O174" s="79"/>
      <c r="Q174" s="46"/>
    </row>
    <row r="175" spans="1:17" s="40" customFormat="1" ht="20.25" customHeight="1" x14ac:dyDescent="0.2">
      <c r="A175" s="41">
        <v>49249</v>
      </c>
      <c r="B175" s="42">
        <f t="shared" si="15"/>
        <v>0</v>
      </c>
      <c r="C175" s="117"/>
      <c r="D175" s="43">
        <f t="shared" si="16"/>
        <v>0</v>
      </c>
      <c r="E175" s="44">
        <f t="shared" si="14"/>
        <v>0</v>
      </c>
      <c r="F175" s="43">
        <f t="shared" si="17"/>
        <v>0</v>
      </c>
      <c r="G175" s="45">
        <f>IF(AND(C175&lt;&gt;"",SUM(G$27:G174)&lt;E$19),$E$19/$E$23,0)</f>
        <v>0</v>
      </c>
      <c r="H175" s="43">
        <f t="shared" si="18"/>
        <v>0</v>
      </c>
      <c r="I175" s="43">
        <f t="shared" si="20"/>
        <v>0</v>
      </c>
      <c r="J175" s="78" t="str">
        <f t="shared" si="19"/>
        <v>2034–2035</v>
      </c>
      <c r="K175" s="78"/>
      <c r="L175" s="89"/>
      <c r="M175" s="78"/>
      <c r="N175" s="87"/>
      <c r="O175" s="79"/>
      <c r="Q175" s="46"/>
    </row>
    <row r="176" spans="1:17" s="40" customFormat="1" ht="20.25" customHeight="1" x14ac:dyDescent="0.2">
      <c r="A176" s="41">
        <v>49279</v>
      </c>
      <c r="B176" s="42">
        <f t="shared" si="15"/>
        <v>0</v>
      </c>
      <c r="C176" s="117"/>
      <c r="D176" s="43">
        <f t="shared" si="16"/>
        <v>0</v>
      </c>
      <c r="E176" s="44">
        <f t="shared" si="14"/>
        <v>0</v>
      </c>
      <c r="F176" s="43">
        <f t="shared" si="17"/>
        <v>0</v>
      </c>
      <c r="G176" s="45">
        <f>IF(AND(C176&lt;&gt;"",SUM(G$27:G175)&lt;E$19),$E$19/$E$23,0)</f>
        <v>0</v>
      </c>
      <c r="H176" s="43">
        <f t="shared" si="18"/>
        <v>0</v>
      </c>
      <c r="I176" s="43">
        <f t="shared" si="20"/>
        <v>0</v>
      </c>
      <c r="J176" s="78" t="str">
        <f t="shared" si="19"/>
        <v>2034–2035</v>
      </c>
      <c r="K176" s="78"/>
      <c r="L176" s="89"/>
      <c r="M176" s="78"/>
      <c r="N176" s="87"/>
      <c r="O176" s="79"/>
      <c r="Q176" s="46"/>
    </row>
    <row r="177" spans="1:17" s="40" customFormat="1" ht="20.25" customHeight="1" x14ac:dyDescent="0.2">
      <c r="A177" s="41">
        <v>49310</v>
      </c>
      <c r="B177" s="42">
        <f t="shared" si="15"/>
        <v>0</v>
      </c>
      <c r="C177" s="117"/>
      <c r="D177" s="43">
        <f t="shared" si="16"/>
        <v>0</v>
      </c>
      <c r="E177" s="44">
        <f t="shared" si="14"/>
        <v>0</v>
      </c>
      <c r="F177" s="43">
        <f t="shared" si="17"/>
        <v>0</v>
      </c>
      <c r="G177" s="45">
        <f>IF(AND(C177&lt;&gt;"",SUM(G$27:G176)&lt;E$19),$E$19/$E$23,0)</f>
        <v>0</v>
      </c>
      <c r="H177" s="43">
        <f t="shared" si="18"/>
        <v>0</v>
      </c>
      <c r="I177" s="43">
        <f t="shared" si="20"/>
        <v>0</v>
      </c>
      <c r="J177" s="78" t="str">
        <f t="shared" si="19"/>
        <v>2034–2035</v>
      </c>
      <c r="K177" s="78"/>
      <c r="L177" s="89"/>
      <c r="M177" s="78"/>
      <c r="N177" s="87"/>
      <c r="O177" s="79"/>
      <c r="Q177" s="46"/>
    </row>
    <row r="178" spans="1:17" s="40" customFormat="1" ht="20.25" customHeight="1" x14ac:dyDescent="0.2">
      <c r="A178" s="41">
        <v>49341</v>
      </c>
      <c r="B178" s="42">
        <f t="shared" si="15"/>
        <v>0</v>
      </c>
      <c r="C178" s="117"/>
      <c r="D178" s="43">
        <f t="shared" si="16"/>
        <v>0</v>
      </c>
      <c r="E178" s="44">
        <f t="shared" si="14"/>
        <v>0</v>
      </c>
      <c r="F178" s="43">
        <f t="shared" si="17"/>
        <v>0</v>
      </c>
      <c r="G178" s="45">
        <f>IF(AND(C178&lt;&gt;"",SUM(G$27:G177)&lt;E$19),$E$19/$E$23,0)</f>
        <v>0</v>
      </c>
      <c r="H178" s="43">
        <f t="shared" si="18"/>
        <v>0</v>
      </c>
      <c r="I178" s="43">
        <f t="shared" si="20"/>
        <v>0</v>
      </c>
      <c r="J178" s="78" t="str">
        <f t="shared" si="19"/>
        <v>2034–2035</v>
      </c>
      <c r="K178" s="78"/>
      <c r="L178" s="89"/>
      <c r="M178" s="78"/>
      <c r="N178" s="87"/>
      <c r="O178" s="79"/>
      <c r="Q178" s="46"/>
    </row>
    <row r="179" spans="1:17" s="40" customFormat="1" ht="20.25" customHeight="1" x14ac:dyDescent="0.2">
      <c r="A179" s="41">
        <v>49369</v>
      </c>
      <c r="B179" s="42">
        <f t="shared" si="15"/>
        <v>0</v>
      </c>
      <c r="C179" s="117"/>
      <c r="D179" s="43">
        <f t="shared" si="16"/>
        <v>0</v>
      </c>
      <c r="E179" s="44">
        <f t="shared" si="14"/>
        <v>0</v>
      </c>
      <c r="F179" s="43">
        <f t="shared" si="17"/>
        <v>0</v>
      </c>
      <c r="G179" s="45">
        <f>IF(AND(C179&lt;&gt;"",SUM(G$27:G178)&lt;E$19),$E$19/$E$23,0)</f>
        <v>0</v>
      </c>
      <c r="H179" s="43">
        <f t="shared" si="18"/>
        <v>0</v>
      </c>
      <c r="I179" s="43">
        <f t="shared" si="20"/>
        <v>0</v>
      </c>
      <c r="J179" s="78" t="str">
        <f t="shared" si="19"/>
        <v>2034–2035</v>
      </c>
      <c r="K179" s="78"/>
      <c r="L179" s="89"/>
      <c r="M179" s="78"/>
      <c r="N179" s="87"/>
      <c r="O179" s="79"/>
      <c r="Q179" s="46"/>
    </row>
    <row r="180" spans="1:17" s="40" customFormat="1" ht="20.25" customHeight="1" x14ac:dyDescent="0.2">
      <c r="A180" s="41">
        <v>49400</v>
      </c>
      <c r="B180" s="42">
        <f t="shared" si="15"/>
        <v>0</v>
      </c>
      <c r="C180" s="117"/>
      <c r="D180" s="43">
        <f t="shared" si="16"/>
        <v>0</v>
      </c>
      <c r="E180" s="44">
        <f t="shared" si="14"/>
        <v>0</v>
      </c>
      <c r="F180" s="43">
        <f t="shared" si="17"/>
        <v>0</v>
      </c>
      <c r="G180" s="45">
        <f>IF(AND(C180&lt;&gt;"",SUM(G$27:G179)&lt;E$19),$E$19/$E$23,0)</f>
        <v>0</v>
      </c>
      <c r="H180" s="43">
        <f t="shared" si="18"/>
        <v>0</v>
      </c>
      <c r="I180" s="43">
        <f t="shared" si="20"/>
        <v>0</v>
      </c>
      <c r="J180" s="78" t="str">
        <f t="shared" si="19"/>
        <v>2034–2035</v>
      </c>
      <c r="K180" s="78"/>
      <c r="L180" s="89"/>
      <c r="M180" s="78"/>
      <c r="N180" s="87"/>
      <c r="O180" s="79"/>
      <c r="Q180" s="46"/>
    </row>
    <row r="181" spans="1:17" s="40" customFormat="1" ht="20.25" customHeight="1" x14ac:dyDescent="0.2">
      <c r="A181" s="41">
        <v>49430</v>
      </c>
      <c r="B181" s="42">
        <f t="shared" si="15"/>
        <v>0</v>
      </c>
      <c r="C181" s="117"/>
      <c r="D181" s="43">
        <f t="shared" si="16"/>
        <v>0</v>
      </c>
      <c r="E181" s="44">
        <f t="shared" si="14"/>
        <v>0</v>
      </c>
      <c r="F181" s="43">
        <f t="shared" si="17"/>
        <v>0</v>
      </c>
      <c r="G181" s="45">
        <f>IF(AND(C181&lt;&gt;"",SUM(G$27:G180)&lt;E$19),$E$19/$E$23,0)</f>
        <v>0</v>
      </c>
      <c r="H181" s="43">
        <f t="shared" si="18"/>
        <v>0</v>
      </c>
      <c r="I181" s="43">
        <f t="shared" si="20"/>
        <v>0</v>
      </c>
      <c r="J181" s="78" t="str">
        <f t="shared" si="19"/>
        <v>2034–2035</v>
      </c>
      <c r="K181" s="78"/>
      <c r="L181" s="89"/>
      <c r="M181" s="78"/>
      <c r="N181" s="87"/>
      <c r="O181" s="79"/>
      <c r="Q181" s="46"/>
    </row>
    <row r="182" spans="1:17" s="40" customFormat="1" ht="20.25" customHeight="1" x14ac:dyDescent="0.2">
      <c r="A182" s="41">
        <v>49461</v>
      </c>
      <c r="B182" s="42">
        <f t="shared" si="15"/>
        <v>0</v>
      </c>
      <c r="C182" s="117"/>
      <c r="D182" s="43">
        <f t="shared" si="16"/>
        <v>0</v>
      </c>
      <c r="E182" s="44">
        <f t="shared" si="14"/>
        <v>0</v>
      </c>
      <c r="F182" s="43">
        <f t="shared" si="17"/>
        <v>0</v>
      </c>
      <c r="G182" s="45">
        <f>IF(AND(C182&lt;&gt;"",SUM(G$27:G181)&lt;E$19),$E$19/$E$23,0)</f>
        <v>0</v>
      </c>
      <c r="H182" s="43">
        <f t="shared" si="18"/>
        <v>0</v>
      </c>
      <c r="I182" s="43">
        <f t="shared" si="20"/>
        <v>0</v>
      </c>
      <c r="J182" s="78" t="str">
        <f t="shared" si="19"/>
        <v>2034–2035</v>
      </c>
      <c r="K182" s="78"/>
      <c r="L182" s="89"/>
      <c r="M182" s="78"/>
      <c r="N182" s="87"/>
      <c r="O182" s="79"/>
      <c r="Q182" s="46"/>
    </row>
    <row r="183" spans="1:17" s="40" customFormat="1" ht="20.25" customHeight="1" x14ac:dyDescent="0.2">
      <c r="A183" s="41">
        <v>49491</v>
      </c>
      <c r="B183" s="42">
        <f t="shared" si="15"/>
        <v>0</v>
      </c>
      <c r="C183" s="117"/>
      <c r="D183" s="43">
        <f t="shared" si="16"/>
        <v>0</v>
      </c>
      <c r="E183" s="44">
        <f t="shared" si="14"/>
        <v>0</v>
      </c>
      <c r="F183" s="43">
        <f t="shared" si="17"/>
        <v>0</v>
      </c>
      <c r="G183" s="45">
        <f>IF(AND(C183&lt;&gt;"",SUM(G$27:G182)&lt;E$19),$E$19/$E$23,0)</f>
        <v>0</v>
      </c>
      <c r="H183" s="43">
        <f t="shared" si="18"/>
        <v>0</v>
      </c>
      <c r="I183" s="43">
        <f t="shared" si="20"/>
        <v>0</v>
      </c>
      <c r="J183" s="78" t="str">
        <f t="shared" si="19"/>
        <v>2035–2036</v>
      </c>
      <c r="K183" s="78"/>
      <c r="L183" s="89"/>
      <c r="M183" s="78"/>
      <c r="N183" s="87"/>
      <c r="O183" s="79"/>
      <c r="Q183" s="46"/>
    </row>
    <row r="184" spans="1:17" s="40" customFormat="1" ht="20.25" customHeight="1" x14ac:dyDescent="0.2">
      <c r="A184" s="41">
        <v>49522</v>
      </c>
      <c r="B184" s="42">
        <f t="shared" si="15"/>
        <v>0</v>
      </c>
      <c r="C184" s="117"/>
      <c r="D184" s="43">
        <f t="shared" si="16"/>
        <v>0</v>
      </c>
      <c r="E184" s="44">
        <f t="shared" si="14"/>
        <v>0</v>
      </c>
      <c r="F184" s="43">
        <f t="shared" si="17"/>
        <v>0</v>
      </c>
      <c r="G184" s="45">
        <f>IF(AND(C184&lt;&gt;"",SUM(G$27:G183)&lt;E$19),$E$19/$E$23,0)</f>
        <v>0</v>
      </c>
      <c r="H184" s="43">
        <f t="shared" si="18"/>
        <v>0</v>
      </c>
      <c r="I184" s="43">
        <f t="shared" si="20"/>
        <v>0</v>
      </c>
      <c r="J184" s="78" t="str">
        <f t="shared" si="19"/>
        <v>2035–2036</v>
      </c>
      <c r="K184" s="78"/>
      <c r="L184" s="89"/>
      <c r="M184" s="78"/>
      <c r="N184" s="87"/>
      <c r="O184" s="79"/>
      <c r="Q184" s="46"/>
    </row>
    <row r="185" spans="1:17" s="40" customFormat="1" ht="20.25" customHeight="1" x14ac:dyDescent="0.2">
      <c r="A185" s="41">
        <v>49553</v>
      </c>
      <c r="B185" s="42">
        <f t="shared" si="15"/>
        <v>0</v>
      </c>
      <c r="C185" s="117"/>
      <c r="D185" s="43">
        <f t="shared" si="16"/>
        <v>0</v>
      </c>
      <c r="E185" s="44">
        <f t="shared" si="14"/>
        <v>0</v>
      </c>
      <c r="F185" s="43">
        <f t="shared" si="17"/>
        <v>0</v>
      </c>
      <c r="G185" s="45">
        <f>IF(AND(C185&lt;&gt;"",SUM(G$27:G184)&lt;E$19),$E$19/$E$23,0)</f>
        <v>0</v>
      </c>
      <c r="H185" s="43">
        <f t="shared" si="18"/>
        <v>0</v>
      </c>
      <c r="I185" s="43">
        <f t="shared" si="20"/>
        <v>0</v>
      </c>
      <c r="J185" s="78" t="str">
        <f t="shared" si="19"/>
        <v>2035–2036</v>
      </c>
      <c r="K185" s="78"/>
      <c r="L185" s="89"/>
      <c r="M185" s="78"/>
      <c r="N185" s="87"/>
      <c r="O185" s="79"/>
      <c r="Q185" s="46"/>
    </row>
    <row r="186" spans="1:17" s="40" customFormat="1" ht="20.25" customHeight="1" x14ac:dyDescent="0.2">
      <c r="A186" s="41">
        <v>49583</v>
      </c>
      <c r="B186" s="42">
        <f t="shared" si="15"/>
        <v>0</v>
      </c>
      <c r="C186" s="117"/>
      <c r="D186" s="43">
        <f t="shared" si="16"/>
        <v>0</v>
      </c>
      <c r="E186" s="44">
        <f t="shared" si="14"/>
        <v>0</v>
      </c>
      <c r="F186" s="43">
        <f t="shared" si="17"/>
        <v>0</v>
      </c>
      <c r="G186" s="45">
        <f>IF(AND(C186&lt;&gt;"",SUM(G$27:G185)&lt;E$19),$E$19/$E$23,0)</f>
        <v>0</v>
      </c>
      <c r="H186" s="43">
        <f t="shared" si="18"/>
        <v>0</v>
      </c>
      <c r="I186" s="43">
        <f t="shared" si="20"/>
        <v>0</v>
      </c>
      <c r="J186" s="78" t="str">
        <f t="shared" si="19"/>
        <v>2035–2036</v>
      </c>
      <c r="K186" s="78"/>
      <c r="L186" s="89"/>
      <c r="M186" s="78"/>
      <c r="N186" s="87"/>
      <c r="O186" s="79"/>
      <c r="Q186" s="46"/>
    </row>
    <row r="187" spans="1:17" s="40" customFormat="1" ht="20.25" customHeight="1" x14ac:dyDescent="0.2">
      <c r="A187" s="41">
        <v>49614</v>
      </c>
      <c r="B187" s="42">
        <f t="shared" si="15"/>
        <v>0</v>
      </c>
      <c r="C187" s="117"/>
      <c r="D187" s="43">
        <f t="shared" si="16"/>
        <v>0</v>
      </c>
      <c r="E187" s="44">
        <f t="shared" si="14"/>
        <v>0</v>
      </c>
      <c r="F187" s="43">
        <f t="shared" si="17"/>
        <v>0</v>
      </c>
      <c r="G187" s="45">
        <f>IF(AND(C187&lt;&gt;"",SUM(G$27:G186)&lt;E$19),$E$19/$E$23,0)</f>
        <v>0</v>
      </c>
      <c r="H187" s="43">
        <f t="shared" si="18"/>
        <v>0</v>
      </c>
      <c r="I187" s="43">
        <f t="shared" si="20"/>
        <v>0</v>
      </c>
      <c r="J187" s="78" t="str">
        <f t="shared" si="19"/>
        <v>2035–2036</v>
      </c>
      <c r="K187" s="78"/>
      <c r="L187" s="89"/>
      <c r="M187" s="78"/>
      <c r="N187" s="87"/>
      <c r="O187" s="79"/>
      <c r="Q187" s="46"/>
    </row>
    <row r="188" spans="1:17" s="40" customFormat="1" ht="20.25" customHeight="1" x14ac:dyDescent="0.2">
      <c r="A188" s="41">
        <v>49644</v>
      </c>
      <c r="B188" s="42">
        <f t="shared" si="15"/>
        <v>0</v>
      </c>
      <c r="C188" s="117"/>
      <c r="D188" s="43">
        <f t="shared" si="16"/>
        <v>0</v>
      </c>
      <c r="E188" s="44">
        <f t="shared" si="14"/>
        <v>0</v>
      </c>
      <c r="F188" s="43">
        <f t="shared" si="17"/>
        <v>0</v>
      </c>
      <c r="G188" s="45">
        <f>IF(AND(C188&lt;&gt;"",SUM(G$27:G187)&lt;E$19),$E$19/$E$23,0)</f>
        <v>0</v>
      </c>
      <c r="H188" s="43">
        <f t="shared" si="18"/>
        <v>0</v>
      </c>
      <c r="I188" s="43">
        <f t="shared" si="20"/>
        <v>0</v>
      </c>
      <c r="J188" s="78" t="str">
        <f t="shared" si="19"/>
        <v>2035–2036</v>
      </c>
      <c r="K188" s="78"/>
      <c r="L188" s="89"/>
      <c r="M188" s="78"/>
      <c r="N188" s="87"/>
      <c r="O188" s="79"/>
      <c r="Q188" s="46"/>
    </row>
    <row r="189" spans="1:17" s="40" customFormat="1" ht="20.25" customHeight="1" x14ac:dyDescent="0.2">
      <c r="A189" s="41">
        <v>49675</v>
      </c>
      <c r="B189" s="42">
        <f t="shared" si="15"/>
        <v>0</v>
      </c>
      <c r="C189" s="117"/>
      <c r="D189" s="43">
        <f t="shared" si="16"/>
        <v>0</v>
      </c>
      <c r="E189" s="44">
        <f t="shared" si="14"/>
        <v>0</v>
      </c>
      <c r="F189" s="43">
        <f t="shared" si="17"/>
        <v>0</v>
      </c>
      <c r="G189" s="45">
        <f>IF(AND(C189&lt;&gt;"",SUM(G$27:G188)&lt;E$19),$E$19/$E$23,0)</f>
        <v>0</v>
      </c>
      <c r="H189" s="43">
        <f t="shared" si="18"/>
        <v>0</v>
      </c>
      <c r="I189" s="43">
        <f t="shared" si="20"/>
        <v>0</v>
      </c>
      <c r="J189" s="78" t="str">
        <f t="shared" si="19"/>
        <v>2035–2036</v>
      </c>
      <c r="K189" s="78"/>
      <c r="L189" s="89"/>
      <c r="M189" s="78"/>
      <c r="N189" s="87"/>
      <c r="O189" s="79"/>
      <c r="Q189" s="46"/>
    </row>
    <row r="190" spans="1:17" s="40" customFormat="1" ht="20.25" customHeight="1" x14ac:dyDescent="0.2">
      <c r="A190" s="41">
        <v>49706</v>
      </c>
      <c r="B190" s="42">
        <f t="shared" si="15"/>
        <v>0</v>
      </c>
      <c r="C190" s="117"/>
      <c r="D190" s="43">
        <f t="shared" si="16"/>
        <v>0</v>
      </c>
      <c r="E190" s="44">
        <f t="shared" si="14"/>
        <v>0</v>
      </c>
      <c r="F190" s="43">
        <f t="shared" si="17"/>
        <v>0</v>
      </c>
      <c r="G190" s="45">
        <f>IF(AND(C190&lt;&gt;"",SUM(G$27:G189)&lt;E$19),$E$19/$E$23,0)</f>
        <v>0</v>
      </c>
      <c r="H190" s="43">
        <f t="shared" si="18"/>
        <v>0</v>
      </c>
      <c r="I190" s="43">
        <f t="shared" si="20"/>
        <v>0</v>
      </c>
      <c r="J190" s="78" t="str">
        <f t="shared" si="19"/>
        <v>2035–2036</v>
      </c>
      <c r="K190" s="78"/>
      <c r="L190" s="89"/>
      <c r="M190" s="78"/>
      <c r="N190" s="87"/>
      <c r="O190" s="79"/>
      <c r="Q190" s="46"/>
    </row>
    <row r="191" spans="1:17" s="40" customFormat="1" ht="20.25" customHeight="1" x14ac:dyDescent="0.2">
      <c r="A191" s="41">
        <v>49735</v>
      </c>
      <c r="B191" s="42">
        <f t="shared" si="15"/>
        <v>0</v>
      </c>
      <c r="C191" s="117"/>
      <c r="D191" s="43">
        <f t="shared" si="16"/>
        <v>0</v>
      </c>
      <c r="E191" s="44">
        <f t="shared" si="14"/>
        <v>0</v>
      </c>
      <c r="F191" s="43">
        <f t="shared" si="17"/>
        <v>0</v>
      </c>
      <c r="G191" s="45">
        <f>IF(AND(C191&lt;&gt;"",SUM(G$27:G190)&lt;E$19),$E$19/$E$23,0)</f>
        <v>0</v>
      </c>
      <c r="H191" s="43">
        <f t="shared" si="18"/>
        <v>0</v>
      </c>
      <c r="I191" s="43">
        <f t="shared" si="20"/>
        <v>0</v>
      </c>
      <c r="J191" s="78" t="str">
        <f t="shared" si="19"/>
        <v>2035–2036</v>
      </c>
      <c r="K191" s="78"/>
      <c r="L191" s="89"/>
      <c r="M191" s="78"/>
      <c r="N191" s="87"/>
      <c r="O191" s="79"/>
      <c r="Q191" s="46"/>
    </row>
    <row r="192" spans="1:17" s="40" customFormat="1" ht="20.25" customHeight="1" x14ac:dyDescent="0.2">
      <c r="A192" s="41">
        <v>49766</v>
      </c>
      <c r="B192" s="42">
        <f t="shared" si="15"/>
        <v>0</v>
      </c>
      <c r="C192" s="117"/>
      <c r="D192" s="43">
        <f t="shared" si="16"/>
        <v>0</v>
      </c>
      <c r="E192" s="44">
        <f t="shared" si="14"/>
        <v>0</v>
      </c>
      <c r="F192" s="43">
        <f t="shared" si="17"/>
        <v>0</v>
      </c>
      <c r="G192" s="45">
        <f>IF(AND(C192&lt;&gt;"",SUM(G$27:G191)&lt;E$19),$E$19/$E$23,0)</f>
        <v>0</v>
      </c>
      <c r="H192" s="43">
        <f t="shared" si="18"/>
        <v>0</v>
      </c>
      <c r="I192" s="43">
        <f t="shared" si="20"/>
        <v>0</v>
      </c>
      <c r="J192" s="78" t="str">
        <f t="shared" si="19"/>
        <v>2035–2036</v>
      </c>
      <c r="K192" s="78"/>
      <c r="L192" s="89"/>
      <c r="M192" s="78"/>
      <c r="N192" s="87"/>
      <c r="O192" s="79"/>
      <c r="Q192" s="46"/>
    </row>
    <row r="193" spans="1:17" s="40" customFormat="1" ht="20.25" customHeight="1" x14ac:dyDescent="0.2">
      <c r="A193" s="41">
        <v>49796</v>
      </c>
      <c r="B193" s="42">
        <f t="shared" si="15"/>
        <v>0</v>
      </c>
      <c r="C193" s="117"/>
      <c r="D193" s="43">
        <f t="shared" si="16"/>
        <v>0</v>
      </c>
      <c r="E193" s="44">
        <f t="shared" si="14"/>
        <v>0</v>
      </c>
      <c r="F193" s="43">
        <f t="shared" si="17"/>
        <v>0</v>
      </c>
      <c r="G193" s="45">
        <f>IF(AND(C193&lt;&gt;"",SUM(G$27:G192)&lt;E$19),$E$19/$E$23,0)</f>
        <v>0</v>
      </c>
      <c r="H193" s="43">
        <f t="shared" si="18"/>
        <v>0</v>
      </c>
      <c r="I193" s="43">
        <f t="shared" si="20"/>
        <v>0</v>
      </c>
      <c r="J193" s="78" t="str">
        <f t="shared" si="19"/>
        <v>2035–2036</v>
      </c>
      <c r="K193" s="78"/>
      <c r="L193" s="89"/>
      <c r="M193" s="78"/>
      <c r="N193" s="87"/>
      <c r="O193" s="79"/>
      <c r="Q193" s="46"/>
    </row>
    <row r="194" spans="1:17" s="40" customFormat="1" ht="20.25" customHeight="1" x14ac:dyDescent="0.2">
      <c r="A194" s="41">
        <v>49827</v>
      </c>
      <c r="B194" s="42">
        <f t="shared" si="15"/>
        <v>0</v>
      </c>
      <c r="C194" s="117"/>
      <c r="D194" s="43">
        <f t="shared" si="16"/>
        <v>0</v>
      </c>
      <c r="E194" s="44">
        <f t="shared" si="14"/>
        <v>0</v>
      </c>
      <c r="F194" s="43">
        <f t="shared" si="17"/>
        <v>0</v>
      </c>
      <c r="G194" s="45">
        <f>IF(AND(C194&lt;&gt;"",SUM(G$27:G193)&lt;E$19),$E$19/$E$23,0)</f>
        <v>0</v>
      </c>
      <c r="H194" s="43">
        <f t="shared" si="18"/>
        <v>0</v>
      </c>
      <c r="I194" s="43">
        <f t="shared" si="20"/>
        <v>0</v>
      </c>
      <c r="J194" s="78" t="str">
        <f t="shared" si="19"/>
        <v>2035–2036</v>
      </c>
      <c r="K194" s="78"/>
      <c r="L194" s="89"/>
      <c r="M194" s="78"/>
      <c r="N194" s="87"/>
      <c r="O194" s="79"/>
      <c r="Q194" s="46"/>
    </row>
    <row r="195" spans="1:17" s="40" customFormat="1" ht="20.25" customHeight="1" x14ac:dyDescent="0.2">
      <c r="A195" s="41">
        <v>49857</v>
      </c>
      <c r="B195" s="42">
        <f t="shared" si="15"/>
        <v>0</v>
      </c>
      <c r="C195" s="117"/>
      <c r="D195" s="43">
        <f t="shared" si="16"/>
        <v>0</v>
      </c>
      <c r="E195" s="44">
        <f t="shared" si="14"/>
        <v>0</v>
      </c>
      <c r="F195" s="43">
        <f t="shared" si="17"/>
        <v>0</v>
      </c>
      <c r="G195" s="45">
        <f>IF(AND(C195&lt;&gt;"",SUM(G$27:G194)&lt;E$19),$E$19/$E$23,0)</f>
        <v>0</v>
      </c>
      <c r="H195" s="43">
        <f t="shared" si="18"/>
        <v>0</v>
      </c>
      <c r="I195" s="43">
        <f t="shared" si="20"/>
        <v>0</v>
      </c>
      <c r="J195" s="78" t="str">
        <f t="shared" si="19"/>
        <v>2036–2037</v>
      </c>
      <c r="K195" s="78"/>
      <c r="L195" s="89"/>
      <c r="M195" s="78"/>
      <c r="N195" s="87"/>
      <c r="O195" s="79"/>
      <c r="Q195" s="46"/>
    </row>
    <row r="196" spans="1:17" s="40" customFormat="1" ht="20.25" customHeight="1" x14ac:dyDescent="0.2">
      <c r="A196" s="41">
        <v>49888</v>
      </c>
      <c r="B196" s="42">
        <f t="shared" si="15"/>
        <v>0</v>
      </c>
      <c r="C196" s="117"/>
      <c r="D196" s="43">
        <f t="shared" si="16"/>
        <v>0</v>
      </c>
      <c r="E196" s="44">
        <f t="shared" si="14"/>
        <v>0</v>
      </c>
      <c r="F196" s="43">
        <f t="shared" si="17"/>
        <v>0</v>
      </c>
      <c r="G196" s="45">
        <f>IF(AND(C196&lt;&gt;"",SUM(G$27:G195)&lt;E$19),$E$19/$E$23,0)</f>
        <v>0</v>
      </c>
      <c r="H196" s="43">
        <f t="shared" si="18"/>
        <v>0</v>
      </c>
      <c r="I196" s="43">
        <f t="shared" si="20"/>
        <v>0</v>
      </c>
      <c r="J196" s="78" t="str">
        <f t="shared" si="19"/>
        <v>2036–2037</v>
      </c>
      <c r="K196" s="78"/>
      <c r="L196" s="89"/>
      <c r="M196" s="78"/>
      <c r="N196" s="87"/>
      <c r="O196" s="79"/>
      <c r="Q196" s="46"/>
    </row>
    <row r="197" spans="1:17" s="40" customFormat="1" ht="20.25" customHeight="1" x14ac:dyDescent="0.2">
      <c r="A197" s="41">
        <v>49919</v>
      </c>
      <c r="B197" s="42">
        <f t="shared" si="15"/>
        <v>0</v>
      </c>
      <c r="C197" s="117"/>
      <c r="D197" s="43">
        <f t="shared" si="16"/>
        <v>0</v>
      </c>
      <c r="E197" s="44">
        <f t="shared" si="14"/>
        <v>0</v>
      </c>
      <c r="F197" s="43">
        <f t="shared" si="17"/>
        <v>0</v>
      </c>
      <c r="G197" s="45">
        <f>IF(AND(C197&lt;&gt;"",SUM(G$27:G196)&lt;E$19),$E$19/$E$23,0)</f>
        <v>0</v>
      </c>
      <c r="H197" s="43">
        <f t="shared" si="18"/>
        <v>0</v>
      </c>
      <c r="I197" s="43">
        <f t="shared" si="20"/>
        <v>0</v>
      </c>
      <c r="J197" s="78" t="str">
        <f t="shared" si="19"/>
        <v>2036–2037</v>
      </c>
      <c r="K197" s="78"/>
      <c r="L197" s="89"/>
      <c r="M197" s="78"/>
      <c r="N197" s="87"/>
      <c r="O197" s="79"/>
      <c r="Q197" s="46"/>
    </row>
    <row r="198" spans="1:17" s="40" customFormat="1" ht="20.25" customHeight="1" x14ac:dyDescent="0.2">
      <c r="A198" s="41">
        <v>49949</v>
      </c>
      <c r="B198" s="42">
        <f t="shared" si="15"/>
        <v>0</v>
      </c>
      <c r="C198" s="117"/>
      <c r="D198" s="43">
        <f t="shared" si="16"/>
        <v>0</v>
      </c>
      <c r="E198" s="44">
        <f t="shared" si="14"/>
        <v>0</v>
      </c>
      <c r="F198" s="43">
        <f t="shared" si="17"/>
        <v>0</v>
      </c>
      <c r="G198" s="45">
        <f>IF(AND(C198&lt;&gt;"",SUM(G$27:G197)&lt;E$19),$E$19/$E$23,0)</f>
        <v>0</v>
      </c>
      <c r="H198" s="43">
        <f t="shared" si="18"/>
        <v>0</v>
      </c>
      <c r="I198" s="43">
        <f t="shared" si="20"/>
        <v>0</v>
      </c>
      <c r="J198" s="78" t="str">
        <f t="shared" si="19"/>
        <v>2036–2037</v>
      </c>
      <c r="K198" s="78"/>
      <c r="L198" s="89"/>
      <c r="M198" s="78"/>
      <c r="N198" s="87"/>
      <c r="O198" s="79"/>
      <c r="Q198" s="46"/>
    </row>
    <row r="199" spans="1:17" s="40" customFormat="1" ht="20.25" customHeight="1" x14ac:dyDescent="0.2">
      <c r="A199" s="41">
        <v>49980</v>
      </c>
      <c r="B199" s="42">
        <f t="shared" si="15"/>
        <v>0</v>
      </c>
      <c r="C199" s="117"/>
      <c r="D199" s="43">
        <f t="shared" si="16"/>
        <v>0</v>
      </c>
      <c r="E199" s="44">
        <f t="shared" si="14"/>
        <v>0</v>
      </c>
      <c r="F199" s="43">
        <f t="shared" si="17"/>
        <v>0</v>
      </c>
      <c r="G199" s="45">
        <f>IF(AND(C199&lt;&gt;"",SUM(G$27:G198)&lt;E$19),$E$19/$E$23,0)</f>
        <v>0</v>
      </c>
      <c r="H199" s="43">
        <f t="shared" si="18"/>
        <v>0</v>
      </c>
      <c r="I199" s="43">
        <f t="shared" si="20"/>
        <v>0</v>
      </c>
      <c r="J199" s="78" t="str">
        <f t="shared" si="19"/>
        <v>2036–2037</v>
      </c>
      <c r="K199" s="78"/>
      <c r="L199" s="89"/>
      <c r="M199" s="78"/>
      <c r="N199" s="87"/>
      <c r="O199" s="79"/>
      <c r="Q199" s="46"/>
    </row>
    <row r="200" spans="1:17" s="40" customFormat="1" ht="20.25" customHeight="1" x14ac:dyDescent="0.2">
      <c r="A200" s="41">
        <v>50010</v>
      </c>
      <c r="B200" s="42">
        <f t="shared" si="15"/>
        <v>0</v>
      </c>
      <c r="C200" s="117"/>
      <c r="D200" s="43">
        <f t="shared" si="16"/>
        <v>0</v>
      </c>
      <c r="E200" s="44">
        <f t="shared" si="14"/>
        <v>0</v>
      </c>
      <c r="F200" s="43">
        <f t="shared" si="17"/>
        <v>0</v>
      </c>
      <c r="G200" s="45">
        <f>IF(AND(C200&lt;&gt;"",SUM(G$27:G199)&lt;E$19),$E$19/$E$23,0)</f>
        <v>0</v>
      </c>
      <c r="H200" s="43">
        <f t="shared" si="18"/>
        <v>0</v>
      </c>
      <c r="I200" s="43">
        <f t="shared" si="20"/>
        <v>0</v>
      </c>
      <c r="J200" s="78" t="str">
        <f t="shared" si="19"/>
        <v>2036–2037</v>
      </c>
      <c r="K200" s="78"/>
      <c r="L200" s="89"/>
      <c r="M200" s="78"/>
      <c r="N200" s="87"/>
      <c r="O200" s="79"/>
      <c r="Q200" s="46"/>
    </row>
    <row r="201" spans="1:17" s="40" customFormat="1" ht="20.25" customHeight="1" x14ac:dyDescent="0.2">
      <c r="A201" s="41">
        <v>50041</v>
      </c>
      <c r="B201" s="42">
        <f t="shared" si="15"/>
        <v>0</v>
      </c>
      <c r="C201" s="117"/>
      <c r="D201" s="43">
        <f t="shared" si="16"/>
        <v>0</v>
      </c>
      <c r="E201" s="44">
        <f t="shared" si="14"/>
        <v>0</v>
      </c>
      <c r="F201" s="43">
        <f t="shared" si="17"/>
        <v>0</v>
      </c>
      <c r="G201" s="45">
        <f>IF(AND(C201&lt;&gt;"",SUM(G$27:G200)&lt;E$19),$E$19/$E$23,0)</f>
        <v>0</v>
      </c>
      <c r="H201" s="43">
        <f t="shared" si="18"/>
        <v>0</v>
      </c>
      <c r="I201" s="43">
        <f t="shared" si="20"/>
        <v>0</v>
      </c>
      <c r="J201" s="78" t="str">
        <f t="shared" si="19"/>
        <v>2036–2037</v>
      </c>
      <c r="K201" s="78"/>
      <c r="L201" s="89"/>
      <c r="M201" s="78"/>
      <c r="N201" s="87"/>
      <c r="O201" s="79"/>
      <c r="Q201" s="46"/>
    </row>
    <row r="202" spans="1:17" s="40" customFormat="1" ht="20.25" customHeight="1" x14ac:dyDescent="0.2">
      <c r="A202" s="41">
        <v>50072</v>
      </c>
      <c r="B202" s="42">
        <f t="shared" si="15"/>
        <v>0</v>
      </c>
      <c r="C202" s="117"/>
      <c r="D202" s="43">
        <f t="shared" si="16"/>
        <v>0</v>
      </c>
      <c r="E202" s="44">
        <f t="shared" si="14"/>
        <v>0</v>
      </c>
      <c r="F202" s="43">
        <f t="shared" si="17"/>
        <v>0</v>
      </c>
      <c r="G202" s="45">
        <f>IF(AND(C202&lt;&gt;"",SUM(G$27:G201)&lt;E$19),$E$19/$E$23,0)</f>
        <v>0</v>
      </c>
      <c r="H202" s="43">
        <f t="shared" si="18"/>
        <v>0</v>
      </c>
      <c r="I202" s="43">
        <f t="shared" si="20"/>
        <v>0</v>
      </c>
      <c r="J202" s="78" t="str">
        <f t="shared" si="19"/>
        <v>2036–2037</v>
      </c>
      <c r="K202" s="78"/>
      <c r="L202" s="89"/>
      <c r="M202" s="78"/>
      <c r="N202" s="87"/>
      <c r="O202" s="79"/>
      <c r="Q202" s="46"/>
    </row>
    <row r="203" spans="1:17" s="40" customFormat="1" ht="20.25" customHeight="1" x14ac:dyDescent="0.2">
      <c r="A203" s="41">
        <v>50100</v>
      </c>
      <c r="B203" s="42">
        <f t="shared" si="15"/>
        <v>0</v>
      </c>
      <c r="C203" s="117"/>
      <c r="D203" s="43">
        <f t="shared" si="16"/>
        <v>0</v>
      </c>
      <c r="E203" s="44">
        <f t="shared" si="14"/>
        <v>0</v>
      </c>
      <c r="F203" s="43">
        <f t="shared" si="17"/>
        <v>0</v>
      </c>
      <c r="G203" s="45">
        <f>IF(AND(C203&lt;&gt;"",SUM(G$27:G202)&lt;E$19),$E$19/$E$23,0)</f>
        <v>0</v>
      </c>
      <c r="H203" s="43">
        <f t="shared" si="18"/>
        <v>0</v>
      </c>
      <c r="I203" s="43">
        <f t="shared" si="20"/>
        <v>0</v>
      </c>
      <c r="J203" s="78" t="str">
        <f t="shared" si="19"/>
        <v>2036–2037</v>
      </c>
      <c r="K203" s="78"/>
      <c r="L203" s="89"/>
      <c r="M203" s="78"/>
      <c r="N203" s="87"/>
      <c r="O203" s="79"/>
      <c r="Q203" s="46"/>
    </row>
    <row r="204" spans="1:17" s="40" customFormat="1" ht="20.25" customHeight="1" x14ac:dyDescent="0.2">
      <c r="A204" s="41">
        <v>50131</v>
      </c>
      <c r="B204" s="42">
        <f t="shared" si="15"/>
        <v>0</v>
      </c>
      <c r="C204" s="117"/>
      <c r="D204" s="43">
        <f t="shared" si="16"/>
        <v>0</v>
      </c>
      <c r="E204" s="44">
        <f t="shared" si="14"/>
        <v>0</v>
      </c>
      <c r="F204" s="43">
        <f t="shared" si="17"/>
        <v>0</v>
      </c>
      <c r="G204" s="45">
        <f>IF(AND(C204&lt;&gt;"",SUM(G$27:G203)&lt;E$19),$E$19/$E$23,0)</f>
        <v>0</v>
      </c>
      <c r="H204" s="43">
        <f t="shared" si="18"/>
        <v>0</v>
      </c>
      <c r="I204" s="43">
        <f t="shared" si="20"/>
        <v>0</v>
      </c>
      <c r="J204" s="78" t="str">
        <f t="shared" si="19"/>
        <v>2036–2037</v>
      </c>
      <c r="K204" s="78"/>
      <c r="L204" s="89"/>
      <c r="M204" s="78"/>
      <c r="N204" s="87"/>
      <c r="O204" s="79"/>
      <c r="Q204" s="46"/>
    </row>
    <row r="205" spans="1:17" s="40" customFormat="1" ht="20.25" customHeight="1" x14ac:dyDescent="0.2">
      <c r="A205" s="41">
        <v>50161</v>
      </c>
      <c r="B205" s="42">
        <f t="shared" si="15"/>
        <v>0</v>
      </c>
      <c r="C205" s="117"/>
      <c r="D205" s="43">
        <f t="shared" si="16"/>
        <v>0</v>
      </c>
      <c r="E205" s="44">
        <f t="shared" si="14"/>
        <v>0</v>
      </c>
      <c r="F205" s="43">
        <f t="shared" si="17"/>
        <v>0</v>
      </c>
      <c r="G205" s="45">
        <f>IF(AND(C205&lt;&gt;"",SUM(G$27:G204)&lt;E$19),$E$19/$E$23,0)</f>
        <v>0</v>
      </c>
      <c r="H205" s="43">
        <f t="shared" si="18"/>
        <v>0</v>
      </c>
      <c r="I205" s="43">
        <f t="shared" si="20"/>
        <v>0</v>
      </c>
      <c r="J205" s="78" t="str">
        <f t="shared" si="19"/>
        <v>2036–2037</v>
      </c>
      <c r="K205" s="78"/>
      <c r="L205" s="89"/>
      <c r="M205" s="78"/>
      <c r="N205" s="87"/>
      <c r="O205" s="79"/>
      <c r="Q205" s="46"/>
    </row>
    <row r="206" spans="1:17" s="40" customFormat="1" ht="20.25" customHeight="1" x14ac:dyDescent="0.2">
      <c r="A206" s="41">
        <v>50192</v>
      </c>
      <c r="B206" s="42">
        <f t="shared" si="15"/>
        <v>0</v>
      </c>
      <c r="C206" s="117"/>
      <c r="D206" s="43">
        <f t="shared" si="16"/>
        <v>0</v>
      </c>
      <c r="E206" s="44">
        <f t="shared" si="14"/>
        <v>0</v>
      </c>
      <c r="F206" s="43">
        <f t="shared" si="17"/>
        <v>0</v>
      </c>
      <c r="G206" s="45">
        <f>IF(AND(C206&lt;&gt;"",SUM(G$27:G205)&lt;E$19),$E$19/$E$23,0)</f>
        <v>0</v>
      </c>
      <c r="H206" s="43">
        <f t="shared" si="18"/>
        <v>0</v>
      </c>
      <c r="I206" s="43">
        <f t="shared" si="20"/>
        <v>0</v>
      </c>
      <c r="J206" s="78" t="str">
        <f t="shared" si="19"/>
        <v>2036–2037</v>
      </c>
      <c r="K206" s="78"/>
      <c r="L206" s="89"/>
      <c r="M206" s="78"/>
      <c r="N206" s="87"/>
      <c r="O206" s="79"/>
      <c r="Q206" s="46"/>
    </row>
    <row r="207" spans="1:17" s="40" customFormat="1" ht="20.25" customHeight="1" x14ac:dyDescent="0.2">
      <c r="A207" s="41">
        <v>50222</v>
      </c>
      <c r="B207" s="42">
        <f t="shared" si="15"/>
        <v>0</v>
      </c>
      <c r="C207" s="117"/>
      <c r="D207" s="43">
        <f t="shared" si="16"/>
        <v>0</v>
      </c>
      <c r="E207" s="44">
        <f t="shared" si="14"/>
        <v>0</v>
      </c>
      <c r="F207" s="43">
        <f t="shared" si="17"/>
        <v>0</v>
      </c>
      <c r="G207" s="45">
        <f>IF(AND(C207&lt;&gt;"",SUM(G$27:G206)&lt;E$19),$E$19/$E$23,0)</f>
        <v>0</v>
      </c>
      <c r="H207" s="43">
        <f t="shared" si="18"/>
        <v>0</v>
      </c>
      <c r="I207" s="43">
        <f t="shared" si="20"/>
        <v>0</v>
      </c>
      <c r="J207" s="78" t="str">
        <f t="shared" si="19"/>
        <v>2037–2038</v>
      </c>
      <c r="K207" s="78"/>
      <c r="L207" s="89"/>
      <c r="M207" s="78"/>
      <c r="N207" s="87"/>
      <c r="O207" s="79"/>
      <c r="Q207" s="46"/>
    </row>
    <row r="208" spans="1:17" s="40" customFormat="1" ht="20.25" customHeight="1" x14ac:dyDescent="0.2">
      <c r="A208" s="41">
        <v>50253</v>
      </c>
      <c r="B208" s="42">
        <f t="shared" si="15"/>
        <v>0</v>
      </c>
      <c r="C208" s="117"/>
      <c r="D208" s="43">
        <f t="shared" si="16"/>
        <v>0</v>
      </c>
      <c r="E208" s="44">
        <f t="shared" si="14"/>
        <v>0</v>
      </c>
      <c r="F208" s="43">
        <f t="shared" si="17"/>
        <v>0</v>
      </c>
      <c r="G208" s="45">
        <f>IF(AND(C208&lt;&gt;"",SUM(G$27:G207)&lt;E$19),$E$19/$E$23,0)</f>
        <v>0</v>
      </c>
      <c r="H208" s="43">
        <f t="shared" si="18"/>
        <v>0</v>
      </c>
      <c r="I208" s="43">
        <f t="shared" si="20"/>
        <v>0</v>
      </c>
      <c r="J208" s="78" t="str">
        <f t="shared" si="19"/>
        <v>2037–2038</v>
      </c>
      <c r="K208" s="78"/>
      <c r="L208" s="89"/>
      <c r="M208" s="78"/>
      <c r="N208" s="87"/>
      <c r="O208" s="79"/>
      <c r="Q208" s="46"/>
    </row>
    <row r="209" spans="1:17" s="40" customFormat="1" ht="20.25" customHeight="1" x14ac:dyDescent="0.2">
      <c r="A209" s="41">
        <v>50284</v>
      </c>
      <c r="B209" s="42">
        <f t="shared" si="15"/>
        <v>0</v>
      </c>
      <c r="C209" s="117"/>
      <c r="D209" s="43">
        <f t="shared" si="16"/>
        <v>0</v>
      </c>
      <c r="E209" s="44">
        <f t="shared" si="14"/>
        <v>0</v>
      </c>
      <c r="F209" s="43">
        <f t="shared" si="17"/>
        <v>0</v>
      </c>
      <c r="G209" s="45">
        <f>IF(AND(C209&lt;&gt;"",SUM(G$27:G208)&lt;E$19),$E$19/$E$23,0)</f>
        <v>0</v>
      </c>
      <c r="H209" s="43">
        <f t="shared" si="18"/>
        <v>0</v>
      </c>
      <c r="I209" s="43">
        <f t="shared" si="20"/>
        <v>0</v>
      </c>
      <c r="J209" s="78" t="str">
        <f t="shared" si="19"/>
        <v>2037–2038</v>
      </c>
      <c r="K209" s="78"/>
      <c r="L209" s="89"/>
      <c r="M209" s="78"/>
      <c r="N209" s="87"/>
      <c r="O209" s="79"/>
      <c r="Q209" s="46"/>
    </row>
    <row r="210" spans="1:17" s="40" customFormat="1" ht="20.25" customHeight="1" x14ac:dyDescent="0.2">
      <c r="A210" s="41">
        <v>50314</v>
      </c>
      <c r="B210" s="42">
        <f t="shared" si="15"/>
        <v>0</v>
      </c>
      <c r="C210" s="117"/>
      <c r="D210" s="43">
        <f t="shared" si="16"/>
        <v>0</v>
      </c>
      <c r="E210" s="44">
        <f t="shared" si="14"/>
        <v>0</v>
      </c>
      <c r="F210" s="43">
        <f t="shared" si="17"/>
        <v>0</v>
      </c>
      <c r="G210" s="45">
        <f>IF(AND(C210&lt;&gt;"",SUM(G$27:G209)&lt;E$19),$E$19/$E$23,0)</f>
        <v>0</v>
      </c>
      <c r="H210" s="43">
        <f t="shared" si="18"/>
        <v>0</v>
      </c>
      <c r="I210" s="43">
        <f t="shared" si="20"/>
        <v>0</v>
      </c>
      <c r="J210" s="78" t="str">
        <f t="shared" si="19"/>
        <v>2037–2038</v>
      </c>
      <c r="K210" s="78"/>
      <c r="L210" s="89"/>
      <c r="M210" s="78"/>
      <c r="N210" s="87"/>
      <c r="O210" s="79"/>
      <c r="Q210" s="46"/>
    </row>
    <row r="211" spans="1:17" s="40" customFormat="1" ht="20.25" customHeight="1" x14ac:dyDescent="0.2">
      <c r="A211" s="41">
        <v>50345</v>
      </c>
      <c r="B211" s="42">
        <f t="shared" si="15"/>
        <v>0</v>
      </c>
      <c r="C211" s="117"/>
      <c r="D211" s="43">
        <f t="shared" si="16"/>
        <v>0</v>
      </c>
      <c r="E211" s="44">
        <f t="shared" si="14"/>
        <v>0</v>
      </c>
      <c r="F211" s="43">
        <f t="shared" si="17"/>
        <v>0</v>
      </c>
      <c r="G211" s="45">
        <f>IF(AND(C211&lt;&gt;"",SUM(G$27:G210)&lt;E$19),$E$19/$E$23,0)</f>
        <v>0</v>
      </c>
      <c r="H211" s="43">
        <f t="shared" si="18"/>
        <v>0</v>
      </c>
      <c r="I211" s="43">
        <f t="shared" si="20"/>
        <v>0</v>
      </c>
      <c r="J211" s="78" t="str">
        <f t="shared" si="19"/>
        <v>2037–2038</v>
      </c>
      <c r="K211" s="78"/>
      <c r="L211" s="89"/>
      <c r="M211" s="78"/>
      <c r="N211" s="87"/>
      <c r="O211" s="79"/>
      <c r="Q211" s="46"/>
    </row>
    <row r="212" spans="1:17" s="40" customFormat="1" ht="20.25" customHeight="1" x14ac:dyDescent="0.2">
      <c r="A212" s="41">
        <v>50375</v>
      </c>
      <c r="B212" s="42">
        <f t="shared" si="15"/>
        <v>0</v>
      </c>
      <c r="C212" s="117"/>
      <c r="D212" s="43">
        <f t="shared" si="16"/>
        <v>0</v>
      </c>
      <c r="E212" s="44">
        <f t="shared" si="14"/>
        <v>0</v>
      </c>
      <c r="F212" s="43">
        <f t="shared" si="17"/>
        <v>0</v>
      </c>
      <c r="G212" s="45">
        <f>IF(AND(C212&lt;&gt;"",SUM(G$27:G211)&lt;E$19),$E$19/$E$23,0)</f>
        <v>0</v>
      </c>
      <c r="H212" s="43">
        <f t="shared" si="18"/>
        <v>0</v>
      </c>
      <c r="I212" s="43">
        <f t="shared" si="20"/>
        <v>0</v>
      </c>
      <c r="J212" s="78" t="str">
        <f t="shared" si="19"/>
        <v>2037–2038</v>
      </c>
      <c r="K212" s="78"/>
      <c r="L212" s="89"/>
      <c r="M212" s="78"/>
      <c r="N212" s="87"/>
      <c r="O212" s="79"/>
      <c r="Q212" s="46"/>
    </row>
    <row r="213" spans="1:17" s="40" customFormat="1" ht="20.25" customHeight="1" x14ac:dyDescent="0.2">
      <c r="A213" s="41">
        <v>50406</v>
      </c>
      <c r="B213" s="42">
        <f t="shared" si="15"/>
        <v>0</v>
      </c>
      <c r="C213" s="117"/>
      <c r="D213" s="43">
        <f t="shared" si="16"/>
        <v>0</v>
      </c>
      <c r="E213" s="44">
        <f t="shared" si="14"/>
        <v>0</v>
      </c>
      <c r="F213" s="43">
        <f t="shared" si="17"/>
        <v>0</v>
      </c>
      <c r="G213" s="45">
        <f>IF(AND(C213&lt;&gt;"",SUM(G$27:G212)&lt;E$19),$E$19/$E$23,0)</f>
        <v>0</v>
      </c>
      <c r="H213" s="43">
        <f t="shared" si="18"/>
        <v>0</v>
      </c>
      <c r="I213" s="43">
        <f t="shared" si="20"/>
        <v>0</v>
      </c>
      <c r="J213" s="78" t="str">
        <f t="shared" si="19"/>
        <v>2037–2038</v>
      </c>
      <c r="K213" s="78"/>
      <c r="L213" s="89"/>
      <c r="M213" s="78"/>
      <c r="N213" s="87"/>
      <c r="O213" s="79"/>
      <c r="Q213" s="46"/>
    </row>
    <row r="214" spans="1:17" s="40" customFormat="1" ht="20.25" customHeight="1" x14ac:dyDescent="0.2">
      <c r="A214" s="41">
        <v>50437</v>
      </c>
      <c r="B214" s="42">
        <f t="shared" si="15"/>
        <v>0</v>
      </c>
      <c r="C214" s="117"/>
      <c r="D214" s="43">
        <f t="shared" si="16"/>
        <v>0</v>
      </c>
      <c r="E214" s="44">
        <f t="shared" si="14"/>
        <v>0</v>
      </c>
      <c r="F214" s="43">
        <f t="shared" si="17"/>
        <v>0</v>
      </c>
      <c r="G214" s="45">
        <f>IF(AND(C214&lt;&gt;"",SUM(G$27:G213)&lt;E$19),$E$19/$E$23,0)</f>
        <v>0</v>
      </c>
      <c r="H214" s="43">
        <f t="shared" si="18"/>
        <v>0</v>
      </c>
      <c r="I214" s="43">
        <f t="shared" si="20"/>
        <v>0</v>
      </c>
      <c r="J214" s="78" t="str">
        <f t="shared" si="19"/>
        <v>2037–2038</v>
      </c>
      <c r="K214" s="78"/>
      <c r="L214" s="89"/>
      <c r="M214" s="78"/>
      <c r="N214" s="87"/>
      <c r="O214" s="79"/>
      <c r="Q214" s="46"/>
    </row>
    <row r="215" spans="1:17" s="40" customFormat="1" ht="20.25" customHeight="1" x14ac:dyDescent="0.2">
      <c r="A215" s="41">
        <v>50465</v>
      </c>
      <c r="B215" s="42">
        <f t="shared" si="15"/>
        <v>0</v>
      </c>
      <c r="C215" s="117"/>
      <c r="D215" s="43">
        <f t="shared" si="16"/>
        <v>0</v>
      </c>
      <c r="E215" s="44">
        <f t="shared" si="14"/>
        <v>0</v>
      </c>
      <c r="F215" s="43">
        <f t="shared" si="17"/>
        <v>0</v>
      </c>
      <c r="G215" s="45">
        <f>IF(AND(C215&lt;&gt;"",SUM(G$27:G214)&lt;E$19),$E$19/$E$23,0)</f>
        <v>0</v>
      </c>
      <c r="H215" s="43">
        <f t="shared" si="18"/>
        <v>0</v>
      </c>
      <c r="I215" s="43">
        <f t="shared" si="20"/>
        <v>0</v>
      </c>
      <c r="J215" s="78" t="str">
        <f t="shared" si="19"/>
        <v>2037–2038</v>
      </c>
      <c r="K215" s="78"/>
      <c r="L215" s="89"/>
      <c r="M215" s="78"/>
      <c r="N215" s="87"/>
      <c r="O215" s="79"/>
      <c r="Q215" s="46"/>
    </row>
    <row r="216" spans="1:17" s="40" customFormat="1" ht="20.25" customHeight="1" x14ac:dyDescent="0.2">
      <c r="A216" s="41">
        <v>50496</v>
      </c>
      <c r="B216" s="42">
        <f t="shared" si="15"/>
        <v>0</v>
      </c>
      <c r="C216" s="117"/>
      <c r="D216" s="43">
        <f t="shared" si="16"/>
        <v>0</v>
      </c>
      <c r="E216" s="44">
        <f t="shared" si="14"/>
        <v>0</v>
      </c>
      <c r="F216" s="43">
        <f t="shared" si="17"/>
        <v>0</v>
      </c>
      <c r="G216" s="45">
        <f>IF(AND(C216&lt;&gt;"",SUM(G$27:G215)&lt;E$19),$E$19/$E$23,0)</f>
        <v>0</v>
      </c>
      <c r="H216" s="43">
        <f t="shared" si="18"/>
        <v>0</v>
      </c>
      <c r="I216" s="43">
        <f t="shared" si="20"/>
        <v>0</v>
      </c>
      <c r="J216" s="78" t="str">
        <f t="shared" si="19"/>
        <v>2037–2038</v>
      </c>
      <c r="K216" s="78"/>
      <c r="L216" s="89"/>
      <c r="M216" s="78"/>
      <c r="N216" s="87"/>
      <c r="O216" s="79"/>
      <c r="Q216" s="46"/>
    </row>
    <row r="217" spans="1:17" s="40" customFormat="1" ht="20.25" customHeight="1" x14ac:dyDescent="0.2">
      <c r="A217" s="41">
        <v>50526</v>
      </c>
      <c r="B217" s="42">
        <f t="shared" si="15"/>
        <v>0</v>
      </c>
      <c r="C217" s="117"/>
      <c r="D217" s="43">
        <f t="shared" si="16"/>
        <v>0</v>
      </c>
      <c r="E217" s="44">
        <f t="shared" si="14"/>
        <v>0</v>
      </c>
      <c r="F217" s="43">
        <f t="shared" si="17"/>
        <v>0</v>
      </c>
      <c r="G217" s="45">
        <f>IF(AND(C217&lt;&gt;"",SUM(G$27:G216)&lt;E$19),$E$19/$E$23,0)</f>
        <v>0</v>
      </c>
      <c r="H217" s="43">
        <f t="shared" si="18"/>
        <v>0</v>
      </c>
      <c r="I217" s="43">
        <f t="shared" si="20"/>
        <v>0</v>
      </c>
      <c r="J217" s="78" t="str">
        <f t="shared" si="19"/>
        <v>2037–2038</v>
      </c>
      <c r="K217" s="78"/>
      <c r="L217" s="89"/>
      <c r="M217" s="78"/>
      <c r="N217" s="87"/>
      <c r="O217" s="79"/>
      <c r="Q217" s="46"/>
    </row>
    <row r="218" spans="1:17" s="40" customFormat="1" ht="20.25" customHeight="1" x14ac:dyDescent="0.2">
      <c r="A218" s="41">
        <v>50557</v>
      </c>
      <c r="B218" s="42">
        <f t="shared" si="15"/>
        <v>0</v>
      </c>
      <c r="C218" s="117"/>
      <c r="D218" s="43">
        <f t="shared" si="16"/>
        <v>0</v>
      </c>
      <c r="E218" s="44">
        <f t="shared" si="14"/>
        <v>0</v>
      </c>
      <c r="F218" s="43">
        <f t="shared" si="17"/>
        <v>0</v>
      </c>
      <c r="G218" s="45">
        <f>IF(AND(C218&lt;&gt;"",SUM(G$27:G217)&lt;E$19),$E$19/$E$23,0)</f>
        <v>0</v>
      </c>
      <c r="H218" s="43">
        <f t="shared" si="18"/>
        <v>0</v>
      </c>
      <c r="I218" s="43">
        <f t="shared" si="20"/>
        <v>0</v>
      </c>
      <c r="J218" s="78" t="str">
        <f t="shared" si="19"/>
        <v>2037–2038</v>
      </c>
      <c r="K218" s="78"/>
      <c r="L218" s="89"/>
      <c r="M218" s="78"/>
      <c r="N218" s="87"/>
      <c r="O218" s="79"/>
      <c r="Q218" s="46"/>
    </row>
    <row r="219" spans="1:17" s="40" customFormat="1" ht="20.25" customHeight="1" x14ac:dyDescent="0.2">
      <c r="A219" s="41">
        <v>50587</v>
      </c>
      <c r="B219" s="42">
        <f t="shared" si="15"/>
        <v>0</v>
      </c>
      <c r="C219" s="117"/>
      <c r="D219" s="43">
        <f t="shared" si="16"/>
        <v>0</v>
      </c>
      <c r="E219" s="44">
        <f t="shared" ref="E219:E282" si="21">C219-D219</f>
        <v>0</v>
      </c>
      <c r="F219" s="43">
        <f t="shared" si="17"/>
        <v>0</v>
      </c>
      <c r="G219" s="45">
        <f>IF(AND(C219&lt;&gt;"",SUM(G$27:G218)&lt;E$19),$E$19/$E$23,0)</f>
        <v>0</v>
      </c>
      <c r="H219" s="43">
        <f t="shared" si="18"/>
        <v>0</v>
      </c>
      <c r="I219" s="43">
        <f t="shared" si="20"/>
        <v>0</v>
      </c>
      <c r="J219" s="78" t="str">
        <f t="shared" si="19"/>
        <v>2038–2039</v>
      </c>
      <c r="K219" s="78"/>
      <c r="L219" s="89"/>
      <c r="M219" s="78"/>
      <c r="N219" s="87"/>
      <c r="O219" s="79"/>
      <c r="Q219" s="46"/>
    </row>
    <row r="220" spans="1:17" s="40" customFormat="1" ht="20.25" customHeight="1" x14ac:dyDescent="0.2">
      <c r="A220" s="41">
        <v>50618</v>
      </c>
      <c r="B220" s="42">
        <f t="shared" ref="B220:B283" si="22">IF(C220&gt;0,C220*-1,C220)</f>
        <v>0</v>
      </c>
      <c r="C220" s="117"/>
      <c r="D220" s="43">
        <f t="shared" ref="D220:D283" si="23">IF(C220="",0,IF($E$15="Beginning",IF(C219&lt;&gt;"",$F219*$E$6/12,0),IF(C219&lt;&gt;"",$F219*$E$6/12,$E$16*$E$6/12)))</f>
        <v>0</v>
      </c>
      <c r="E220" s="44">
        <f t="shared" si="21"/>
        <v>0</v>
      </c>
      <c r="F220" s="43">
        <f t="shared" ref="F220:F283" si="24">IF(C220="",0,IF(C219="",$E$16-E220,IF(C220&lt;&gt;"",F219-E220)))</f>
        <v>0</v>
      </c>
      <c r="G220" s="45">
        <f>IF(AND(C220&lt;&gt;"",SUM(G$27:G219)&lt;E$19),$E$19/$E$23,0)</f>
        <v>0</v>
      </c>
      <c r="H220" s="43">
        <f t="shared" ref="H220:H283" si="25">IF(C220&lt;&gt;"",G220+H219,0)</f>
        <v>0</v>
      </c>
      <c r="I220" s="43">
        <f t="shared" si="20"/>
        <v>0</v>
      </c>
      <c r="J220" s="78" t="str">
        <f t="shared" ref="J220:J283" si="26">IF(OR(MONTH(A220)=1,MONTH(A220)=2,MONTH(A220)=3,MONTH(A220)=4,MONTH(A220)=5,MONTH(A220)=6),YEAR(A220)-1&amp;"–"&amp;YEAR(A220),YEAR(A220)&amp;"–"&amp;YEAR(A220)+1)</f>
        <v>2038–2039</v>
      </c>
      <c r="K220" s="78"/>
      <c r="L220" s="89"/>
      <c r="M220" s="78"/>
      <c r="N220" s="87"/>
      <c r="O220" s="79"/>
      <c r="Q220" s="46"/>
    </row>
    <row r="221" spans="1:17" s="40" customFormat="1" ht="20.25" customHeight="1" x14ac:dyDescent="0.2">
      <c r="A221" s="41">
        <v>50649</v>
      </c>
      <c r="B221" s="42">
        <f t="shared" si="22"/>
        <v>0</v>
      </c>
      <c r="C221" s="117"/>
      <c r="D221" s="43">
        <f t="shared" si="23"/>
        <v>0</v>
      </c>
      <c r="E221" s="44">
        <f t="shared" si="21"/>
        <v>0</v>
      </c>
      <c r="F221" s="43">
        <f t="shared" si="24"/>
        <v>0</v>
      </c>
      <c r="G221" s="45">
        <f>IF(AND(C221&lt;&gt;"",SUM(G$27:G220)&lt;E$19),$E$19/$E$23,0)</f>
        <v>0</v>
      </c>
      <c r="H221" s="43">
        <f t="shared" si="25"/>
        <v>0</v>
      </c>
      <c r="I221" s="43">
        <f t="shared" ref="I221:I284" si="27">IF(C221&lt;&gt;"",$E$19-H221,0)</f>
        <v>0</v>
      </c>
      <c r="J221" s="78" t="str">
        <f t="shared" si="26"/>
        <v>2038–2039</v>
      </c>
      <c r="K221" s="78"/>
      <c r="L221" s="89"/>
      <c r="M221" s="78"/>
      <c r="N221" s="87"/>
      <c r="O221" s="79"/>
      <c r="Q221" s="46"/>
    </row>
    <row r="222" spans="1:17" s="40" customFormat="1" ht="20.25" customHeight="1" x14ac:dyDescent="0.2">
      <c r="A222" s="41">
        <v>50679</v>
      </c>
      <c r="B222" s="42">
        <f t="shared" si="22"/>
        <v>0</v>
      </c>
      <c r="C222" s="117"/>
      <c r="D222" s="43">
        <f t="shared" si="23"/>
        <v>0</v>
      </c>
      <c r="E222" s="44">
        <f t="shared" si="21"/>
        <v>0</v>
      </c>
      <c r="F222" s="43">
        <f t="shared" si="24"/>
        <v>0</v>
      </c>
      <c r="G222" s="45">
        <f>IF(AND(C222&lt;&gt;"",SUM(G$27:G221)&lt;E$19),$E$19/$E$23,0)</f>
        <v>0</v>
      </c>
      <c r="H222" s="43">
        <f t="shared" si="25"/>
        <v>0</v>
      </c>
      <c r="I222" s="43">
        <f t="shared" si="27"/>
        <v>0</v>
      </c>
      <c r="J222" s="78" t="str">
        <f t="shared" si="26"/>
        <v>2038–2039</v>
      </c>
      <c r="K222" s="78"/>
      <c r="L222" s="89"/>
      <c r="M222" s="78"/>
      <c r="N222" s="87"/>
      <c r="O222" s="79"/>
      <c r="Q222" s="46"/>
    </row>
    <row r="223" spans="1:17" s="40" customFormat="1" ht="20.25" customHeight="1" x14ac:dyDescent="0.2">
      <c r="A223" s="41">
        <v>50710</v>
      </c>
      <c r="B223" s="42">
        <f t="shared" si="22"/>
        <v>0</v>
      </c>
      <c r="C223" s="117"/>
      <c r="D223" s="43">
        <f t="shared" si="23"/>
        <v>0</v>
      </c>
      <c r="E223" s="44">
        <f t="shared" si="21"/>
        <v>0</v>
      </c>
      <c r="F223" s="43">
        <f t="shared" si="24"/>
        <v>0</v>
      </c>
      <c r="G223" s="45">
        <f>IF(AND(C223&lt;&gt;"",SUM(G$27:G222)&lt;E$19),$E$19/$E$23,0)</f>
        <v>0</v>
      </c>
      <c r="H223" s="43">
        <f t="shared" si="25"/>
        <v>0</v>
      </c>
      <c r="I223" s="43">
        <f t="shared" si="27"/>
        <v>0</v>
      </c>
      <c r="J223" s="78" t="str">
        <f t="shared" si="26"/>
        <v>2038–2039</v>
      </c>
      <c r="K223" s="78"/>
      <c r="L223" s="89"/>
      <c r="M223" s="78"/>
      <c r="N223" s="87"/>
      <c r="O223" s="79"/>
      <c r="Q223" s="46"/>
    </row>
    <row r="224" spans="1:17" s="40" customFormat="1" ht="20.25" customHeight="1" x14ac:dyDescent="0.2">
      <c r="A224" s="41">
        <v>50740</v>
      </c>
      <c r="B224" s="42">
        <f t="shared" si="22"/>
        <v>0</v>
      </c>
      <c r="C224" s="117"/>
      <c r="D224" s="43">
        <f t="shared" si="23"/>
        <v>0</v>
      </c>
      <c r="E224" s="44">
        <f t="shared" si="21"/>
        <v>0</v>
      </c>
      <c r="F224" s="43">
        <f t="shared" si="24"/>
        <v>0</v>
      </c>
      <c r="G224" s="45">
        <f>IF(AND(C224&lt;&gt;"",SUM(G$27:G223)&lt;E$19),$E$19/$E$23,0)</f>
        <v>0</v>
      </c>
      <c r="H224" s="43">
        <f t="shared" si="25"/>
        <v>0</v>
      </c>
      <c r="I224" s="43">
        <f t="shared" si="27"/>
        <v>0</v>
      </c>
      <c r="J224" s="78" t="str">
        <f t="shared" si="26"/>
        <v>2038–2039</v>
      </c>
      <c r="K224" s="78"/>
      <c r="L224" s="89"/>
      <c r="M224" s="78"/>
      <c r="N224" s="87"/>
      <c r="O224" s="79"/>
      <c r="Q224" s="46"/>
    </row>
    <row r="225" spans="1:17" s="40" customFormat="1" ht="20.25" customHeight="1" x14ac:dyDescent="0.2">
      <c r="A225" s="41">
        <v>50771</v>
      </c>
      <c r="B225" s="42">
        <f t="shared" si="22"/>
        <v>0</v>
      </c>
      <c r="C225" s="117"/>
      <c r="D225" s="43">
        <f t="shared" si="23"/>
        <v>0</v>
      </c>
      <c r="E225" s="44">
        <f t="shared" si="21"/>
        <v>0</v>
      </c>
      <c r="F225" s="43">
        <f t="shared" si="24"/>
        <v>0</v>
      </c>
      <c r="G225" s="45">
        <f>IF(AND(C225&lt;&gt;"",SUM(G$27:G224)&lt;E$19),$E$19/$E$23,0)</f>
        <v>0</v>
      </c>
      <c r="H225" s="43">
        <f t="shared" si="25"/>
        <v>0</v>
      </c>
      <c r="I225" s="43">
        <f t="shared" si="27"/>
        <v>0</v>
      </c>
      <c r="J225" s="78" t="str">
        <f t="shared" si="26"/>
        <v>2038–2039</v>
      </c>
      <c r="K225" s="78"/>
      <c r="L225" s="89"/>
      <c r="M225" s="78"/>
      <c r="N225" s="87"/>
      <c r="O225" s="79"/>
      <c r="Q225" s="46"/>
    </row>
    <row r="226" spans="1:17" s="40" customFormat="1" ht="20.25" customHeight="1" x14ac:dyDescent="0.2">
      <c r="A226" s="41">
        <v>50802</v>
      </c>
      <c r="B226" s="42">
        <f t="shared" si="22"/>
        <v>0</v>
      </c>
      <c r="C226" s="117"/>
      <c r="D226" s="43">
        <f t="shared" si="23"/>
        <v>0</v>
      </c>
      <c r="E226" s="44">
        <f t="shared" si="21"/>
        <v>0</v>
      </c>
      <c r="F226" s="43">
        <f t="shared" si="24"/>
        <v>0</v>
      </c>
      <c r="G226" s="45">
        <f>IF(AND(C226&lt;&gt;"",SUM(G$27:G225)&lt;E$19),$E$19/$E$23,0)</f>
        <v>0</v>
      </c>
      <c r="H226" s="43">
        <f t="shared" si="25"/>
        <v>0</v>
      </c>
      <c r="I226" s="43">
        <f t="shared" si="27"/>
        <v>0</v>
      </c>
      <c r="J226" s="78" t="str">
        <f t="shared" si="26"/>
        <v>2038–2039</v>
      </c>
      <c r="K226" s="78"/>
      <c r="L226" s="89"/>
      <c r="M226" s="78"/>
      <c r="N226" s="87"/>
      <c r="O226" s="79"/>
      <c r="Q226" s="46"/>
    </row>
    <row r="227" spans="1:17" s="40" customFormat="1" ht="20.25" customHeight="1" x14ac:dyDescent="0.2">
      <c r="A227" s="41">
        <v>50830</v>
      </c>
      <c r="B227" s="42">
        <f t="shared" si="22"/>
        <v>0</v>
      </c>
      <c r="C227" s="117"/>
      <c r="D227" s="43">
        <f t="shared" si="23"/>
        <v>0</v>
      </c>
      <c r="E227" s="44">
        <f t="shared" si="21"/>
        <v>0</v>
      </c>
      <c r="F227" s="43">
        <f t="shared" si="24"/>
        <v>0</v>
      </c>
      <c r="G227" s="45">
        <f>IF(AND(C227&lt;&gt;"",SUM(G$27:G226)&lt;E$19),$E$19/$E$23,0)</f>
        <v>0</v>
      </c>
      <c r="H227" s="43">
        <f t="shared" si="25"/>
        <v>0</v>
      </c>
      <c r="I227" s="43">
        <f t="shared" si="27"/>
        <v>0</v>
      </c>
      <c r="J227" s="78" t="str">
        <f t="shared" si="26"/>
        <v>2038–2039</v>
      </c>
      <c r="K227" s="78"/>
      <c r="L227" s="89"/>
      <c r="M227" s="78"/>
      <c r="N227" s="87"/>
      <c r="O227" s="79"/>
      <c r="Q227" s="46"/>
    </row>
    <row r="228" spans="1:17" s="40" customFormat="1" ht="20.25" customHeight="1" x14ac:dyDescent="0.2">
      <c r="A228" s="41">
        <v>50861</v>
      </c>
      <c r="B228" s="42">
        <f t="shared" si="22"/>
        <v>0</v>
      </c>
      <c r="C228" s="117"/>
      <c r="D228" s="43">
        <f t="shared" si="23"/>
        <v>0</v>
      </c>
      <c r="E228" s="44">
        <f t="shared" si="21"/>
        <v>0</v>
      </c>
      <c r="F228" s="43">
        <f t="shared" si="24"/>
        <v>0</v>
      </c>
      <c r="G228" s="45">
        <f>IF(AND(C228&lt;&gt;"",SUM(G$27:G227)&lt;E$19),$E$19/$E$23,0)</f>
        <v>0</v>
      </c>
      <c r="H228" s="43">
        <f t="shared" si="25"/>
        <v>0</v>
      </c>
      <c r="I228" s="43">
        <f t="shared" si="27"/>
        <v>0</v>
      </c>
      <c r="J228" s="78" t="str">
        <f t="shared" si="26"/>
        <v>2038–2039</v>
      </c>
      <c r="K228" s="78"/>
      <c r="L228" s="89"/>
      <c r="M228" s="78"/>
      <c r="N228" s="87"/>
      <c r="O228" s="79"/>
      <c r="Q228" s="46"/>
    </row>
    <row r="229" spans="1:17" s="40" customFormat="1" ht="20.25" customHeight="1" x14ac:dyDescent="0.2">
      <c r="A229" s="41">
        <v>50891</v>
      </c>
      <c r="B229" s="42">
        <f t="shared" si="22"/>
        <v>0</v>
      </c>
      <c r="C229" s="117"/>
      <c r="D229" s="43">
        <f t="shared" si="23"/>
        <v>0</v>
      </c>
      <c r="E229" s="44">
        <f t="shared" si="21"/>
        <v>0</v>
      </c>
      <c r="F229" s="43">
        <f t="shared" si="24"/>
        <v>0</v>
      </c>
      <c r="G229" s="45">
        <f>IF(AND(C229&lt;&gt;"",SUM(G$27:G228)&lt;E$19),$E$19/$E$23,0)</f>
        <v>0</v>
      </c>
      <c r="H229" s="43">
        <f t="shared" si="25"/>
        <v>0</v>
      </c>
      <c r="I229" s="43">
        <f t="shared" si="27"/>
        <v>0</v>
      </c>
      <c r="J229" s="78" t="str">
        <f t="shared" si="26"/>
        <v>2038–2039</v>
      </c>
      <c r="K229" s="78"/>
      <c r="L229" s="89"/>
      <c r="M229" s="78"/>
      <c r="N229" s="87"/>
      <c r="O229" s="79"/>
      <c r="Q229" s="46"/>
    </row>
    <row r="230" spans="1:17" s="40" customFormat="1" ht="20.25" customHeight="1" x14ac:dyDescent="0.2">
      <c r="A230" s="41">
        <v>50922</v>
      </c>
      <c r="B230" s="42">
        <f t="shared" si="22"/>
        <v>0</v>
      </c>
      <c r="C230" s="117"/>
      <c r="D230" s="43">
        <f t="shared" si="23"/>
        <v>0</v>
      </c>
      <c r="E230" s="44">
        <f t="shared" si="21"/>
        <v>0</v>
      </c>
      <c r="F230" s="43">
        <f t="shared" si="24"/>
        <v>0</v>
      </c>
      <c r="G230" s="45">
        <f>IF(AND(C230&lt;&gt;"",SUM(G$27:G229)&lt;E$19),$E$19/$E$23,0)</f>
        <v>0</v>
      </c>
      <c r="H230" s="43">
        <f t="shared" si="25"/>
        <v>0</v>
      </c>
      <c r="I230" s="43">
        <f t="shared" si="27"/>
        <v>0</v>
      </c>
      <c r="J230" s="78" t="str">
        <f t="shared" si="26"/>
        <v>2038–2039</v>
      </c>
      <c r="K230" s="78"/>
      <c r="L230" s="89"/>
      <c r="M230" s="78"/>
      <c r="N230" s="87"/>
      <c r="O230" s="79"/>
      <c r="Q230" s="46"/>
    </row>
    <row r="231" spans="1:17" s="40" customFormat="1" ht="20.25" customHeight="1" x14ac:dyDescent="0.2">
      <c r="A231" s="41">
        <v>50952</v>
      </c>
      <c r="B231" s="42">
        <f t="shared" si="22"/>
        <v>0</v>
      </c>
      <c r="C231" s="117"/>
      <c r="D231" s="43">
        <f t="shared" si="23"/>
        <v>0</v>
      </c>
      <c r="E231" s="44">
        <f t="shared" si="21"/>
        <v>0</v>
      </c>
      <c r="F231" s="43">
        <f t="shared" si="24"/>
        <v>0</v>
      </c>
      <c r="G231" s="45">
        <f>IF(AND(C231&lt;&gt;"",SUM(G$27:G230)&lt;E$19),$E$19/$E$23,0)</f>
        <v>0</v>
      </c>
      <c r="H231" s="43">
        <f t="shared" si="25"/>
        <v>0</v>
      </c>
      <c r="I231" s="43">
        <f t="shared" si="27"/>
        <v>0</v>
      </c>
      <c r="J231" s="78" t="str">
        <f t="shared" si="26"/>
        <v>2039–2040</v>
      </c>
      <c r="K231" s="78"/>
      <c r="L231" s="89"/>
      <c r="M231" s="78"/>
      <c r="N231" s="87"/>
      <c r="O231" s="79"/>
      <c r="Q231" s="46"/>
    </row>
    <row r="232" spans="1:17" s="40" customFormat="1" ht="20.25" customHeight="1" x14ac:dyDescent="0.2">
      <c r="A232" s="41">
        <v>50983</v>
      </c>
      <c r="B232" s="42">
        <f t="shared" si="22"/>
        <v>0</v>
      </c>
      <c r="C232" s="117"/>
      <c r="D232" s="43">
        <f t="shared" si="23"/>
        <v>0</v>
      </c>
      <c r="E232" s="44">
        <f t="shared" si="21"/>
        <v>0</v>
      </c>
      <c r="F232" s="43">
        <f t="shared" si="24"/>
        <v>0</v>
      </c>
      <c r="G232" s="45">
        <f>IF(AND(C232&lt;&gt;"",SUM(G$27:G231)&lt;E$19),$E$19/$E$23,0)</f>
        <v>0</v>
      </c>
      <c r="H232" s="43">
        <f t="shared" si="25"/>
        <v>0</v>
      </c>
      <c r="I232" s="43">
        <f t="shared" si="27"/>
        <v>0</v>
      </c>
      <c r="J232" s="78" t="str">
        <f t="shared" si="26"/>
        <v>2039–2040</v>
      </c>
      <c r="K232" s="78"/>
      <c r="L232" s="89"/>
      <c r="M232" s="78"/>
      <c r="N232" s="87"/>
      <c r="O232" s="79"/>
      <c r="Q232" s="46"/>
    </row>
    <row r="233" spans="1:17" s="40" customFormat="1" ht="20.25" customHeight="1" x14ac:dyDescent="0.2">
      <c r="A233" s="41">
        <v>51014</v>
      </c>
      <c r="B233" s="42">
        <f t="shared" si="22"/>
        <v>0</v>
      </c>
      <c r="C233" s="117"/>
      <c r="D233" s="43">
        <f t="shared" si="23"/>
        <v>0</v>
      </c>
      <c r="E233" s="44">
        <f t="shared" si="21"/>
        <v>0</v>
      </c>
      <c r="F233" s="43">
        <f t="shared" si="24"/>
        <v>0</v>
      </c>
      <c r="G233" s="45">
        <f>IF(AND(C233&lt;&gt;"",SUM(G$27:G232)&lt;E$19),$E$19/$E$23,0)</f>
        <v>0</v>
      </c>
      <c r="H233" s="43">
        <f t="shared" si="25"/>
        <v>0</v>
      </c>
      <c r="I233" s="43">
        <f t="shared" si="27"/>
        <v>0</v>
      </c>
      <c r="J233" s="78" t="str">
        <f t="shared" si="26"/>
        <v>2039–2040</v>
      </c>
      <c r="K233" s="78"/>
      <c r="L233" s="89"/>
      <c r="M233" s="78"/>
      <c r="N233" s="87"/>
      <c r="O233" s="79"/>
      <c r="Q233" s="46"/>
    </row>
    <row r="234" spans="1:17" s="40" customFormat="1" ht="20.25" customHeight="1" x14ac:dyDescent="0.2">
      <c r="A234" s="41">
        <v>51044</v>
      </c>
      <c r="B234" s="42">
        <f t="shared" si="22"/>
        <v>0</v>
      </c>
      <c r="C234" s="117"/>
      <c r="D234" s="43">
        <f t="shared" si="23"/>
        <v>0</v>
      </c>
      <c r="E234" s="44">
        <f t="shared" si="21"/>
        <v>0</v>
      </c>
      <c r="F234" s="43">
        <f t="shared" si="24"/>
        <v>0</v>
      </c>
      <c r="G234" s="45">
        <f>IF(AND(C234&lt;&gt;"",SUM(G$27:G233)&lt;E$19),$E$19/$E$23,0)</f>
        <v>0</v>
      </c>
      <c r="H234" s="43">
        <f t="shared" si="25"/>
        <v>0</v>
      </c>
      <c r="I234" s="43">
        <f t="shared" si="27"/>
        <v>0</v>
      </c>
      <c r="J234" s="78" t="str">
        <f t="shared" si="26"/>
        <v>2039–2040</v>
      </c>
      <c r="K234" s="78"/>
      <c r="L234" s="89"/>
      <c r="M234" s="78"/>
      <c r="N234" s="87"/>
      <c r="O234" s="79"/>
      <c r="Q234" s="46"/>
    </row>
    <row r="235" spans="1:17" s="40" customFormat="1" ht="20.25" customHeight="1" x14ac:dyDescent="0.2">
      <c r="A235" s="41">
        <v>51075</v>
      </c>
      <c r="B235" s="42">
        <f t="shared" si="22"/>
        <v>0</v>
      </c>
      <c r="C235" s="117"/>
      <c r="D235" s="43">
        <f t="shared" si="23"/>
        <v>0</v>
      </c>
      <c r="E235" s="44">
        <f t="shared" si="21"/>
        <v>0</v>
      </c>
      <c r="F235" s="43">
        <f t="shared" si="24"/>
        <v>0</v>
      </c>
      <c r="G235" s="45">
        <f>IF(AND(C235&lt;&gt;"",SUM(G$27:G234)&lt;E$19),$E$19/$E$23,0)</f>
        <v>0</v>
      </c>
      <c r="H235" s="43">
        <f t="shared" si="25"/>
        <v>0</v>
      </c>
      <c r="I235" s="43">
        <f t="shared" si="27"/>
        <v>0</v>
      </c>
      <c r="J235" s="78" t="str">
        <f t="shared" si="26"/>
        <v>2039–2040</v>
      </c>
      <c r="K235" s="78"/>
      <c r="L235" s="89"/>
      <c r="M235" s="78"/>
      <c r="N235" s="87"/>
      <c r="O235" s="79"/>
      <c r="Q235" s="46"/>
    </row>
    <row r="236" spans="1:17" s="40" customFormat="1" ht="20.25" customHeight="1" x14ac:dyDescent="0.2">
      <c r="A236" s="41">
        <v>51105</v>
      </c>
      <c r="B236" s="42">
        <f t="shared" si="22"/>
        <v>0</v>
      </c>
      <c r="C236" s="117"/>
      <c r="D236" s="43">
        <f t="shared" si="23"/>
        <v>0</v>
      </c>
      <c r="E236" s="44">
        <f t="shared" si="21"/>
        <v>0</v>
      </c>
      <c r="F236" s="43">
        <f t="shared" si="24"/>
        <v>0</v>
      </c>
      <c r="G236" s="45">
        <f>IF(AND(C236&lt;&gt;"",SUM(G$27:G235)&lt;E$19),$E$19/$E$23,0)</f>
        <v>0</v>
      </c>
      <c r="H236" s="43">
        <f t="shared" si="25"/>
        <v>0</v>
      </c>
      <c r="I236" s="43">
        <f t="shared" si="27"/>
        <v>0</v>
      </c>
      <c r="J236" s="78" t="str">
        <f t="shared" si="26"/>
        <v>2039–2040</v>
      </c>
      <c r="K236" s="78"/>
      <c r="L236" s="89"/>
      <c r="M236" s="78"/>
      <c r="N236" s="87"/>
      <c r="O236" s="79"/>
      <c r="Q236" s="46"/>
    </row>
    <row r="237" spans="1:17" s="40" customFormat="1" ht="20.25" customHeight="1" x14ac:dyDescent="0.2">
      <c r="A237" s="41">
        <v>51136</v>
      </c>
      <c r="B237" s="42">
        <f t="shared" si="22"/>
        <v>0</v>
      </c>
      <c r="C237" s="117"/>
      <c r="D237" s="43">
        <f t="shared" si="23"/>
        <v>0</v>
      </c>
      <c r="E237" s="44">
        <f t="shared" si="21"/>
        <v>0</v>
      </c>
      <c r="F237" s="43">
        <f t="shared" si="24"/>
        <v>0</v>
      </c>
      <c r="G237" s="45">
        <f>IF(AND(C237&lt;&gt;"",SUM(G$27:G236)&lt;E$19),$E$19/$E$23,0)</f>
        <v>0</v>
      </c>
      <c r="H237" s="43">
        <f t="shared" si="25"/>
        <v>0</v>
      </c>
      <c r="I237" s="43">
        <f t="shared" si="27"/>
        <v>0</v>
      </c>
      <c r="J237" s="78" t="str">
        <f t="shared" si="26"/>
        <v>2039–2040</v>
      </c>
      <c r="K237" s="78"/>
      <c r="L237" s="89"/>
      <c r="M237" s="78"/>
      <c r="N237" s="87"/>
      <c r="O237" s="79"/>
      <c r="Q237" s="46"/>
    </row>
    <row r="238" spans="1:17" s="40" customFormat="1" ht="20.25" customHeight="1" x14ac:dyDescent="0.2">
      <c r="A238" s="41">
        <v>51167</v>
      </c>
      <c r="B238" s="42">
        <f t="shared" si="22"/>
        <v>0</v>
      </c>
      <c r="C238" s="117"/>
      <c r="D238" s="43">
        <f t="shared" si="23"/>
        <v>0</v>
      </c>
      <c r="E238" s="44">
        <f t="shared" si="21"/>
        <v>0</v>
      </c>
      <c r="F238" s="43">
        <f t="shared" si="24"/>
        <v>0</v>
      </c>
      <c r="G238" s="45">
        <f>IF(AND(C238&lt;&gt;"",SUM(G$27:G237)&lt;E$19),$E$19/$E$23,0)</f>
        <v>0</v>
      </c>
      <c r="H238" s="43">
        <f t="shared" si="25"/>
        <v>0</v>
      </c>
      <c r="I238" s="43">
        <f t="shared" si="27"/>
        <v>0</v>
      </c>
      <c r="J238" s="78" t="str">
        <f t="shared" si="26"/>
        <v>2039–2040</v>
      </c>
      <c r="K238" s="78"/>
      <c r="L238" s="89"/>
      <c r="M238" s="78"/>
      <c r="N238" s="87"/>
      <c r="O238" s="79"/>
      <c r="Q238" s="46"/>
    </row>
    <row r="239" spans="1:17" s="40" customFormat="1" ht="20.25" customHeight="1" x14ac:dyDescent="0.2">
      <c r="A239" s="41">
        <v>51196</v>
      </c>
      <c r="B239" s="42">
        <f t="shared" si="22"/>
        <v>0</v>
      </c>
      <c r="C239" s="117"/>
      <c r="D239" s="43">
        <f t="shared" si="23"/>
        <v>0</v>
      </c>
      <c r="E239" s="44">
        <f t="shared" si="21"/>
        <v>0</v>
      </c>
      <c r="F239" s="43">
        <f t="shared" si="24"/>
        <v>0</v>
      </c>
      <c r="G239" s="45">
        <f>IF(AND(C239&lt;&gt;"",SUM(G$27:G238)&lt;E$19),$E$19/$E$23,0)</f>
        <v>0</v>
      </c>
      <c r="H239" s="43">
        <f t="shared" si="25"/>
        <v>0</v>
      </c>
      <c r="I239" s="43">
        <f t="shared" si="27"/>
        <v>0</v>
      </c>
      <c r="J239" s="78" t="str">
        <f t="shared" si="26"/>
        <v>2039–2040</v>
      </c>
      <c r="K239" s="78"/>
      <c r="L239" s="89"/>
      <c r="M239" s="78"/>
      <c r="N239" s="87"/>
      <c r="O239" s="79"/>
      <c r="Q239" s="46"/>
    </row>
    <row r="240" spans="1:17" s="40" customFormat="1" ht="20.25" customHeight="1" x14ac:dyDescent="0.2">
      <c r="A240" s="41">
        <v>51227</v>
      </c>
      <c r="B240" s="42">
        <f t="shared" si="22"/>
        <v>0</v>
      </c>
      <c r="C240" s="117"/>
      <c r="D240" s="43">
        <f t="shared" si="23"/>
        <v>0</v>
      </c>
      <c r="E240" s="44">
        <f t="shared" si="21"/>
        <v>0</v>
      </c>
      <c r="F240" s="43">
        <f t="shared" si="24"/>
        <v>0</v>
      </c>
      <c r="G240" s="45">
        <f>IF(AND(C240&lt;&gt;"",SUM(G$27:G239)&lt;E$19),$E$19/$E$23,0)</f>
        <v>0</v>
      </c>
      <c r="H240" s="43">
        <f t="shared" si="25"/>
        <v>0</v>
      </c>
      <c r="I240" s="43">
        <f t="shared" si="27"/>
        <v>0</v>
      </c>
      <c r="J240" s="78" t="str">
        <f t="shared" si="26"/>
        <v>2039–2040</v>
      </c>
      <c r="K240" s="78"/>
      <c r="L240" s="89"/>
      <c r="M240" s="78"/>
      <c r="N240" s="87"/>
      <c r="O240" s="79"/>
      <c r="Q240" s="46"/>
    </row>
    <row r="241" spans="1:17" s="40" customFormat="1" ht="20.25" customHeight="1" x14ac:dyDescent="0.2">
      <c r="A241" s="41">
        <v>51257</v>
      </c>
      <c r="B241" s="42">
        <f t="shared" si="22"/>
        <v>0</v>
      </c>
      <c r="C241" s="117"/>
      <c r="D241" s="43">
        <f t="shared" si="23"/>
        <v>0</v>
      </c>
      <c r="E241" s="44">
        <f t="shared" si="21"/>
        <v>0</v>
      </c>
      <c r="F241" s="43">
        <f t="shared" si="24"/>
        <v>0</v>
      </c>
      <c r="G241" s="45">
        <f>IF(AND(C241&lt;&gt;"",SUM(G$27:G240)&lt;E$19),$E$19/$E$23,0)</f>
        <v>0</v>
      </c>
      <c r="H241" s="43">
        <f t="shared" si="25"/>
        <v>0</v>
      </c>
      <c r="I241" s="43">
        <f t="shared" si="27"/>
        <v>0</v>
      </c>
      <c r="J241" s="78" t="str">
        <f t="shared" si="26"/>
        <v>2039–2040</v>
      </c>
      <c r="K241" s="78"/>
      <c r="L241" s="89"/>
      <c r="M241" s="78"/>
      <c r="N241" s="87"/>
      <c r="O241" s="79"/>
      <c r="Q241" s="46"/>
    </row>
    <row r="242" spans="1:17" s="40" customFormat="1" ht="20.25" customHeight="1" x14ac:dyDescent="0.2">
      <c r="A242" s="41">
        <v>51288</v>
      </c>
      <c r="B242" s="42">
        <f t="shared" si="22"/>
        <v>0</v>
      </c>
      <c r="C242" s="117"/>
      <c r="D242" s="43">
        <f t="shared" si="23"/>
        <v>0</v>
      </c>
      <c r="E242" s="44">
        <f t="shared" si="21"/>
        <v>0</v>
      </c>
      <c r="F242" s="43">
        <f t="shared" si="24"/>
        <v>0</v>
      </c>
      <c r="G242" s="45">
        <f>IF(AND(C242&lt;&gt;"",SUM(G$27:G241)&lt;E$19),$E$19/$E$23,0)</f>
        <v>0</v>
      </c>
      <c r="H242" s="43">
        <f t="shared" si="25"/>
        <v>0</v>
      </c>
      <c r="I242" s="43">
        <f t="shared" si="27"/>
        <v>0</v>
      </c>
      <c r="J242" s="78" t="str">
        <f t="shared" si="26"/>
        <v>2039–2040</v>
      </c>
      <c r="K242" s="78"/>
      <c r="L242" s="89"/>
      <c r="M242" s="78"/>
      <c r="N242" s="87"/>
      <c r="O242" s="79"/>
      <c r="Q242" s="46"/>
    </row>
    <row r="243" spans="1:17" s="40" customFormat="1" ht="20.25" customHeight="1" x14ac:dyDescent="0.2">
      <c r="A243" s="41">
        <v>51318</v>
      </c>
      <c r="B243" s="42">
        <f t="shared" si="22"/>
        <v>0</v>
      </c>
      <c r="C243" s="117"/>
      <c r="D243" s="43">
        <f t="shared" si="23"/>
        <v>0</v>
      </c>
      <c r="E243" s="44">
        <f t="shared" si="21"/>
        <v>0</v>
      </c>
      <c r="F243" s="43">
        <f t="shared" si="24"/>
        <v>0</v>
      </c>
      <c r="G243" s="45">
        <f>IF(AND(C243&lt;&gt;"",SUM(G$27:G242)&lt;E$19),$E$19/$E$23,0)</f>
        <v>0</v>
      </c>
      <c r="H243" s="43">
        <f t="shared" si="25"/>
        <v>0</v>
      </c>
      <c r="I243" s="43">
        <f t="shared" si="27"/>
        <v>0</v>
      </c>
      <c r="J243" s="78" t="str">
        <f t="shared" si="26"/>
        <v>2040–2041</v>
      </c>
      <c r="K243" s="78"/>
      <c r="L243" s="89"/>
      <c r="M243" s="78"/>
      <c r="N243" s="87"/>
      <c r="O243" s="79"/>
      <c r="Q243" s="46"/>
    </row>
    <row r="244" spans="1:17" s="40" customFormat="1" ht="20.25" customHeight="1" x14ac:dyDescent="0.2">
      <c r="A244" s="41">
        <v>51349</v>
      </c>
      <c r="B244" s="42">
        <f t="shared" si="22"/>
        <v>0</v>
      </c>
      <c r="C244" s="117"/>
      <c r="D244" s="43">
        <f t="shared" si="23"/>
        <v>0</v>
      </c>
      <c r="E244" s="44">
        <f t="shared" si="21"/>
        <v>0</v>
      </c>
      <c r="F244" s="43">
        <f t="shared" si="24"/>
        <v>0</v>
      </c>
      <c r="G244" s="45">
        <f>IF(AND(C244&lt;&gt;"",SUM(G$27:G243)&lt;E$19),$E$19/$E$23,0)</f>
        <v>0</v>
      </c>
      <c r="H244" s="43">
        <f t="shared" si="25"/>
        <v>0</v>
      </c>
      <c r="I244" s="43">
        <f t="shared" si="27"/>
        <v>0</v>
      </c>
      <c r="J244" s="78" t="str">
        <f t="shared" si="26"/>
        <v>2040–2041</v>
      </c>
      <c r="K244" s="78"/>
      <c r="L244" s="89"/>
      <c r="M244" s="78"/>
      <c r="N244" s="87"/>
      <c r="O244" s="79"/>
      <c r="Q244" s="46"/>
    </row>
    <row r="245" spans="1:17" s="40" customFormat="1" ht="20.25" customHeight="1" x14ac:dyDescent="0.2">
      <c r="A245" s="41">
        <v>51380</v>
      </c>
      <c r="B245" s="42">
        <f t="shared" si="22"/>
        <v>0</v>
      </c>
      <c r="C245" s="117"/>
      <c r="D245" s="43">
        <f t="shared" si="23"/>
        <v>0</v>
      </c>
      <c r="E245" s="44">
        <f t="shared" si="21"/>
        <v>0</v>
      </c>
      <c r="F245" s="43">
        <f t="shared" si="24"/>
        <v>0</v>
      </c>
      <c r="G245" s="45">
        <f>IF(AND(C245&lt;&gt;"",SUM(G$27:G244)&lt;E$19),$E$19/$E$23,0)</f>
        <v>0</v>
      </c>
      <c r="H245" s="43">
        <f t="shared" si="25"/>
        <v>0</v>
      </c>
      <c r="I245" s="43">
        <f t="shared" si="27"/>
        <v>0</v>
      </c>
      <c r="J245" s="78" t="str">
        <f t="shared" si="26"/>
        <v>2040–2041</v>
      </c>
      <c r="K245" s="78"/>
      <c r="L245" s="89"/>
      <c r="M245" s="78"/>
      <c r="N245" s="87"/>
      <c r="O245" s="79"/>
      <c r="Q245" s="46"/>
    </row>
    <row r="246" spans="1:17" s="40" customFormat="1" ht="20.25" customHeight="1" x14ac:dyDescent="0.2">
      <c r="A246" s="41">
        <v>51410</v>
      </c>
      <c r="B246" s="42">
        <f t="shared" si="22"/>
        <v>0</v>
      </c>
      <c r="C246" s="117"/>
      <c r="D246" s="43">
        <f t="shared" si="23"/>
        <v>0</v>
      </c>
      <c r="E246" s="44">
        <f t="shared" si="21"/>
        <v>0</v>
      </c>
      <c r="F246" s="43">
        <f t="shared" si="24"/>
        <v>0</v>
      </c>
      <c r="G246" s="45">
        <f>IF(AND(C246&lt;&gt;"",SUM(G$27:G245)&lt;E$19),$E$19/$E$23,0)</f>
        <v>0</v>
      </c>
      <c r="H246" s="43">
        <f t="shared" si="25"/>
        <v>0</v>
      </c>
      <c r="I246" s="43">
        <f t="shared" si="27"/>
        <v>0</v>
      </c>
      <c r="J246" s="78" t="str">
        <f t="shared" si="26"/>
        <v>2040–2041</v>
      </c>
      <c r="K246" s="78"/>
      <c r="L246" s="89"/>
      <c r="M246" s="78"/>
      <c r="N246" s="87"/>
      <c r="O246" s="79"/>
      <c r="Q246" s="46"/>
    </row>
    <row r="247" spans="1:17" s="40" customFormat="1" ht="20.25" customHeight="1" x14ac:dyDescent="0.2">
      <c r="A247" s="41">
        <v>51441</v>
      </c>
      <c r="B247" s="42">
        <f t="shared" si="22"/>
        <v>0</v>
      </c>
      <c r="C247" s="117"/>
      <c r="D247" s="43">
        <f t="shared" si="23"/>
        <v>0</v>
      </c>
      <c r="E247" s="44">
        <f t="shared" si="21"/>
        <v>0</v>
      </c>
      <c r="F247" s="43">
        <f t="shared" si="24"/>
        <v>0</v>
      </c>
      <c r="G247" s="45">
        <f>IF(AND(C247&lt;&gt;"",SUM(G$27:G246)&lt;E$19),$E$19/$E$23,0)</f>
        <v>0</v>
      </c>
      <c r="H247" s="43">
        <f t="shared" si="25"/>
        <v>0</v>
      </c>
      <c r="I247" s="43">
        <f t="shared" si="27"/>
        <v>0</v>
      </c>
      <c r="J247" s="78" t="str">
        <f t="shared" si="26"/>
        <v>2040–2041</v>
      </c>
      <c r="K247" s="78"/>
      <c r="L247" s="89"/>
      <c r="M247" s="78"/>
      <c r="N247" s="87"/>
      <c r="O247" s="79"/>
      <c r="Q247" s="46"/>
    </row>
    <row r="248" spans="1:17" s="40" customFormat="1" ht="20.25" customHeight="1" x14ac:dyDescent="0.2">
      <c r="A248" s="41">
        <v>51471</v>
      </c>
      <c r="B248" s="42">
        <f t="shared" si="22"/>
        <v>0</v>
      </c>
      <c r="C248" s="117"/>
      <c r="D248" s="43">
        <f t="shared" si="23"/>
        <v>0</v>
      </c>
      <c r="E248" s="44">
        <f t="shared" si="21"/>
        <v>0</v>
      </c>
      <c r="F248" s="43">
        <f t="shared" si="24"/>
        <v>0</v>
      </c>
      <c r="G248" s="45">
        <f>IF(AND(C248&lt;&gt;"",SUM(G$27:G247)&lt;E$19),$E$19/$E$23,0)</f>
        <v>0</v>
      </c>
      <c r="H248" s="43">
        <f t="shared" si="25"/>
        <v>0</v>
      </c>
      <c r="I248" s="43">
        <f t="shared" si="27"/>
        <v>0</v>
      </c>
      <c r="J248" s="78" t="str">
        <f t="shared" si="26"/>
        <v>2040–2041</v>
      </c>
      <c r="K248" s="78"/>
      <c r="L248" s="89"/>
      <c r="M248" s="78"/>
      <c r="N248" s="87"/>
      <c r="O248" s="79"/>
      <c r="Q248" s="46"/>
    </row>
    <row r="249" spans="1:17" s="40" customFormat="1" ht="20.25" customHeight="1" x14ac:dyDescent="0.2">
      <c r="A249" s="41">
        <v>51502</v>
      </c>
      <c r="B249" s="42">
        <f t="shared" si="22"/>
        <v>0</v>
      </c>
      <c r="C249" s="117"/>
      <c r="D249" s="43">
        <f t="shared" si="23"/>
        <v>0</v>
      </c>
      <c r="E249" s="44">
        <f t="shared" si="21"/>
        <v>0</v>
      </c>
      <c r="F249" s="43">
        <f t="shared" si="24"/>
        <v>0</v>
      </c>
      <c r="G249" s="45">
        <f>IF(AND(C249&lt;&gt;"",SUM(G$27:G248)&lt;E$19),$E$19/$E$23,0)</f>
        <v>0</v>
      </c>
      <c r="H249" s="43">
        <f t="shared" si="25"/>
        <v>0</v>
      </c>
      <c r="I249" s="43">
        <f t="shared" si="27"/>
        <v>0</v>
      </c>
      <c r="J249" s="78" t="str">
        <f t="shared" si="26"/>
        <v>2040–2041</v>
      </c>
      <c r="K249" s="78"/>
      <c r="L249" s="89"/>
      <c r="M249" s="78"/>
      <c r="N249" s="87"/>
      <c r="O249" s="79"/>
      <c r="Q249" s="46"/>
    </row>
    <row r="250" spans="1:17" s="40" customFormat="1" ht="20.25" customHeight="1" x14ac:dyDescent="0.2">
      <c r="A250" s="41">
        <v>51533</v>
      </c>
      <c r="B250" s="42">
        <f t="shared" si="22"/>
        <v>0</v>
      </c>
      <c r="C250" s="117"/>
      <c r="D250" s="43">
        <f t="shared" si="23"/>
        <v>0</v>
      </c>
      <c r="E250" s="44">
        <f t="shared" si="21"/>
        <v>0</v>
      </c>
      <c r="F250" s="43">
        <f t="shared" si="24"/>
        <v>0</v>
      </c>
      <c r="G250" s="45">
        <f>IF(AND(C250&lt;&gt;"",SUM(G$27:G249)&lt;E$19),$E$19/$E$23,0)</f>
        <v>0</v>
      </c>
      <c r="H250" s="43">
        <f t="shared" si="25"/>
        <v>0</v>
      </c>
      <c r="I250" s="43">
        <f t="shared" si="27"/>
        <v>0</v>
      </c>
      <c r="J250" s="78" t="str">
        <f t="shared" si="26"/>
        <v>2040–2041</v>
      </c>
      <c r="K250" s="78"/>
      <c r="L250" s="89"/>
      <c r="M250" s="78"/>
      <c r="N250" s="87"/>
      <c r="O250" s="79"/>
      <c r="Q250" s="46"/>
    </row>
    <row r="251" spans="1:17" s="40" customFormat="1" ht="20.25" customHeight="1" x14ac:dyDescent="0.2">
      <c r="A251" s="41">
        <v>51561</v>
      </c>
      <c r="B251" s="42">
        <f t="shared" si="22"/>
        <v>0</v>
      </c>
      <c r="C251" s="117"/>
      <c r="D251" s="43">
        <f t="shared" si="23"/>
        <v>0</v>
      </c>
      <c r="E251" s="44">
        <f t="shared" si="21"/>
        <v>0</v>
      </c>
      <c r="F251" s="43">
        <f t="shared" si="24"/>
        <v>0</v>
      </c>
      <c r="G251" s="45">
        <f>IF(AND(C251&lt;&gt;"",SUM(G$27:G250)&lt;E$19),$E$19/$E$23,0)</f>
        <v>0</v>
      </c>
      <c r="H251" s="43">
        <f t="shared" si="25"/>
        <v>0</v>
      </c>
      <c r="I251" s="43">
        <f t="shared" si="27"/>
        <v>0</v>
      </c>
      <c r="J251" s="78" t="str">
        <f t="shared" si="26"/>
        <v>2040–2041</v>
      </c>
      <c r="K251" s="78"/>
      <c r="L251" s="89"/>
      <c r="M251" s="78"/>
      <c r="N251" s="87"/>
      <c r="O251" s="79"/>
      <c r="Q251" s="46"/>
    </row>
    <row r="252" spans="1:17" s="40" customFormat="1" ht="20.25" customHeight="1" x14ac:dyDescent="0.2">
      <c r="A252" s="41">
        <v>51592</v>
      </c>
      <c r="B252" s="42">
        <f t="shared" si="22"/>
        <v>0</v>
      </c>
      <c r="C252" s="117"/>
      <c r="D252" s="43">
        <f t="shared" si="23"/>
        <v>0</v>
      </c>
      <c r="E252" s="44">
        <f t="shared" si="21"/>
        <v>0</v>
      </c>
      <c r="F252" s="43">
        <f t="shared" si="24"/>
        <v>0</v>
      </c>
      <c r="G252" s="45">
        <f>IF(AND(C252&lt;&gt;"",SUM(G$27:G251)&lt;E$19),$E$19/$E$23,0)</f>
        <v>0</v>
      </c>
      <c r="H252" s="43">
        <f t="shared" si="25"/>
        <v>0</v>
      </c>
      <c r="I252" s="43">
        <f t="shared" si="27"/>
        <v>0</v>
      </c>
      <c r="J252" s="78" t="str">
        <f t="shared" si="26"/>
        <v>2040–2041</v>
      </c>
      <c r="K252" s="78"/>
      <c r="L252" s="89"/>
      <c r="M252" s="78"/>
      <c r="N252" s="87"/>
      <c r="O252" s="79"/>
      <c r="Q252" s="46"/>
    </row>
    <row r="253" spans="1:17" s="40" customFormat="1" ht="20.25" customHeight="1" x14ac:dyDescent="0.2">
      <c r="A253" s="41">
        <v>51622</v>
      </c>
      <c r="B253" s="42">
        <f t="shared" si="22"/>
        <v>0</v>
      </c>
      <c r="C253" s="117"/>
      <c r="D253" s="43">
        <f t="shared" si="23"/>
        <v>0</v>
      </c>
      <c r="E253" s="44">
        <f t="shared" si="21"/>
        <v>0</v>
      </c>
      <c r="F253" s="43">
        <f t="shared" si="24"/>
        <v>0</v>
      </c>
      <c r="G253" s="45">
        <f>IF(AND(C253&lt;&gt;"",SUM(G$27:G252)&lt;E$19),$E$19/$E$23,0)</f>
        <v>0</v>
      </c>
      <c r="H253" s="43">
        <f t="shared" si="25"/>
        <v>0</v>
      </c>
      <c r="I253" s="43">
        <f t="shared" si="27"/>
        <v>0</v>
      </c>
      <c r="J253" s="78" t="str">
        <f t="shared" si="26"/>
        <v>2040–2041</v>
      </c>
      <c r="K253" s="78"/>
      <c r="L253" s="89"/>
      <c r="M253" s="78"/>
      <c r="N253" s="87"/>
      <c r="O253" s="79"/>
      <c r="Q253" s="46"/>
    </row>
    <row r="254" spans="1:17" s="40" customFormat="1" ht="20.25" customHeight="1" x14ac:dyDescent="0.2">
      <c r="A254" s="41">
        <v>51653</v>
      </c>
      <c r="B254" s="42">
        <f t="shared" si="22"/>
        <v>0</v>
      </c>
      <c r="C254" s="117"/>
      <c r="D254" s="43">
        <f t="shared" si="23"/>
        <v>0</v>
      </c>
      <c r="E254" s="44">
        <f t="shared" si="21"/>
        <v>0</v>
      </c>
      <c r="F254" s="43">
        <f t="shared" si="24"/>
        <v>0</v>
      </c>
      <c r="G254" s="45">
        <f>IF(AND(C254&lt;&gt;"",SUM(G$27:G253)&lt;E$19),$E$19/$E$23,0)</f>
        <v>0</v>
      </c>
      <c r="H254" s="43">
        <f t="shared" si="25"/>
        <v>0</v>
      </c>
      <c r="I254" s="43">
        <f t="shared" si="27"/>
        <v>0</v>
      </c>
      <c r="J254" s="78" t="str">
        <f t="shared" si="26"/>
        <v>2040–2041</v>
      </c>
      <c r="K254" s="78"/>
      <c r="L254" s="89"/>
      <c r="M254" s="78"/>
      <c r="N254" s="87"/>
      <c r="O254" s="79"/>
      <c r="Q254" s="46"/>
    </row>
    <row r="255" spans="1:17" s="40" customFormat="1" ht="20.25" customHeight="1" x14ac:dyDescent="0.2">
      <c r="A255" s="41">
        <v>51683</v>
      </c>
      <c r="B255" s="42">
        <f t="shared" si="22"/>
        <v>0</v>
      </c>
      <c r="C255" s="117"/>
      <c r="D255" s="43">
        <f t="shared" si="23"/>
        <v>0</v>
      </c>
      <c r="E255" s="44">
        <f t="shared" si="21"/>
        <v>0</v>
      </c>
      <c r="F255" s="43">
        <f t="shared" si="24"/>
        <v>0</v>
      </c>
      <c r="G255" s="45">
        <f>IF(AND(C255&lt;&gt;"",SUM(G$27:G254)&lt;E$19),$E$19/$E$23,0)</f>
        <v>0</v>
      </c>
      <c r="H255" s="43">
        <f t="shared" si="25"/>
        <v>0</v>
      </c>
      <c r="I255" s="43">
        <f t="shared" si="27"/>
        <v>0</v>
      </c>
      <c r="J255" s="78" t="str">
        <f t="shared" si="26"/>
        <v>2041–2042</v>
      </c>
      <c r="K255" s="78"/>
      <c r="L255" s="89"/>
      <c r="M255" s="78"/>
      <c r="N255" s="87"/>
      <c r="O255" s="79"/>
      <c r="Q255" s="46"/>
    </row>
    <row r="256" spans="1:17" s="40" customFormat="1" ht="20.25" customHeight="1" x14ac:dyDescent="0.2">
      <c r="A256" s="41">
        <v>51714</v>
      </c>
      <c r="B256" s="42">
        <f t="shared" si="22"/>
        <v>0</v>
      </c>
      <c r="C256" s="117"/>
      <c r="D256" s="43">
        <f t="shared" si="23"/>
        <v>0</v>
      </c>
      <c r="E256" s="44">
        <f t="shared" si="21"/>
        <v>0</v>
      </c>
      <c r="F256" s="43">
        <f t="shared" si="24"/>
        <v>0</v>
      </c>
      <c r="G256" s="45">
        <f>IF(AND(C256&lt;&gt;"",SUM(G$27:G255)&lt;E$19),$E$19/$E$23,0)</f>
        <v>0</v>
      </c>
      <c r="H256" s="43">
        <f t="shared" si="25"/>
        <v>0</v>
      </c>
      <c r="I256" s="43">
        <f t="shared" si="27"/>
        <v>0</v>
      </c>
      <c r="J256" s="78" t="str">
        <f t="shared" si="26"/>
        <v>2041–2042</v>
      </c>
      <c r="K256" s="78"/>
      <c r="L256" s="89"/>
      <c r="M256" s="78"/>
      <c r="N256" s="87"/>
      <c r="O256" s="79"/>
      <c r="Q256" s="46"/>
    </row>
    <row r="257" spans="1:17" s="40" customFormat="1" ht="20.25" customHeight="1" x14ac:dyDescent="0.2">
      <c r="A257" s="41">
        <v>51745</v>
      </c>
      <c r="B257" s="42">
        <f t="shared" si="22"/>
        <v>0</v>
      </c>
      <c r="C257" s="117"/>
      <c r="D257" s="43">
        <f t="shared" si="23"/>
        <v>0</v>
      </c>
      <c r="E257" s="44">
        <f t="shared" si="21"/>
        <v>0</v>
      </c>
      <c r="F257" s="43">
        <f t="shared" si="24"/>
        <v>0</v>
      </c>
      <c r="G257" s="45">
        <f>IF(AND(C257&lt;&gt;"",SUM(G$27:G256)&lt;E$19),$E$19/$E$23,0)</f>
        <v>0</v>
      </c>
      <c r="H257" s="43">
        <f t="shared" si="25"/>
        <v>0</v>
      </c>
      <c r="I257" s="43">
        <f t="shared" si="27"/>
        <v>0</v>
      </c>
      <c r="J257" s="78" t="str">
        <f t="shared" si="26"/>
        <v>2041–2042</v>
      </c>
      <c r="K257" s="78"/>
      <c r="L257" s="89"/>
      <c r="M257" s="78"/>
      <c r="N257" s="87"/>
      <c r="O257" s="79"/>
      <c r="Q257" s="46"/>
    </row>
    <row r="258" spans="1:17" s="40" customFormat="1" ht="20.25" customHeight="1" x14ac:dyDescent="0.2">
      <c r="A258" s="41">
        <v>51775</v>
      </c>
      <c r="B258" s="42">
        <f t="shared" si="22"/>
        <v>0</v>
      </c>
      <c r="C258" s="117"/>
      <c r="D258" s="43">
        <f t="shared" si="23"/>
        <v>0</v>
      </c>
      <c r="E258" s="44">
        <f t="shared" si="21"/>
        <v>0</v>
      </c>
      <c r="F258" s="43">
        <f t="shared" si="24"/>
        <v>0</v>
      </c>
      <c r="G258" s="45">
        <f>IF(AND(C258&lt;&gt;"",SUM(G$27:G257)&lt;E$19),$E$19/$E$23,0)</f>
        <v>0</v>
      </c>
      <c r="H258" s="43">
        <f t="shared" si="25"/>
        <v>0</v>
      </c>
      <c r="I258" s="43">
        <f t="shared" si="27"/>
        <v>0</v>
      </c>
      <c r="J258" s="78" t="str">
        <f t="shared" si="26"/>
        <v>2041–2042</v>
      </c>
      <c r="K258" s="78"/>
      <c r="L258" s="89"/>
      <c r="M258" s="78"/>
      <c r="N258" s="87"/>
      <c r="O258" s="79"/>
      <c r="Q258" s="46"/>
    </row>
    <row r="259" spans="1:17" s="40" customFormat="1" ht="20.25" customHeight="1" x14ac:dyDescent="0.2">
      <c r="A259" s="41">
        <v>51806</v>
      </c>
      <c r="B259" s="42">
        <f t="shared" si="22"/>
        <v>0</v>
      </c>
      <c r="C259" s="117"/>
      <c r="D259" s="43">
        <f t="shared" si="23"/>
        <v>0</v>
      </c>
      <c r="E259" s="44">
        <f t="shared" si="21"/>
        <v>0</v>
      </c>
      <c r="F259" s="43">
        <f t="shared" si="24"/>
        <v>0</v>
      </c>
      <c r="G259" s="45">
        <f>IF(AND(C259&lt;&gt;"",SUM(G$27:G258)&lt;E$19),$E$19/$E$23,0)</f>
        <v>0</v>
      </c>
      <c r="H259" s="43">
        <f t="shared" si="25"/>
        <v>0</v>
      </c>
      <c r="I259" s="43">
        <f t="shared" si="27"/>
        <v>0</v>
      </c>
      <c r="J259" s="78" t="str">
        <f t="shared" si="26"/>
        <v>2041–2042</v>
      </c>
      <c r="K259" s="78"/>
      <c r="L259" s="89"/>
      <c r="M259" s="78"/>
      <c r="N259" s="87"/>
      <c r="O259" s="79"/>
      <c r="Q259" s="46"/>
    </row>
    <row r="260" spans="1:17" s="40" customFormat="1" ht="20.25" customHeight="1" x14ac:dyDescent="0.2">
      <c r="A260" s="41">
        <v>51836</v>
      </c>
      <c r="B260" s="42">
        <f t="shared" si="22"/>
        <v>0</v>
      </c>
      <c r="C260" s="117"/>
      <c r="D260" s="43">
        <f t="shared" si="23"/>
        <v>0</v>
      </c>
      <c r="E260" s="44">
        <f t="shared" si="21"/>
        <v>0</v>
      </c>
      <c r="F260" s="43">
        <f t="shared" si="24"/>
        <v>0</v>
      </c>
      <c r="G260" s="45">
        <f>IF(AND(C260&lt;&gt;"",SUM(G$27:G259)&lt;E$19),$E$19/$E$23,0)</f>
        <v>0</v>
      </c>
      <c r="H260" s="43">
        <f t="shared" si="25"/>
        <v>0</v>
      </c>
      <c r="I260" s="43">
        <f t="shared" si="27"/>
        <v>0</v>
      </c>
      <c r="J260" s="78" t="str">
        <f t="shared" si="26"/>
        <v>2041–2042</v>
      </c>
      <c r="K260" s="78"/>
      <c r="L260" s="89"/>
      <c r="M260" s="78"/>
      <c r="N260" s="87"/>
      <c r="O260" s="79"/>
      <c r="Q260" s="46"/>
    </row>
    <row r="261" spans="1:17" s="40" customFormat="1" ht="20.25" customHeight="1" x14ac:dyDescent="0.2">
      <c r="A261" s="41">
        <v>51867</v>
      </c>
      <c r="B261" s="42">
        <f t="shared" si="22"/>
        <v>0</v>
      </c>
      <c r="C261" s="117"/>
      <c r="D261" s="43">
        <f t="shared" si="23"/>
        <v>0</v>
      </c>
      <c r="E261" s="44">
        <f t="shared" si="21"/>
        <v>0</v>
      </c>
      <c r="F261" s="43">
        <f t="shared" si="24"/>
        <v>0</v>
      </c>
      <c r="G261" s="45">
        <f>IF(AND(C261&lt;&gt;"",SUM(G$27:G260)&lt;E$19),$E$19/$E$23,0)</f>
        <v>0</v>
      </c>
      <c r="H261" s="43">
        <f t="shared" si="25"/>
        <v>0</v>
      </c>
      <c r="I261" s="43">
        <f t="shared" si="27"/>
        <v>0</v>
      </c>
      <c r="J261" s="78" t="str">
        <f t="shared" si="26"/>
        <v>2041–2042</v>
      </c>
      <c r="K261" s="78"/>
      <c r="L261" s="89"/>
      <c r="M261" s="78"/>
      <c r="N261" s="87"/>
      <c r="O261" s="79"/>
      <c r="Q261" s="46"/>
    </row>
    <row r="262" spans="1:17" s="40" customFormat="1" ht="20.25" customHeight="1" x14ac:dyDescent="0.2">
      <c r="A262" s="41">
        <v>51898</v>
      </c>
      <c r="B262" s="42">
        <f t="shared" si="22"/>
        <v>0</v>
      </c>
      <c r="C262" s="117"/>
      <c r="D262" s="43">
        <f t="shared" si="23"/>
        <v>0</v>
      </c>
      <c r="E262" s="44">
        <f t="shared" si="21"/>
        <v>0</v>
      </c>
      <c r="F262" s="43">
        <f t="shared" si="24"/>
        <v>0</v>
      </c>
      <c r="G262" s="45">
        <f>IF(AND(C262&lt;&gt;"",SUM(G$27:G261)&lt;E$19),$E$19/$E$23,0)</f>
        <v>0</v>
      </c>
      <c r="H262" s="43">
        <f t="shared" si="25"/>
        <v>0</v>
      </c>
      <c r="I262" s="43">
        <f t="shared" si="27"/>
        <v>0</v>
      </c>
      <c r="J262" s="78" t="str">
        <f t="shared" si="26"/>
        <v>2041–2042</v>
      </c>
      <c r="K262" s="78"/>
      <c r="L262" s="89"/>
      <c r="M262" s="78"/>
      <c r="N262" s="87"/>
      <c r="O262" s="79"/>
      <c r="Q262" s="46"/>
    </row>
    <row r="263" spans="1:17" s="40" customFormat="1" ht="20.25" customHeight="1" x14ac:dyDescent="0.2">
      <c r="A263" s="41">
        <v>51926</v>
      </c>
      <c r="B263" s="42">
        <f t="shared" si="22"/>
        <v>0</v>
      </c>
      <c r="C263" s="117"/>
      <c r="D263" s="43">
        <f t="shared" si="23"/>
        <v>0</v>
      </c>
      <c r="E263" s="44">
        <f t="shared" si="21"/>
        <v>0</v>
      </c>
      <c r="F263" s="43">
        <f t="shared" si="24"/>
        <v>0</v>
      </c>
      <c r="G263" s="45">
        <f>IF(AND(C263&lt;&gt;"",SUM(G$27:G262)&lt;E$19),$E$19/$E$23,0)</f>
        <v>0</v>
      </c>
      <c r="H263" s="43">
        <f t="shared" si="25"/>
        <v>0</v>
      </c>
      <c r="I263" s="43">
        <f t="shared" si="27"/>
        <v>0</v>
      </c>
      <c r="J263" s="78" t="str">
        <f t="shared" si="26"/>
        <v>2041–2042</v>
      </c>
      <c r="K263" s="78"/>
      <c r="L263" s="89"/>
      <c r="M263" s="78"/>
      <c r="N263" s="87"/>
      <c r="O263" s="79"/>
      <c r="Q263" s="46"/>
    </row>
    <row r="264" spans="1:17" s="40" customFormat="1" ht="20.25" customHeight="1" x14ac:dyDescent="0.2">
      <c r="A264" s="41">
        <v>51957</v>
      </c>
      <c r="B264" s="42">
        <f t="shared" si="22"/>
        <v>0</v>
      </c>
      <c r="C264" s="117"/>
      <c r="D264" s="43">
        <f t="shared" si="23"/>
        <v>0</v>
      </c>
      <c r="E264" s="44">
        <f t="shared" si="21"/>
        <v>0</v>
      </c>
      <c r="F264" s="43">
        <f t="shared" si="24"/>
        <v>0</v>
      </c>
      <c r="G264" s="45">
        <f>IF(AND(C264&lt;&gt;"",SUM(G$27:G263)&lt;E$19),$E$19/$E$23,0)</f>
        <v>0</v>
      </c>
      <c r="H264" s="43">
        <f t="shared" si="25"/>
        <v>0</v>
      </c>
      <c r="I264" s="43">
        <f t="shared" si="27"/>
        <v>0</v>
      </c>
      <c r="J264" s="78" t="str">
        <f t="shared" si="26"/>
        <v>2041–2042</v>
      </c>
      <c r="K264" s="78"/>
      <c r="L264" s="89"/>
      <c r="M264" s="78"/>
      <c r="N264" s="87"/>
      <c r="O264" s="79"/>
      <c r="Q264" s="46"/>
    </row>
    <row r="265" spans="1:17" s="40" customFormat="1" ht="20.25" customHeight="1" x14ac:dyDescent="0.2">
      <c r="A265" s="41">
        <v>51987</v>
      </c>
      <c r="B265" s="42">
        <f t="shared" si="22"/>
        <v>0</v>
      </c>
      <c r="C265" s="117"/>
      <c r="D265" s="43">
        <f t="shared" si="23"/>
        <v>0</v>
      </c>
      <c r="E265" s="44">
        <f t="shared" si="21"/>
        <v>0</v>
      </c>
      <c r="F265" s="43">
        <f t="shared" si="24"/>
        <v>0</v>
      </c>
      <c r="G265" s="45">
        <f>IF(AND(C265&lt;&gt;"",SUM(G$27:G264)&lt;E$19),$E$19/$E$23,0)</f>
        <v>0</v>
      </c>
      <c r="H265" s="43">
        <f t="shared" si="25"/>
        <v>0</v>
      </c>
      <c r="I265" s="43">
        <f t="shared" si="27"/>
        <v>0</v>
      </c>
      <c r="J265" s="78" t="str">
        <f t="shared" si="26"/>
        <v>2041–2042</v>
      </c>
      <c r="K265" s="78"/>
      <c r="L265" s="89"/>
      <c r="M265" s="78"/>
      <c r="N265" s="87"/>
      <c r="O265" s="79"/>
      <c r="Q265" s="46"/>
    </row>
    <row r="266" spans="1:17" s="40" customFormat="1" ht="20.25" customHeight="1" x14ac:dyDescent="0.2">
      <c r="A266" s="41">
        <v>52018</v>
      </c>
      <c r="B266" s="42">
        <f t="shared" si="22"/>
        <v>0</v>
      </c>
      <c r="C266" s="117"/>
      <c r="D266" s="43">
        <f t="shared" si="23"/>
        <v>0</v>
      </c>
      <c r="E266" s="44">
        <f t="shared" si="21"/>
        <v>0</v>
      </c>
      <c r="F266" s="43">
        <f t="shared" si="24"/>
        <v>0</v>
      </c>
      <c r="G266" s="45">
        <f>IF(AND(C266&lt;&gt;"",SUM(G$27:G265)&lt;E$19),$E$19/$E$23,0)</f>
        <v>0</v>
      </c>
      <c r="H266" s="43">
        <f t="shared" si="25"/>
        <v>0</v>
      </c>
      <c r="I266" s="43">
        <f t="shared" si="27"/>
        <v>0</v>
      </c>
      <c r="J266" s="78" t="str">
        <f t="shared" si="26"/>
        <v>2041–2042</v>
      </c>
      <c r="K266" s="78"/>
      <c r="L266" s="89"/>
      <c r="M266" s="78"/>
      <c r="N266" s="87"/>
      <c r="O266" s="79"/>
      <c r="Q266" s="46"/>
    </row>
    <row r="267" spans="1:17" s="40" customFormat="1" ht="20.25" customHeight="1" x14ac:dyDescent="0.2">
      <c r="A267" s="41">
        <v>52048</v>
      </c>
      <c r="B267" s="42">
        <f t="shared" si="22"/>
        <v>0</v>
      </c>
      <c r="C267" s="117"/>
      <c r="D267" s="43">
        <f t="shared" si="23"/>
        <v>0</v>
      </c>
      <c r="E267" s="44">
        <f t="shared" si="21"/>
        <v>0</v>
      </c>
      <c r="F267" s="43">
        <f t="shared" si="24"/>
        <v>0</v>
      </c>
      <c r="G267" s="45">
        <f>IF(AND(C267&lt;&gt;"",SUM(G$27:G266)&lt;E$19),$E$19/$E$23,0)</f>
        <v>0</v>
      </c>
      <c r="H267" s="43">
        <f t="shared" si="25"/>
        <v>0</v>
      </c>
      <c r="I267" s="43">
        <f t="shared" si="27"/>
        <v>0</v>
      </c>
      <c r="J267" s="78" t="str">
        <f t="shared" si="26"/>
        <v>2042–2043</v>
      </c>
      <c r="K267" s="78"/>
      <c r="L267" s="89"/>
      <c r="M267" s="78"/>
      <c r="N267" s="87"/>
      <c r="O267" s="79"/>
      <c r="Q267" s="46"/>
    </row>
    <row r="268" spans="1:17" s="40" customFormat="1" ht="20.25" customHeight="1" x14ac:dyDescent="0.2">
      <c r="A268" s="41">
        <v>52079</v>
      </c>
      <c r="B268" s="42">
        <f t="shared" si="22"/>
        <v>0</v>
      </c>
      <c r="C268" s="117"/>
      <c r="D268" s="43">
        <f t="shared" si="23"/>
        <v>0</v>
      </c>
      <c r="E268" s="44">
        <f t="shared" si="21"/>
        <v>0</v>
      </c>
      <c r="F268" s="43">
        <f t="shared" si="24"/>
        <v>0</v>
      </c>
      <c r="G268" s="45">
        <f>IF(AND(C268&lt;&gt;"",SUM(G$27:G267)&lt;E$19),$E$19/$E$23,0)</f>
        <v>0</v>
      </c>
      <c r="H268" s="43">
        <f t="shared" si="25"/>
        <v>0</v>
      </c>
      <c r="I268" s="43">
        <f t="shared" si="27"/>
        <v>0</v>
      </c>
      <c r="J268" s="78" t="str">
        <f t="shared" si="26"/>
        <v>2042–2043</v>
      </c>
      <c r="K268" s="78"/>
      <c r="L268" s="89"/>
      <c r="M268" s="78"/>
      <c r="N268" s="87"/>
      <c r="O268" s="79"/>
      <c r="Q268" s="46"/>
    </row>
    <row r="269" spans="1:17" s="40" customFormat="1" ht="20.25" customHeight="1" x14ac:dyDescent="0.2">
      <c r="A269" s="41">
        <v>52110</v>
      </c>
      <c r="B269" s="42">
        <f t="shared" si="22"/>
        <v>0</v>
      </c>
      <c r="C269" s="117"/>
      <c r="D269" s="43">
        <f t="shared" si="23"/>
        <v>0</v>
      </c>
      <c r="E269" s="44">
        <f t="shared" si="21"/>
        <v>0</v>
      </c>
      <c r="F269" s="43">
        <f t="shared" si="24"/>
        <v>0</v>
      </c>
      <c r="G269" s="45">
        <f>IF(AND(C269&lt;&gt;"",SUM(G$27:G268)&lt;E$19),$E$19/$E$23,0)</f>
        <v>0</v>
      </c>
      <c r="H269" s="43">
        <f t="shared" si="25"/>
        <v>0</v>
      </c>
      <c r="I269" s="43">
        <f t="shared" si="27"/>
        <v>0</v>
      </c>
      <c r="J269" s="78" t="str">
        <f t="shared" si="26"/>
        <v>2042–2043</v>
      </c>
      <c r="K269" s="78"/>
      <c r="L269" s="89"/>
      <c r="M269" s="78"/>
      <c r="N269" s="87"/>
      <c r="O269" s="79"/>
      <c r="Q269" s="46"/>
    </row>
    <row r="270" spans="1:17" s="40" customFormat="1" ht="20.25" customHeight="1" x14ac:dyDescent="0.2">
      <c r="A270" s="41">
        <v>52140</v>
      </c>
      <c r="B270" s="42">
        <f t="shared" si="22"/>
        <v>0</v>
      </c>
      <c r="C270" s="117"/>
      <c r="D270" s="43">
        <f t="shared" si="23"/>
        <v>0</v>
      </c>
      <c r="E270" s="44">
        <f t="shared" si="21"/>
        <v>0</v>
      </c>
      <c r="F270" s="43">
        <f t="shared" si="24"/>
        <v>0</v>
      </c>
      <c r="G270" s="45">
        <f>IF(AND(C270&lt;&gt;"",SUM(G$27:G269)&lt;E$19),$E$19/$E$23,0)</f>
        <v>0</v>
      </c>
      <c r="H270" s="43">
        <f t="shared" si="25"/>
        <v>0</v>
      </c>
      <c r="I270" s="43">
        <f t="shared" si="27"/>
        <v>0</v>
      </c>
      <c r="J270" s="78" t="str">
        <f t="shared" si="26"/>
        <v>2042–2043</v>
      </c>
      <c r="K270" s="78"/>
      <c r="L270" s="89"/>
      <c r="M270" s="78"/>
      <c r="N270" s="87"/>
      <c r="O270" s="79"/>
      <c r="Q270" s="46"/>
    </row>
    <row r="271" spans="1:17" s="40" customFormat="1" ht="20.25" customHeight="1" x14ac:dyDescent="0.2">
      <c r="A271" s="41">
        <v>52171</v>
      </c>
      <c r="B271" s="42">
        <f t="shared" si="22"/>
        <v>0</v>
      </c>
      <c r="C271" s="117"/>
      <c r="D271" s="43">
        <f t="shared" si="23"/>
        <v>0</v>
      </c>
      <c r="E271" s="44">
        <f t="shared" si="21"/>
        <v>0</v>
      </c>
      <c r="F271" s="43">
        <f t="shared" si="24"/>
        <v>0</v>
      </c>
      <c r="G271" s="45">
        <f>IF(AND(C271&lt;&gt;"",SUM(G$27:G270)&lt;E$19),$E$19/$E$23,0)</f>
        <v>0</v>
      </c>
      <c r="H271" s="43">
        <f t="shared" si="25"/>
        <v>0</v>
      </c>
      <c r="I271" s="43">
        <f t="shared" si="27"/>
        <v>0</v>
      </c>
      <c r="J271" s="78" t="str">
        <f t="shared" si="26"/>
        <v>2042–2043</v>
      </c>
      <c r="K271" s="78"/>
      <c r="L271" s="89"/>
      <c r="M271" s="78"/>
      <c r="N271" s="87"/>
      <c r="O271" s="79"/>
      <c r="Q271" s="46"/>
    </row>
    <row r="272" spans="1:17" s="40" customFormat="1" ht="20.25" customHeight="1" x14ac:dyDescent="0.2">
      <c r="A272" s="41">
        <v>52201</v>
      </c>
      <c r="B272" s="42">
        <f t="shared" si="22"/>
        <v>0</v>
      </c>
      <c r="C272" s="117"/>
      <c r="D272" s="43">
        <f t="shared" si="23"/>
        <v>0</v>
      </c>
      <c r="E272" s="44">
        <f t="shared" si="21"/>
        <v>0</v>
      </c>
      <c r="F272" s="43">
        <f t="shared" si="24"/>
        <v>0</v>
      </c>
      <c r="G272" s="45">
        <f>IF(AND(C272&lt;&gt;"",SUM(G$27:G271)&lt;E$19),$E$19/$E$23,0)</f>
        <v>0</v>
      </c>
      <c r="H272" s="43">
        <f t="shared" si="25"/>
        <v>0</v>
      </c>
      <c r="I272" s="43">
        <f t="shared" si="27"/>
        <v>0</v>
      </c>
      <c r="J272" s="78" t="str">
        <f t="shared" si="26"/>
        <v>2042–2043</v>
      </c>
      <c r="K272" s="78"/>
      <c r="L272" s="89"/>
      <c r="M272" s="78"/>
      <c r="N272" s="87"/>
      <c r="O272" s="79"/>
      <c r="Q272" s="46"/>
    </row>
    <row r="273" spans="1:17" s="40" customFormat="1" ht="20.25" customHeight="1" x14ac:dyDescent="0.2">
      <c r="A273" s="41">
        <v>52232</v>
      </c>
      <c r="B273" s="42">
        <f t="shared" si="22"/>
        <v>0</v>
      </c>
      <c r="C273" s="117"/>
      <c r="D273" s="43">
        <f t="shared" si="23"/>
        <v>0</v>
      </c>
      <c r="E273" s="44">
        <f t="shared" si="21"/>
        <v>0</v>
      </c>
      <c r="F273" s="43">
        <f t="shared" si="24"/>
        <v>0</v>
      </c>
      <c r="G273" s="45">
        <f>IF(AND(C273&lt;&gt;"",SUM(G$27:G272)&lt;E$19),$E$19/$E$23,0)</f>
        <v>0</v>
      </c>
      <c r="H273" s="43">
        <f t="shared" si="25"/>
        <v>0</v>
      </c>
      <c r="I273" s="43">
        <f t="shared" si="27"/>
        <v>0</v>
      </c>
      <c r="J273" s="78" t="str">
        <f t="shared" si="26"/>
        <v>2042–2043</v>
      </c>
      <c r="K273" s="78"/>
      <c r="L273" s="89"/>
      <c r="M273" s="78"/>
      <c r="N273" s="87"/>
      <c r="O273" s="79"/>
      <c r="Q273" s="46"/>
    </row>
    <row r="274" spans="1:17" s="40" customFormat="1" ht="20.25" customHeight="1" x14ac:dyDescent="0.2">
      <c r="A274" s="41">
        <v>52263</v>
      </c>
      <c r="B274" s="42">
        <f t="shared" si="22"/>
        <v>0</v>
      </c>
      <c r="C274" s="117"/>
      <c r="D274" s="43">
        <f t="shared" si="23"/>
        <v>0</v>
      </c>
      <c r="E274" s="44">
        <f t="shared" si="21"/>
        <v>0</v>
      </c>
      <c r="F274" s="43">
        <f t="shared" si="24"/>
        <v>0</v>
      </c>
      <c r="G274" s="45">
        <f>IF(AND(C274&lt;&gt;"",SUM(G$27:G273)&lt;E$19),$E$19/$E$23,0)</f>
        <v>0</v>
      </c>
      <c r="H274" s="43">
        <f t="shared" si="25"/>
        <v>0</v>
      </c>
      <c r="I274" s="43">
        <f t="shared" si="27"/>
        <v>0</v>
      </c>
      <c r="J274" s="78" t="str">
        <f t="shared" si="26"/>
        <v>2042–2043</v>
      </c>
      <c r="K274" s="78"/>
      <c r="L274" s="89"/>
      <c r="M274" s="78"/>
      <c r="N274" s="87"/>
      <c r="O274" s="79"/>
      <c r="Q274" s="46"/>
    </row>
    <row r="275" spans="1:17" s="40" customFormat="1" ht="20.25" customHeight="1" x14ac:dyDescent="0.2">
      <c r="A275" s="41">
        <v>52291</v>
      </c>
      <c r="B275" s="42">
        <f t="shared" si="22"/>
        <v>0</v>
      </c>
      <c r="C275" s="117"/>
      <c r="D275" s="43">
        <f t="shared" si="23"/>
        <v>0</v>
      </c>
      <c r="E275" s="44">
        <f t="shared" si="21"/>
        <v>0</v>
      </c>
      <c r="F275" s="43">
        <f t="shared" si="24"/>
        <v>0</v>
      </c>
      <c r="G275" s="45">
        <f>IF(AND(C275&lt;&gt;"",SUM(G$27:G274)&lt;E$19),$E$19/$E$23,0)</f>
        <v>0</v>
      </c>
      <c r="H275" s="43">
        <f t="shared" si="25"/>
        <v>0</v>
      </c>
      <c r="I275" s="43">
        <f t="shared" si="27"/>
        <v>0</v>
      </c>
      <c r="J275" s="78" t="str">
        <f t="shared" si="26"/>
        <v>2042–2043</v>
      </c>
      <c r="K275" s="78"/>
      <c r="L275" s="89"/>
      <c r="M275" s="78"/>
      <c r="N275" s="87"/>
      <c r="O275" s="79"/>
      <c r="Q275" s="46"/>
    </row>
    <row r="276" spans="1:17" s="40" customFormat="1" ht="20.25" customHeight="1" x14ac:dyDescent="0.2">
      <c r="A276" s="41">
        <v>52322</v>
      </c>
      <c r="B276" s="42">
        <f t="shared" si="22"/>
        <v>0</v>
      </c>
      <c r="C276" s="117"/>
      <c r="D276" s="43">
        <f t="shared" si="23"/>
        <v>0</v>
      </c>
      <c r="E276" s="44">
        <f t="shared" si="21"/>
        <v>0</v>
      </c>
      <c r="F276" s="43">
        <f t="shared" si="24"/>
        <v>0</v>
      </c>
      <c r="G276" s="45">
        <f>IF(AND(C276&lt;&gt;"",SUM(G$27:G275)&lt;E$19),$E$19/$E$23,0)</f>
        <v>0</v>
      </c>
      <c r="H276" s="43">
        <f t="shared" si="25"/>
        <v>0</v>
      </c>
      <c r="I276" s="43">
        <f t="shared" si="27"/>
        <v>0</v>
      </c>
      <c r="J276" s="78" t="str">
        <f t="shared" si="26"/>
        <v>2042–2043</v>
      </c>
      <c r="K276" s="78"/>
      <c r="L276" s="89"/>
      <c r="M276" s="78"/>
      <c r="N276" s="87"/>
      <c r="O276" s="79"/>
      <c r="Q276" s="46"/>
    </row>
    <row r="277" spans="1:17" s="40" customFormat="1" ht="20.25" customHeight="1" x14ac:dyDescent="0.2">
      <c r="A277" s="41">
        <v>52352</v>
      </c>
      <c r="B277" s="42">
        <f t="shared" si="22"/>
        <v>0</v>
      </c>
      <c r="C277" s="117"/>
      <c r="D277" s="43">
        <f t="shared" si="23"/>
        <v>0</v>
      </c>
      <c r="E277" s="44">
        <f t="shared" si="21"/>
        <v>0</v>
      </c>
      <c r="F277" s="43">
        <f t="shared" si="24"/>
        <v>0</v>
      </c>
      <c r="G277" s="45">
        <f>IF(AND(C277&lt;&gt;"",SUM(G$27:G276)&lt;E$19),$E$19/$E$23,0)</f>
        <v>0</v>
      </c>
      <c r="H277" s="43">
        <f t="shared" si="25"/>
        <v>0</v>
      </c>
      <c r="I277" s="43">
        <f t="shared" si="27"/>
        <v>0</v>
      </c>
      <c r="J277" s="78" t="str">
        <f t="shared" si="26"/>
        <v>2042–2043</v>
      </c>
      <c r="K277" s="78"/>
      <c r="L277" s="89"/>
      <c r="M277" s="78"/>
      <c r="N277" s="87"/>
      <c r="O277" s="79"/>
      <c r="Q277" s="46"/>
    </row>
    <row r="278" spans="1:17" s="40" customFormat="1" ht="20.25" customHeight="1" x14ac:dyDescent="0.2">
      <c r="A278" s="41">
        <v>52383</v>
      </c>
      <c r="B278" s="42">
        <f t="shared" si="22"/>
        <v>0</v>
      </c>
      <c r="C278" s="117"/>
      <c r="D278" s="43">
        <f t="shared" si="23"/>
        <v>0</v>
      </c>
      <c r="E278" s="44">
        <f t="shared" si="21"/>
        <v>0</v>
      </c>
      <c r="F278" s="43">
        <f t="shared" si="24"/>
        <v>0</v>
      </c>
      <c r="G278" s="45">
        <f>IF(AND(C278&lt;&gt;"",SUM(G$27:G277)&lt;E$19),$E$19/$E$23,0)</f>
        <v>0</v>
      </c>
      <c r="H278" s="43">
        <f t="shared" si="25"/>
        <v>0</v>
      </c>
      <c r="I278" s="43">
        <f t="shared" si="27"/>
        <v>0</v>
      </c>
      <c r="J278" s="78" t="str">
        <f t="shared" si="26"/>
        <v>2042–2043</v>
      </c>
      <c r="K278" s="78"/>
      <c r="L278" s="89"/>
      <c r="M278" s="78"/>
      <c r="N278" s="87"/>
      <c r="O278" s="79"/>
      <c r="Q278" s="46"/>
    </row>
    <row r="279" spans="1:17" s="40" customFormat="1" ht="20.25" customHeight="1" x14ac:dyDescent="0.2">
      <c r="A279" s="41">
        <v>52413</v>
      </c>
      <c r="B279" s="42">
        <f t="shared" si="22"/>
        <v>0</v>
      </c>
      <c r="C279" s="117"/>
      <c r="D279" s="43">
        <f t="shared" si="23"/>
        <v>0</v>
      </c>
      <c r="E279" s="44">
        <f t="shared" si="21"/>
        <v>0</v>
      </c>
      <c r="F279" s="43">
        <f t="shared" si="24"/>
        <v>0</v>
      </c>
      <c r="G279" s="45">
        <f>IF(AND(C279&lt;&gt;"",SUM(G$27:G278)&lt;E$19),$E$19/$E$23,0)</f>
        <v>0</v>
      </c>
      <c r="H279" s="43">
        <f t="shared" si="25"/>
        <v>0</v>
      </c>
      <c r="I279" s="43">
        <f t="shared" si="27"/>
        <v>0</v>
      </c>
      <c r="J279" s="78" t="str">
        <f t="shared" si="26"/>
        <v>2043–2044</v>
      </c>
      <c r="K279" s="78"/>
      <c r="L279" s="89"/>
      <c r="M279" s="78"/>
      <c r="N279" s="87"/>
      <c r="O279" s="79"/>
      <c r="Q279" s="46"/>
    </row>
    <row r="280" spans="1:17" s="40" customFormat="1" ht="20.25" customHeight="1" x14ac:dyDescent="0.2">
      <c r="A280" s="41">
        <v>52444</v>
      </c>
      <c r="B280" s="42">
        <f t="shared" si="22"/>
        <v>0</v>
      </c>
      <c r="C280" s="117"/>
      <c r="D280" s="43">
        <f t="shared" si="23"/>
        <v>0</v>
      </c>
      <c r="E280" s="44">
        <f t="shared" si="21"/>
        <v>0</v>
      </c>
      <c r="F280" s="43">
        <f t="shared" si="24"/>
        <v>0</v>
      </c>
      <c r="G280" s="45">
        <f>IF(AND(C280&lt;&gt;"",SUM(G$27:G279)&lt;E$19),$E$19/$E$23,0)</f>
        <v>0</v>
      </c>
      <c r="H280" s="43">
        <f t="shared" si="25"/>
        <v>0</v>
      </c>
      <c r="I280" s="43">
        <f t="shared" si="27"/>
        <v>0</v>
      </c>
      <c r="J280" s="78" t="str">
        <f t="shared" si="26"/>
        <v>2043–2044</v>
      </c>
      <c r="K280" s="78"/>
      <c r="L280" s="89"/>
      <c r="M280" s="78"/>
      <c r="N280" s="87"/>
      <c r="O280" s="79"/>
      <c r="Q280" s="46"/>
    </row>
    <row r="281" spans="1:17" s="40" customFormat="1" ht="20.25" customHeight="1" x14ac:dyDescent="0.2">
      <c r="A281" s="41">
        <v>52475</v>
      </c>
      <c r="B281" s="42">
        <f t="shared" si="22"/>
        <v>0</v>
      </c>
      <c r="C281" s="117"/>
      <c r="D281" s="43">
        <f t="shared" si="23"/>
        <v>0</v>
      </c>
      <c r="E281" s="44">
        <f t="shared" si="21"/>
        <v>0</v>
      </c>
      <c r="F281" s="43">
        <f t="shared" si="24"/>
        <v>0</v>
      </c>
      <c r="G281" s="45">
        <f>IF(AND(C281&lt;&gt;"",SUM(G$27:G280)&lt;E$19),$E$19/$E$23,0)</f>
        <v>0</v>
      </c>
      <c r="H281" s="43">
        <f t="shared" si="25"/>
        <v>0</v>
      </c>
      <c r="I281" s="43">
        <f t="shared" si="27"/>
        <v>0</v>
      </c>
      <c r="J281" s="78" t="str">
        <f t="shared" si="26"/>
        <v>2043–2044</v>
      </c>
      <c r="K281" s="78"/>
      <c r="L281" s="89"/>
      <c r="M281" s="78"/>
      <c r="N281" s="87"/>
      <c r="O281" s="79"/>
      <c r="Q281" s="46"/>
    </row>
    <row r="282" spans="1:17" s="40" customFormat="1" ht="20.25" customHeight="1" x14ac:dyDescent="0.2">
      <c r="A282" s="41">
        <v>52505</v>
      </c>
      <c r="B282" s="42">
        <f t="shared" si="22"/>
        <v>0</v>
      </c>
      <c r="C282" s="117"/>
      <c r="D282" s="43">
        <f t="shared" si="23"/>
        <v>0</v>
      </c>
      <c r="E282" s="44">
        <f t="shared" si="21"/>
        <v>0</v>
      </c>
      <c r="F282" s="43">
        <f t="shared" si="24"/>
        <v>0</v>
      </c>
      <c r="G282" s="45">
        <f>IF(AND(C282&lt;&gt;"",SUM(G$27:G281)&lt;E$19),$E$19/$E$23,0)</f>
        <v>0</v>
      </c>
      <c r="H282" s="43">
        <f t="shared" si="25"/>
        <v>0</v>
      </c>
      <c r="I282" s="43">
        <f t="shared" si="27"/>
        <v>0</v>
      </c>
      <c r="J282" s="78" t="str">
        <f t="shared" si="26"/>
        <v>2043–2044</v>
      </c>
      <c r="K282" s="78"/>
      <c r="L282" s="89"/>
      <c r="M282" s="78"/>
      <c r="N282" s="87"/>
      <c r="O282" s="79"/>
      <c r="Q282" s="46"/>
    </row>
    <row r="283" spans="1:17" s="40" customFormat="1" ht="20.25" customHeight="1" x14ac:dyDescent="0.2">
      <c r="A283" s="41">
        <v>52536</v>
      </c>
      <c r="B283" s="42">
        <f t="shared" si="22"/>
        <v>0</v>
      </c>
      <c r="C283" s="117"/>
      <c r="D283" s="43">
        <f t="shared" si="23"/>
        <v>0</v>
      </c>
      <c r="E283" s="44">
        <f t="shared" ref="E283:E346" si="28">C283-D283</f>
        <v>0</v>
      </c>
      <c r="F283" s="43">
        <f t="shared" si="24"/>
        <v>0</v>
      </c>
      <c r="G283" s="45">
        <f>IF(AND(C283&lt;&gt;"",SUM(G$27:G282)&lt;E$19),$E$19/$E$23,0)</f>
        <v>0</v>
      </c>
      <c r="H283" s="43">
        <f t="shared" si="25"/>
        <v>0</v>
      </c>
      <c r="I283" s="43">
        <f t="shared" si="27"/>
        <v>0</v>
      </c>
      <c r="J283" s="78" t="str">
        <f t="shared" si="26"/>
        <v>2043–2044</v>
      </c>
      <c r="K283" s="78"/>
      <c r="L283" s="89"/>
      <c r="M283" s="78"/>
      <c r="N283" s="87"/>
      <c r="O283" s="79"/>
      <c r="Q283" s="46"/>
    </row>
    <row r="284" spans="1:17" s="40" customFormat="1" ht="20.25" customHeight="1" x14ac:dyDescent="0.2">
      <c r="A284" s="41">
        <v>52566</v>
      </c>
      <c r="B284" s="42">
        <f t="shared" ref="B284:B347" si="29">IF(C284&gt;0,C284*-1,C284)</f>
        <v>0</v>
      </c>
      <c r="C284" s="117"/>
      <c r="D284" s="43">
        <f t="shared" ref="D284:D347" si="30">IF(C284="",0,IF($E$15="Beginning",IF(C283&lt;&gt;"",$F283*$E$6/12,0),IF(C283&lt;&gt;"",$F283*$E$6/12,$E$16*$E$6/12)))</f>
        <v>0</v>
      </c>
      <c r="E284" s="44">
        <f t="shared" si="28"/>
        <v>0</v>
      </c>
      <c r="F284" s="43">
        <f t="shared" ref="F284:F347" si="31">IF(C284="",0,IF(C283="",$E$16-E284,IF(C284&lt;&gt;"",F283-E284)))</f>
        <v>0</v>
      </c>
      <c r="G284" s="45">
        <f>IF(AND(C284&lt;&gt;"",SUM(G$27:G283)&lt;E$19),$E$19/$E$23,0)</f>
        <v>0</v>
      </c>
      <c r="H284" s="43">
        <f t="shared" ref="H284:H347" si="32">IF(C284&lt;&gt;"",G284+H283,0)</f>
        <v>0</v>
      </c>
      <c r="I284" s="43">
        <f t="shared" si="27"/>
        <v>0</v>
      </c>
      <c r="J284" s="78" t="str">
        <f t="shared" ref="J284:J347" si="33">IF(OR(MONTH(A284)=1,MONTH(A284)=2,MONTH(A284)=3,MONTH(A284)=4,MONTH(A284)=5,MONTH(A284)=6),YEAR(A284)-1&amp;"–"&amp;YEAR(A284),YEAR(A284)&amp;"–"&amp;YEAR(A284)+1)</f>
        <v>2043–2044</v>
      </c>
      <c r="K284" s="78"/>
      <c r="L284" s="89"/>
      <c r="M284" s="78"/>
      <c r="N284" s="87"/>
      <c r="O284" s="79"/>
      <c r="Q284" s="46"/>
    </row>
    <row r="285" spans="1:17" s="40" customFormat="1" ht="20.25" customHeight="1" x14ac:dyDescent="0.2">
      <c r="A285" s="41">
        <v>52597</v>
      </c>
      <c r="B285" s="42">
        <f t="shared" si="29"/>
        <v>0</v>
      </c>
      <c r="C285" s="117"/>
      <c r="D285" s="43">
        <f t="shared" si="30"/>
        <v>0</v>
      </c>
      <c r="E285" s="44">
        <f t="shared" si="28"/>
        <v>0</v>
      </c>
      <c r="F285" s="43">
        <f t="shared" si="31"/>
        <v>0</v>
      </c>
      <c r="G285" s="45">
        <f>IF(AND(C285&lt;&gt;"",SUM(G$27:G284)&lt;E$19),$E$19/$E$23,0)</f>
        <v>0</v>
      </c>
      <c r="H285" s="43">
        <f t="shared" si="32"/>
        <v>0</v>
      </c>
      <c r="I285" s="43">
        <f t="shared" ref="I285:I348" si="34">IF(C285&lt;&gt;"",$E$19-H285,0)</f>
        <v>0</v>
      </c>
      <c r="J285" s="78" t="str">
        <f t="shared" si="33"/>
        <v>2043–2044</v>
      </c>
      <c r="K285" s="78"/>
      <c r="L285" s="89"/>
      <c r="M285" s="78"/>
      <c r="N285" s="87"/>
      <c r="O285" s="79"/>
      <c r="Q285" s="46"/>
    </row>
    <row r="286" spans="1:17" s="40" customFormat="1" ht="20.25" customHeight="1" x14ac:dyDescent="0.2">
      <c r="A286" s="41">
        <v>52628</v>
      </c>
      <c r="B286" s="42">
        <f t="shared" si="29"/>
        <v>0</v>
      </c>
      <c r="C286" s="117"/>
      <c r="D286" s="43">
        <f t="shared" si="30"/>
        <v>0</v>
      </c>
      <c r="E286" s="44">
        <f t="shared" si="28"/>
        <v>0</v>
      </c>
      <c r="F286" s="43">
        <f t="shared" si="31"/>
        <v>0</v>
      </c>
      <c r="G286" s="45">
        <f>IF(AND(C286&lt;&gt;"",SUM(G$27:G285)&lt;E$19),$E$19/$E$23,0)</f>
        <v>0</v>
      </c>
      <c r="H286" s="43">
        <f t="shared" si="32"/>
        <v>0</v>
      </c>
      <c r="I286" s="43">
        <f t="shared" si="34"/>
        <v>0</v>
      </c>
      <c r="J286" s="78" t="str">
        <f t="shared" si="33"/>
        <v>2043–2044</v>
      </c>
      <c r="K286" s="78"/>
      <c r="L286" s="89"/>
      <c r="M286" s="78"/>
      <c r="N286" s="87"/>
      <c r="O286" s="79"/>
      <c r="Q286" s="46"/>
    </row>
    <row r="287" spans="1:17" s="40" customFormat="1" ht="20.25" customHeight="1" x14ac:dyDescent="0.2">
      <c r="A287" s="41">
        <v>52657</v>
      </c>
      <c r="B287" s="42">
        <f t="shared" si="29"/>
        <v>0</v>
      </c>
      <c r="C287" s="117"/>
      <c r="D287" s="43">
        <f t="shared" si="30"/>
        <v>0</v>
      </c>
      <c r="E287" s="44">
        <f t="shared" si="28"/>
        <v>0</v>
      </c>
      <c r="F287" s="43">
        <f t="shared" si="31"/>
        <v>0</v>
      </c>
      <c r="G287" s="45">
        <f>IF(AND(C287&lt;&gt;"",SUM(G$27:G286)&lt;E$19),$E$19/$E$23,0)</f>
        <v>0</v>
      </c>
      <c r="H287" s="43">
        <f t="shared" si="32"/>
        <v>0</v>
      </c>
      <c r="I287" s="43">
        <f t="shared" si="34"/>
        <v>0</v>
      </c>
      <c r="J287" s="78" t="str">
        <f t="shared" si="33"/>
        <v>2043–2044</v>
      </c>
      <c r="K287" s="78"/>
      <c r="L287" s="89"/>
      <c r="M287" s="78"/>
      <c r="N287" s="87"/>
      <c r="O287" s="79"/>
      <c r="Q287" s="46"/>
    </row>
    <row r="288" spans="1:17" s="40" customFormat="1" ht="20.25" customHeight="1" x14ac:dyDescent="0.2">
      <c r="A288" s="41">
        <v>52688</v>
      </c>
      <c r="B288" s="42">
        <f t="shared" si="29"/>
        <v>0</v>
      </c>
      <c r="C288" s="117"/>
      <c r="D288" s="43">
        <f t="shared" si="30"/>
        <v>0</v>
      </c>
      <c r="E288" s="44">
        <f t="shared" si="28"/>
        <v>0</v>
      </c>
      <c r="F288" s="43">
        <f t="shared" si="31"/>
        <v>0</v>
      </c>
      <c r="G288" s="45">
        <f>IF(AND(C288&lt;&gt;"",SUM(G$27:G287)&lt;E$19),$E$19/$E$23,0)</f>
        <v>0</v>
      </c>
      <c r="H288" s="43">
        <f t="shared" si="32"/>
        <v>0</v>
      </c>
      <c r="I288" s="43">
        <f t="shared" si="34"/>
        <v>0</v>
      </c>
      <c r="J288" s="78" t="str">
        <f t="shared" si="33"/>
        <v>2043–2044</v>
      </c>
      <c r="K288" s="78"/>
      <c r="L288" s="89"/>
      <c r="M288" s="78"/>
      <c r="N288" s="87"/>
      <c r="O288" s="79"/>
      <c r="Q288" s="46"/>
    </row>
    <row r="289" spans="1:17" s="40" customFormat="1" ht="20.25" customHeight="1" x14ac:dyDescent="0.2">
      <c r="A289" s="41">
        <v>52718</v>
      </c>
      <c r="B289" s="42">
        <f t="shared" si="29"/>
        <v>0</v>
      </c>
      <c r="C289" s="117"/>
      <c r="D289" s="43">
        <f t="shared" si="30"/>
        <v>0</v>
      </c>
      <c r="E289" s="44">
        <f t="shared" si="28"/>
        <v>0</v>
      </c>
      <c r="F289" s="43">
        <f t="shared" si="31"/>
        <v>0</v>
      </c>
      <c r="G289" s="45">
        <f>IF(AND(C289&lt;&gt;"",SUM(G$27:G288)&lt;E$19),$E$19/$E$23,0)</f>
        <v>0</v>
      </c>
      <c r="H289" s="43">
        <f t="shared" si="32"/>
        <v>0</v>
      </c>
      <c r="I289" s="43">
        <f t="shared" si="34"/>
        <v>0</v>
      </c>
      <c r="J289" s="78" t="str">
        <f t="shared" si="33"/>
        <v>2043–2044</v>
      </c>
      <c r="K289" s="78"/>
      <c r="L289" s="89"/>
      <c r="M289" s="78"/>
      <c r="N289" s="87"/>
      <c r="O289" s="79"/>
      <c r="Q289" s="46"/>
    </row>
    <row r="290" spans="1:17" s="40" customFormat="1" ht="20.25" customHeight="1" x14ac:dyDescent="0.2">
      <c r="A290" s="41">
        <v>52749</v>
      </c>
      <c r="B290" s="42">
        <f t="shared" si="29"/>
        <v>0</v>
      </c>
      <c r="C290" s="117"/>
      <c r="D290" s="43">
        <f t="shared" si="30"/>
        <v>0</v>
      </c>
      <c r="E290" s="44">
        <f t="shared" si="28"/>
        <v>0</v>
      </c>
      <c r="F290" s="43">
        <f t="shared" si="31"/>
        <v>0</v>
      </c>
      <c r="G290" s="45">
        <f>IF(AND(C290&lt;&gt;"",SUM(G$27:G289)&lt;E$19),$E$19/$E$23,0)</f>
        <v>0</v>
      </c>
      <c r="H290" s="43">
        <f t="shared" si="32"/>
        <v>0</v>
      </c>
      <c r="I290" s="43">
        <f t="shared" si="34"/>
        <v>0</v>
      </c>
      <c r="J290" s="78" t="str">
        <f t="shared" si="33"/>
        <v>2043–2044</v>
      </c>
      <c r="K290" s="78"/>
      <c r="L290" s="89"/>
      <c r="M290" s="78"/>
      <c r="N290" s="87"/>
      <c r="O290" s="79"/>
      <c r="Q290" s="46"/>
    </row>
    <row r="291" spans="1:17" s="40" customFormat="1" ht="20.25" customHeight="1" x14ac:dyDescent="0.2">
      <c r="A291" s="41">
        <v>52779</v>
      </c>
      <c r="B291" s="42">
        <f t="shared" si="29"/>
        <v>0</v>
      </c>
      <c r="C291" s="117"/>
      <c r="D291" s="43">
        <f t="shared" si="30"/>
        <v>0</v>
      </c>
      <c r="E291" s="44">
        <f t="shared" si="28"/>
        <v>0</v>
      </c>
      <c r="F291" s="43">
        <f t="shared" si="31"/>
        <v>0</v>
      </c>
      <c r="G291" s="45">
        <f>IF(AND(C291&lt;&gt;"",SUM(G$27:G290)&lt;E$19),$E$19/$E$23,0)</f>
        <v>0</v>
      </c>
      <c r="H291" s="43">
        <f t="shared" si="32"/>
        <v>0</v>
      </c>
      <c r="I291" s="43">
        <f t="shared" si="34"/>
        <v>0</v>
      </c>
      <c r="J291" s="78" t="str">
        <f t="shared" si="33"/>
        <v>2044–2045</v>
      </c>
      <c r="K291" s="78"/>
      <c r="L291" s="89"/>
      <c r="M291" s="78"/>
      <c r="N291" s="87"/>
      <c r="O291" s="79"/>
      <c r="Q291" s="46"/>
    </row>
    <row r="292" spans="1:17" s="40" customFormat="1" ht="20.25" customHeight="1" x14ac:dyDescent="0.2">
      <c r="A292" s="41">
        <v>52810</v>
      </c>
      <c r="B292" s="42">
        <f t="shared" si="29"/>
        <v>0</v>
      </c>
      <c r="C292" s="117"/>
      <c r="D292" s="43">
        <f t="shared" si="30"/>
        <v>0</v>
      </c>
      <c r="E292" s="44">
        <f t="shared" si="28"/>
        <v>0</v>
      </c>
      <c r="F292" s="43">
        <f t="shared" si="31"/>
        <v>0</v>
      </c>
      <c r="G292" s="45">
        <f>IF(AND(C292&lt;&gt;"",SUM(G$27:G291)&lt;E$19),$E$19/$E$23,0)</f>
        <v>0</v>
      </c>
      <c r="H292" s="43">
        <f t="shared" si="32"/>
        <v>0</v>
      </c>
      <c r="I292" s="43">
        <f t="shared" si="34"/>
        <v>0</v>
      </c>
      <c r="J292" s="78" t="str">
        <f t="shared" si="33"/>
        <v>2044–2045</v>
      </c>
      <c r="K292" s="78"/>
      <c r="L292" s="89"/>
      <c r="M292" s="78"/>
      <c r="N292" s="87"/>
      <c r="O292" s="79"/>
      <c r="Q292" s="46"/>
    </row>
    <row r="293" spans="1:17" s="40" customFormat="1" ht="20.25" customHeight="1" x14ac:dyDescent="0.2">
      <c r="A293" s="41">
        <v>52841</v>
      </c>
      <c r="B293" s="42">
        <f t="shared" si="29"/>
        <v>0</v>
      </c>
      <c r="C293" s="117"/>
      <c r="D293" s="43">
        <f t="shared" si="30"/>
        <v>0</v>
      </c>
      <c r="E293" s="44">
        <f t="shared" si="28"/>
        <v>0</v>
      </c>
      <c r="F293" s="43">
        <f t="shared" si="31"/>
        <v>0</v>
      </c>
      <c r="G293" s="45">
        <f>IF(AND(C293&lt;&gt;"",SUM(G$27:G292)&lt;E$19),$E$19/$E$23,0)</f>
        <v>0</v>
      </c>
      <c r="H293" s="43">
        <f t="shared" si="32"/>
        <v>0</v>
      </c>
      <c r="I293" s="43">
        <f t="shared" si="34"/>
        <v>0</v>
      </c>
      <c r="J293" s="78" t="str">
        <f t="shared" si="33"/>
        <v>2044–2045</v>
      </c>
      <c r="K293" s="78"/>
      <c r="L293" s="89"/>
      <c r="M293" s="78"/>
      <c r="N293" s="87"/>
      <c r="O293" s="79"/>
      <c r="Q293" s="46"/>
    </row>
    <row r="294" spans="1:17" s="40" customFormat="1" ht="20.25" customHeight="1" x14ac:dyDescent="0.2">
      <c r="A294" s="41">
        <v>52871</v>
      </c>
      <c r="B294" s="42">
        <f t="shared" si="29"/>
        <v>0</v>
      </c>
      <c r="C294" s="117"/>
      <c r="D294" s="43">
        <f t="shared" si="30"/>
        <v>0</v>
      </c>
      <c r="E294" s="44">
        <f t="shared" si="28"/>
        <v>0</v>
      </c>
      <c r="F294" s="43">
        <f t="shared" si="31"/>
        <v>0</v>
      </c>
      <c r="G294" s="45">
        <f>IF(AND(C294&lt;&gt;"",SUM(G$27:G293)&lt;E$19),$E$19/$E$23,0)</f>
        <v>0</v>
      </c>
      <c r="H294" s="43">
        <f t="shared" si="32"/>
        <v>0</v>
      </c>
      <c r="I294" s="43">
        <f t="shared" si="34"/>
        <v>0</v>
      </c>
      <c r="J294" s="78" t="str">
        <f t="shared" si="33"/>
        <v>2044–2045</v>
      </c>
      <c r="K294" s="78"/>
      <c r="L294" s="89"/>
      <c r="M294" s="78"/>
      <c r="N294" s="87"/>
      <c r="O294" s="79"/>
      <c r="Q294" s="46"/>
    </row>
    <row r="295" spans="1:17" s="40" customFormat="1" ht="20.25" customHeight="1" x14ac:dyDescent="0.2">
      <c r="A295" s="41">
        <v>52902</v>
      </c>
      <c r="B295" s="42">
        <f t="shared" si="29"/>
        <v>0</v>
      </c>
      <c r="C295" s="117"/>
      <c r="D295" s="43">
        <f t="shared" si="30"/>
        <v>0</v>
      </c>
      <c r="E295" s="44">
        <f t="shared" si="28"/>
        <v>0</v>
      </c>
      <c r="F295" s="43">
        <f t="shared" si="31"/>
        <v>0</v>
      </c>
      <c r="G295" s="45">
        <f>IF(AND(C295&lt;&gt;"",SUM(G$27:G294)&lt;E$19),$E$19/$E$23,0)</f>
        <v>0</v>
      </c>
      <c r="H295" s="43">
        <f t="shared" si="32"/>
        <v>0</v>
      </c>
      <c r="I295" s="43">
        <f t="shared" si="34"/>
        <v>0</v>
      </c>
      <c r="J295" s="78" t="str">
        <f t="shared" si="33"/>
        <v>2044–2045</v>
      </c>
      <c r="K295" s="78"/>
      <c r="L295" s="89"/>
      <c r="M295" s="78"/>
      <c r="N295" s="87"/>
      <c r="O295" s="79"/>
      <c r="Q295" s="46"/>
    </row>
    <row r="296" spans="1:17" s="40" customFormat="1" ht="20.25" customHeight="1" x14ac:dyDescent="0.2">
      <c r="A296" s="41">
        <v>52932</v>
      </c>
      <c r="B296" s="42">
        <f t="shared" si="29"/>
        <v>0</v>
      </c>
      <c r="C296" s="117"/>
      <c r="D296" s="43">
        <f t="shared" si="30"/>
        <v>0</v>
      </c>
      <c r="E296" s="44">
        <f t="shared" si="28"/>
        <v>0</v>
      </c>
      <c r="F296" s="43">
        <f t="shared" si="31"/>
        <v>0</v>
      </c>
      <c r="G296" s="45">
        <f>IF(AND(C296&lt;&gt;"",SUM(G$27:G295)&lt;E$19),$E$19/$E$23,0)</f>
        <v>0</v>
      </c>
      <c r="H296" s="43">
        <f t="shared" si="32"/>
        <v>0</v>
      </c>
      <c r="I296" s="43">
        <f t="shared" si="34"/>
        <v>0</v>
      </c>
      <c r="J296" s="78" t="str">
        <f t="shared" si="33"/>
        <v>2044–2045</v>
      </c>
      <c r="K296" s="78"/>
      <c r="L296" s="89"/>
      <c r="M296" s="78"/>
      <c r="N296" s="87"/>
      <c r="O296" s="79"/>
      <c r="Q296" s="46"/>
    </row>
    <row r="297" spans="1:17" s="40" customFormat="1" ht="20.25" customHeight="1" x14ac:dyDescent="0.2">
      <c r="A297" s="41">
        <v>52963</v>
      </c>
      <c r="B297" s="42">
        <f t="shared" si="29"/>
        <v>0</v>
      </c>
      <c r="C297" s="117"/>
      <c r="D297" s="43">
        <f t="shared" si="30"/>
        <v>0</v>
      </c>
      <c r="E297" s="44">
        <f t="shared" si="28"/>
        <v>0</v>
      </c>
      <c r="F297" s="43">
        <f t="shared" si="31"/>
        <v>0</v>
      </c>
      <c r="G297" s="45">
        <f>IF(AND(C297&lt;&gt;"",SUM(G$27:G296)&lt;E$19),$E$19/$E$23,0)</f>
        <v>0</v>
      </c>
      <c r="H297" s="43">
        <f t="shared" si="32"/>
        <v>0</v>
      </c>
      <c r="I297" s="43">
        <f t="shared" si="34"/>
        <v>0</v>
      </c>
      <c r="J297" s="78" t="str">
        <f t="shared" si="33"/>
        <v>2044–2045</v>
      </c>
      <c r="K297" s="78"/>
      <c r="L297" s="89"/>
      <c r="M297" s="78"/>
      <c r="N297" s="87"/>
      <c r="O297" s="79"/>
      <c r="Q297" s="46"/>
    </row>
    <row r="298" spans="1:17" s="40" customFormat="1" ht="20.25" customHeight="1" x14ac:dyDescent="0.2">
      <c r="A298" s="41">
        <v>52994</v>
      </c>
      <c r="B298" s="42">
        <f t="shared" si="29"/>
        <v>0</v>
      </c>
      <c r="C298" s="117"/>
      <c r="D298" s="43">
        <f t="shared" si="30"/>
        <v>0</v>
      </c>
      <c r="E298" s="44">
        <f t="shared" si="28"/>
        <v>0</v>
      </c>
      <c r="F298" s="43">
        <f t="shared" si="31"/>
        <v>0</v>
      </c>
      <c r="G298" s="45">
        <f>IF(AND(C298&lt;&gt;"",SUM(G$27:G297)&lt;E$19),$E$19/$E$23,0)</f>
        <v>0</v>
      </c>
      <c r="H298" s="43">
        <f t="shared" si="32"/>
        <v>0</v>
      </c>
      <c r="I298" s="43">
        <f t="shared" si="34"/>
        <v>0</v>
      </c>
      <c r="J298" s="78" t="str">
        <f t="shared" si="33"/>
        <v>2044–2045</v>
      </c>
      <c r="K298" s="78"/>
      <c r="L298" s="89"/>
      <c r="M298" s="78"/>
      <c r="N298" s="87"/>
      <c r="O298" s="79"/>
      <c r="Q298" s="46"/>
    </row>
    <row r="299" spans="1:17" s="40" customFormat="1" ht="20.25" customHeight="1" x14ac:dyDescent="0.2">
      <c r="A299" s="41">
        <v>53022</v>
      </c>
      <c r="B299" s="42">
        <f t="shared" si="29"/>
        <v>0</v>
      </c>
      <c r="C299" s="117"/>
      <c r="D299" s="43">
        <f t="shared" si="30"/>
        <v>0</v>
      </c>
      <c r="E299" s="44">
        <f t="shared" si="28"/>
        <v>0</v>
      </c>
      <c r="F299" s="43">
        <f t="shared" si="31"/>
        <v>0</v>
      </c>
      <c r="G299" s="45">
        <f>IF(AND(C299&lt;&gt;"",SUM(G$27:G298)&lt;E$19),$E$19/$E$23,0)</f>
        <v>0</v>
      </c>
      <c r="H299" s="43">
        <f t="shared" si="32"/>
        <v>0</v>
      </c>
      <c r="I299" s="43">
        <f t="shared" si="34"/>
        <v>0</v>
      </c>
      <c r="J299" s="78" t="str">
        <f t="shared" si="33"/>
        <v>2044–2045</v>
      </c>
      <c r="K299" s="78"/>
      <c r="L299" s="89"/>
      <c r="M299" s="78"/>
      <c r="N299" s="87"/>
      <c r="O299" s="79"/>
      <c r="Q299" s="46"/>
    </row>
    <row r="300" spans="1:17" s="40" customFormat="1" ht="20.25" customHeight="1" x14ac:dyDescent="0.2">
      <c r="A300" s="41">
        <v>53053</v>
      </c>
      <c r="B300" s="42">
        <f t="shared" si="29"/>
        <v>0</v>
      </c>
      <c r="C300" s="117"/>
      <c r="D300" s="43">
        <f t="shared" si="30"/>
        <v>0</v>
      </c>
      <c r="E300" s="44">
        <f t="shared" si="28"/>
        <v>0</v>
      </c>
      <c r="F300" s="43">
        <f t="shared" si="31"/>
        <v>0</v>
      </c>
      <c r="G300" s="45">
        <f>IF(AND(C300&lt;&gt;"",SUM(G$27:G299)&lt;E$19),$E$19/$E$23,0)</f>
        <v>0</v>
      </c>
      <c r="H300" s="43">
        <f t="shared" si="32"/>
        <v>0</v>
      </c>
      <c r="I300" s="43">
        <f t="shared" si="34"/>
        <v>0</v>
      </c>
      <c r="J300" s="78" t="str">
        <f t="shared" si="33"/>
        <v>2044–2045</v>
      </c>
      <c r="K300" s="78"/>
      <c r="L300" s="89"/>
      <c r="M300" s="78"/>
      <c r="N300" s="87"/>
      <c r="O300" s="79"/>
      <c r="Q300" s="46"/>
    </row>
    <row r="301" spans="1:17" s="40" customFormat="1" ht="20.25" customHeight="1" x14ac:dyDescent="0.2">
      <c r="A301" s="41">
        <v>53083</v>
      </c>
      <c r="B301" s="42">
        <f t="shared" si="29"/>
        <v>0</v>
      </c>
      <c r="C301" s="117"/>
      <c r="D301" s="43">
        <f t="shared" si="30"/>
        <v>0</v>
      </c>
      <c r="E301" s="44">
        <f t="shared" si="28"/>
        <v>0</v>
      </c>
      <c r="F301" s="43">
        <f t="shared" si="31"/>
        <v>0</v>
      </c>
      <c r="G301" s="45">
        <f>IF(AND(C301&lt;&gt;"",SUM(G$27:G300)&lt;E$19),$E$19/$E$23,0)</f>
        <v>0</v>
      </c>
      <c r="H301" s="43">
        <f t="shared" si="32"/>
        <v>0</v>
      </c>
      <c r="I301" s="43">
        <f t="shared" si="34"/>
        <v>0</v>
      </c>
      <c r="J301" s="78" t="str">
        <f t="shared" si="33"/>
        <v>2044–2045</v>
      </c>
      <c r="K301" s="78"/>
      <c r="L301" s="89"/>
      <c r="M301" s="78"/>
      <c r="N301" s="87"/>
      <c r="O301" s="79"/>
      <c r="Q301" s="46"/>
    </row>
    <row r="302" spans="1:17" s="40" customFormat="1" ht="20.25" customHeight="1" x14ac:dyDescent="0.2">
      <c r="A302" s="41">
        <v>53114</v>
      </c>
      <c r="B302" s="42">
        <f t="shared" si="29"/>
        <v>0</v>
      </c>
      <c r="C302" s="117"/>
      <c r="D302" s="43">
        <f t="shared" si="30"/>
        <v>0</v>
      </c>
      <c r="E302" s="44">
        <f t="shared" si="28"/>
        <v>0</v>
      </c>
      <c r="F302" s="43">
        <f t="shared" si="31"/>
        <v>0</v>
      </c>
      <c r="G302" s="45">
        <f>IF(AND(C302&lt;&gt;"",SUM(G$27:G301)&lt;E$19),$E$19/$E$23,0)</f>
        <v>0</v>
      </c>
      <c r="H302" s="43">
        <f t="shared" si="32"/>
        <v>0</v>
      </c>
      <c r="I302" s="43">
        <f t="shared" si="34"/>
        <v>0</v>
      </c>
      <c r="J302" s="78" t="str">
        <f t="shared" si="33"/>
        <v>2044–2045</v>
      </c>
      <c r="K302" s="78"/>
      <c r="L302" s="89"/>
      <c r="M302" s="78"/>
      <c r="N302" s="87"/>
      <c r="O302" s="79"/>
      <c r="Q302" s="46"/>
    </row>
    <row r="303" spans="1:17" s="40" customFormat="1" ht="20.25" customHeight="1" x14ac:dyDescent="0.2">
      <c r="A303" s="41">
        <v>53144</v>
      </c>
      <c r="B303" s="42">
        <f t="shared" si="29"/>
        <v>0</v>
      </c>
      <c r="C303" s="117"/>
      <c r="D303" s="43">
        <f t="shared" si="30"/>
        <v>0</v>
      </c>
      <c r="E303" s="44">
        <f t="shared" si="28"/>
        <v>0</v>
      </c>
      <c r="F303" s="43">
        <f t="shared" si="31"/>
        <v>0</v>
      </c>
      <c r="G303" s="45">
        <f>IF(AND(C303&lt;&gt;"",SUM(G$27:G302)&lt;E$19),$E$19/$E$23,0)</f>
        <v>0</v>
      </c>
      <c r="H303" s="43">
        <f t="shared" si="32"/>
        <v>0</v>
      </c>
      <c r="I303" s="43">
        <f t="shared" si="34"/>
        <v>0</v>
      </c>
      <c r="J303" s="78" t="str">
        <f t="shared" si="33"/>
        <v>2045–2046</v>
      </c>
      <c r="K303" s="78"/>
      <c r="L303" s="89"/>
      <c r="M303" s="78"/>
      <c r="N303" s="87"/>
      <c r="O303" s="79"/>
      <c r="Q303" s="46"/>
    </row>
    <row r="304" spans="1:17" s="40" customFormat="1" ht="20.25" customHeight="1" x14ac:dyDescent="0.2">
      <c r="A304" s="41">
        <v>53175</v>
      </c>
      <c r="B304" s="42">
        <f t="shared" si="29"/>
        <v>0</v>
      </c>
      <c r="C304" s="117"/>
      <c r="D304" s="43">
        <f t="shared" si="30"/>
        <v>0</v>
      </c>
      <c r="E304" s="44">
        <f t="shared" si="28"/>
        <v>0</v>
      </c>
      <c r="F304" s="43">
        <f t="shared" si="31"/>
        <v>0</v>
      </c>
      <c r="G304" s="45">
        <f>IF(AND(C304&lt;&gt;"",SUM(G$27:G303)&lt;E$19),$E$19/$E$23,0)</f>
        <v>0</v>
      </c>
      <c r="H304" s="43">
        <f t="shared" si="32"/>
        <v>0</v>
      </c>
      <c r="I304" s="43">
        <f t="shared" si="34"/>
        <v>0</v>
      </c>
      <c r="J304" s="78" t="str">
        <f t="shared" si="33"/>
        <v>2045–2046</v>
      </c>
      <c r="K304" s="78"/>
      <c r="L304" s="89"/>
      <c r="M304" s="78"/>
      <c r="N304" s="87"/>
      <c r="O304" s="79"/>
      <c r="Q304" s="46"/>
    </row>
    <row r="305" spans="1:17" s="40" customFormat="1" ht="20.25" customHeight="1" x14ac:dyDescent="0.2">
      <c r="A305" s="41">
        <v>53206</v>
      </c>
      <c r="B305" s="42">
        <f t="shared" si="29"/>
        <v>0</v>
      </c>
      <c r="C305" s="117"/>
      <c r="D305" s="43">
        <f t="shared" si="30"/>
        <v>0</v>
      </c>
      <c r="E305" s="44">
        <f t="shared" si="28"/>
        <v>0</v>
      </c>
      <c r="F305" s="43">
        <f t="shared" si="31"/>
        <v>0</v>
      </c>
      <c r="G305" s="45">
        <f>IF(AND(C305&lt;&gt;"",SUM(G$27:G304)&lt;E$19),$E$19/$E$23,0)</f>
        <v>0</v>
      </c>
      <c r="H305" s="43">
        <f t="shared" si="32"/>
        <v>0</v>
      </c>
      <c r="I305" s="43">
        <f t="shared" si="34"/>
        <v>0</v>
      </c>
      <c r="J305" s="78" t="str">
        <f t="shared" si="33"/>
        <v>2045–2046</v>
      </c>
      <c r="K305" s="78"/>
      <c r="L305" s="89"/>
      <c r="M305" s="78"/>
      <c r="N305" s="87"/>
      <c r="O305" s="79"/>
      <c r="Q305" s="46"/>
    </row>
    <row r="306" spans="1:17" s="40" customFormat="1" ht="20.25" customHeight="1" x14ac:dyDescent="0.2">
      <c r="A306" s="41">
        <v>53236</v>
      </c>
      <c r="B306" s="42">
        <f t="shared" si="29"/>
        <v>0</v>
      </c>
      <c r="C306" s="117"/>
      <c r="D306" s="43">
        <f t="shared" si="30"/>
        <v>0</v>
      </c>
      <c r="E306" s="44">
        <f t="shared" si="28"/>
        <v>0</v>
      </c>
      <c r="F306" s="43">
        <f t="shared" si="31"/>
        <v>0</v>
      </c>
      <c r="G306" s="45">
        <f>IF(AND(C306&lt;&gt;"",SUM(G$27:G305)&lt;E$19),$E$19/$E$23,0)</f>
        <v>0</v>
      </c>
      <c r="H306" s="43">
        <f t="shared" si="32"/>
        <v>0</v>
      </c>
      <c r="I306" s="43">
        <f t="shared" si="34"/>
        <v>0</v>
      </c>
      <c r="J306" s="78" t="str">
        <f t="shared" si="33"/>
        <v>2045–2046</v>
      </c>
      <c r="K306" s="78"/>
      <c r="L306" s="89"/>
      <c r="M306" s="78"/>
      <c r="N306" s="87"/>
      <c r="O306" s="79"/>
      <c r="Q306" s="46"/>
    </row>
    <row r="307" spans="1:17" s="40" customFormat="1" ht="20.25" customHeight="1" x14ac:dyDescent="0.2">
      <c r="A307" s="41">
        <v>53267</v>
      </c>
      <c r="B307" s="42">
        <f t="shared" si="29"/>
        <v>0</v>
      </c>
      <c r="C307" s="117"/>
      <c r="D307" s="43">
        <f t="shared" si="30"/>
        <v>0</v>
      </c>
      <c r="E307" s="44">
        <f t="shared" si="28"/>
        <v>0</v>
      </c>
      <c r="F307" s="43">
        <f t="shared" si="31"/>
        <v>0</v>
      </c>
      <c r="G307" s="45">
        <f>IF(AND(C307&lt;&gt;"",SUM(G$27:G306)&lt;E$19),$E$19/$E$23,0)</f>
        <v>0</v>
      </c>
      <c r="H307" s="43">
        <f t="shared" si="32"/>
        <v>0</v>
      </c>
      <c r="I307" s="43">
        <f t="shared" si="34"/>
        <v>0</v>
      </c>
      <c r="J307" s="78" t="str">
        <f t="shared" si="33"/>
        <v>2045–2046</v>
      </c>
      <c r="K307" s="78"/>
      <c r="L307" s="89"/>
      <c r="M307" s="78"/>
      <c r="N307" s="87"/>
      <c r="O307" s="79"/>
      <c r="Q307" s="46"/>
    </row>
    <row r="308" spans="1:17" s="40" customFormat="1" ht="20.25" customHeight="1" x14ac:dyDescent="0.2">
      <c r="A308" s="41">
        <v>53297</v>
      </c>
      <c r="B308" s="42">
        <f t="shared" si="29"/>
        <v>0</v>
      </c>
      <c r="C308" s="117"/>
      <c r="D308" s="43">
        <f t="shared" si="30"/>
        <v>0</v>
      </c>
      <c r="E308" s="44">
        <f t="shared" si="28"/>
        <v>0</v>
      </c>
      <c r="F308" s="43">
        <f t="shared" si="31"/>
        <v>0</v>
      </c>
      <c r="G308" s="45">
        <f>IF(AND(C308&lt;&gt;"",SUM(G$27:G307)&lt;E$19),$E$19/$E$23,0)</f>
        <v>0</v>
      </c>
      <c r="H308" s="43">
        <f t="shared" si="32"/>
        <v>0</v>
      </c>
      <c r="I308" s="43">
        <f t="shared" si="34"/>
        <v>0</v>
      </c>
      <c r="J308" s="78" t="str">
        <f t="shared" si="33"/>
        <v>2045–2046</v>
      </c>
      <c r="K308" s="78"/>
      <c r="L308" s="89"/>
      <c r="M308" s="78"/>
      <c r="N308" s="87"/>
      <c r="O308" s="79"/>
      <c r="Q308" s="46"/>
    </row>
    <row r="309" spans="1:17" s="40" customFormat="1" ht="20.25" customHeight="1" x14ac:dyDescent="0.2">
      <c r="A309" s="41">
        <v>53328</v>
      </c>
      <c r="B309" s="42">
        <f t="shared" si="29"/>
        <v>0</v>
      </c>
      <c r="C309" s="117"/>
      <c r="D309" s="43">
        <f t="shared" si="30"/>
        <v>0</v>
      </c>
      <c r="E309" s="44">
        <f t="shared" si="28"/>
        <v>0</v>
      </c>
      <c r="F309" s="43">
        <f t="shared" si="31"/>
        <v>0</v>
      </c>
      <c r="G309" s="45">
        <f>IF(AND(C309&lt;&gt;"",SUM(G$27:G308)&lt;E$19),$E$19/$E$23,0)</f>
        <v>0</v>
      </c>
      <c r="H309" s="43">
        <f t="shared" si="32"/>
        <v>0</v>
      </c>
      <c r="I309" s="43">
        <f t="shared" si="34"/>
        <v>0</v>
      </c>
      <c r="J309" s="78" t="str">
        <f t="shared" si="33"/>
        <v>2045–2046</v>
      </c>
      <c r="K309" s="78"/>
      <c r="L309" s="89"/>
      <c r="M309" s="78"/>
      <c r="N309" s="87"/>
      <c r="O309" s="79"/>
      <c r="Q309" s="46"/>
    </row>
    <row r="310" spans="1:17" s="40" customFormat="1" ht="20.25" customHeight="1" x14ac:dyDescent="0.2">
      <c r="A310" s="41">
        <v>53359</v>
      </c>
      <c r="B310" s="42">
        <f t="shared" si="29"/>
        <v>0</v>
      </c>
      <c r="C310" s="117"/>
      <c r="D310" s="43">
        <f t="shared" si="30"/>
        <v>0</v>
      </c>
      <c r="E310" s="44">
        <f t="shared" si="28"/>
        <v>0</v>
      </c>
      <c r="F310" s="43">
        <f t="shared" si="31"/>
        <v>0</v>
      </c>
      <c r="G310" s="45">
        <f>IF(AND(C310&lt;&gt;"",SUM(G$27:G309)&lt;E$19),$E$19/$E$23,0)</f>
        <v>0</v>
      </c>
      <c r="H310" s="43">
        <f t="shared" si="32"/>
        <v>0</v>
      </c>
      <c r="I310" s="43">
        <f t="shared" si="34"/>
        <v>0</v>
      </c>
      <c r="J310" s="78" t="str">
        <f t="shared" si="33"/>
        <v>2045–2046</v>
      </c>
      <c r="K310" s="78"/>
      <c r="L310" s="89"/>
      <c r="M310" s="78"/>
      <c r="N310" s="87"/>
      <c r="O310" s="79"/>
      <c r="Q310" s="46"/>
    </row>
    <row r="311" spans="1:17" s="40" customFormat="1" ht="20.25" customHeight="1" x14ac:dyDescent="0.2">
      <c r="A311" s="41">
        <v>53387</v>
      </c>
      <c r="B311" s="42">
        <f t="shared" si="29"/>
        <v>0</v>
      </c>
      <c r="C311" s="117"/>
      <c r="D311" s="43">
        <f t="shared" si="30"/>
        <v>0</v>
      </c>
      <c r="E311" s="44">
        <f t="shared" si="28"/>
        <v>0</v>
      </c>
      <c r="F311" s="43">
        <f t="shared" si="31"/>
        <v>0</v>
      </c>
      <c r="G311" s="45">
        <f>IF(AND(C311&lt;&gt;"",SUM(G$27:G310)&lt;E$19),$E$19/$E$23,0)</f>
        <v>0</v>
      </c>
      <c r="H311" s="43">
        <f t="shared" si="32"/>
        <v>0</v>
      </c>
      <c r="I311" s="43">
        <f t="shared" si="34"/>
        <v>0</v>
      </c>
      <c r="J311" s="78" t="str">
        <f t="shared" si="33"/>
        <v>2045–2046</v>
      </c>
      <c r="K311" s="78"/>
      <c r="L311" s="89"/>
      <c r="M311" s="78"/>
      <c r="N311" s="87"/>
      <c r="O311" s="79"/>
      <c r="Q311" s="46"/>
    </row>
    <row r="312" spans="1:17" s="40" customFormat="1" ht="20.25" customHeight="1" x14ac:dyDescent="0.2">
      <c r="A312" s="41">
        <v>53418</v>
      </c>
      <c r="B312" s="42">
        <f t="shared" si="29"/>
        <v>0</v>
      </c>
      <c r="C312" s="117"/>
      <c r="D312" s="43">
        <f t="shared" si="30"/>
        <v>0</v>
      </c>
      <c r="E312" s="44">
        <f t="shared" si="28"/>
        <v>0</v>
      </c>
      <c r="F312" s="43">
        <f t="shared" si="31"/>
        <v>0</v>
      </c>
      <c r="G312" s="45">
        <f>IF(AND(C312&lt;&gt;"",SUM(G$27:G311)&lt;E$19),$E$19/$E$23,0)</f>
        <v>0</v>
      </c>
      <c r="H312" s="43">
        <f t="shared" si="32"/>
        <v>0</v>
      </c>
      <c r="I312" s="43">
        <f t="shared" si="34"/>
        <v>0</v>
      </c>
      <c r="J312" s="78" t="str">
        <f t="shared" si="33"/>
        <v>2045–2046</v>
      </c>
      <c r="K312" s="78"/>
      <c r="L312" s="89"/>
      <c r="M312" s="78"/>
      <c r="N312" s="87"/>
      <c r="O312" s="79"/>
      <c r="Q312" s="46"/>
    </row>
    <row r="313" spans="1:17" s="40" customFormat="1" ht="20.25" customHeight="1" x14ac:dyDescent="0.2">
      <c r="A313" s="41">
        <v>53448</v>
      </c>
      <c r="B313" s="42">
        <f t="shared" si="29"/>
        <v>0</v>
      </c>
      <c r="C313" s="117"/>
      <c r="D313" s="43">
        <f t="shared" si="30"/>
        <v>0</v>
      </c>
      <c r="E313" s="44">
        <f t="shared" si="28"/>
        <v>0</v>
      </c>
      <c r="F313" s="43">
        <f t="shared" si="31"/>
        <v>0</v>
      </c>
      <c r="G313" s="45">
        <f>IF(AND(C313&lt;&gt;"",SUM(G$27:G312)&lt;E$19),$E$19/$E$23,0)</f>
        <v>0</v>
      </c>
      <c r="H313" s="43">
        <f t="shared" si="32"/>
        <v>0</v>
      </c>
      <c r="I313" s="43">
        <f t="shared" si="34"/>
        <v>0</v>
      </c>
      <c r="J313" s="78" t="str">
        <f t="shared" si="33"/>
        <v>2045–2046</v>
      </c>
      <c r="K313" s="78"/>
      <c r="L313" s="89"/>
      <c r="M313" s="78"/>
      <c r="N313" s="87"/>
      <c r="O313" s="79"/>
      <c r="Q313" s="46"/>
    </row>
    <row r="314" spans="1:17" s="40" customFormat="1" ht="20.25" customHeight="1" x14ac:dyDescent="0.2">
      <c r="A314" s="41">
        <v>53479</v>
      </c>
      <c r="B314" s="42">
        <f t="shared" si="29"/>
        <v>0</v>
      </c>
      <c r="C314" s="117"/>
      <c r="D314" s="43">
        <f t="shared" si="30"/>
        <v>0</v>
      </c>
      <c r="E314" s="44">
        <f t="shared" si="28"/>
        <v>0</v>
      </c>
      <c r="F314" s="43">
        <f t="shared" si="31"/>
        <v>0</v>
      </c>
      <c r="G314" s="45">
        <f>IF(AND(C314&lt;&gt;"",SUM(G$27:G313)&lt;E$19),$E$19/$E$23,0)</f>
        <v>0</v>
      </c>
      <c r="H314" s="43">
        <f t="shared" si="32"/>
        <v>0</v>
      </c>
      <c r="I314" s="43">
        <f t="shared" si="34"/>
        <v>0</v>
      </c>
      <c r="J314" s="78" t="str">
        <f t="shared" si="33"/>
        <v>2045–2046</v>
      </c>
      <c r="K314" s="78"/>
      <c r="L314" s="89"/>
      <c r="M314" s="78"/>
      <c r="N314" s="87"/>
      <c r="O314" s="79"/>
      <c r="Q314" s="46"/>
    </row>
    <row r="315" spans="1:17" s="40" customFormat="1" ht="20.25" customHeight="1" x14ac:dyDescent="0.2">
      <c r="A315" s="41">
        <v>53509</v>
      </c>
      <c r="B315" s="42">
        <f t="shared" si="29"/>
        <v>0</v>
      </c>
      <c r="C315" s="117"/>
      <c r="D315" s="43">
        <f t="shared" si="30"/>
        <v>0</v>
      </c>
      <c r="E315" s="44">
        <f t="shared" si="28"/>
        <v>0</v>
      </c>
      <c r="F315" s="43">
        <f t="shared" si="31"/>
        <v>0</v>
      </c>
      <c r="G315" s="45">
        <f>IF(AND(C315&lt;&gt;"",SUM(G$27:G314)&lt;E$19),$E$19/$E$23,0)</f>
        <v>0</v>
      </c>
      <c r="H315" s="43">
        <f t="shared" si="32"/>
        <v>0</v>
      </c>
      <c r="I315" s="43">
        <f t="shared" si="34"/>
        <v>0</v>
      </c>
      <c r="J315" s="78" t="str">
        <f t="shared" si="33"/>
        <v>2046–2047</v>
      </c>
      <c r="K315" s="78"/>
      <c r="L315" s="89"/>
      <c r="M315" s="78"/>
      <c r="N315" s="87"/>
      <c r="O315" s="79"/>
      <c r="Q315" s="46"/>
    </row>
    <row r="316" spans="1:17" s="40" customFormat="1" ht="20.25" customHeight="1" x14ac:dyDescent="0.2">
      <c r="A316" s="41">
        <v>53540</v>
      </c>
      <c r="B316" s="42">
        <f t="shared" si="29"/>
        <v>0</v>
      </c>
      <c r="C316" s="117"/>
      <c r="D316" s="43">
        <f t="shared" si="30"/>
        <v>0</v>
      </c>
      <c r="E316" s="44">
        <f t="shared" si="28"/>
        <v>0</v>
      </c>
      <c r="F316" s="43">
        <f t="shared" si="31"/>
        <v>0</v>
      </c>
      <c r="G316" s="45">
        <f>IF(AND(C316&lt;&gt;"",SUM(G$27:G315)&lt;E$19),$E$19/$E$23,0)</f>
        <v>0</v>
      </c>
      <c r="H316" s="43">
        <f t="shared" si="32"/>
        <v>0</v>
      </c>
      <c r="I316" s="43">
        <f t="shared" si="34"/>
        <v>0</v>
      </c>
      <c r="J316" s="78" t="str">
        <f t="shared" si="33"/>
        <v>2046–2047</v>
      </c>
      <c r="K316" s="78"/>
      <c r="L316" s="89"/>
      <c r="M316" s="78"/>
      <c r="N316" s="87"/>
      <c r="O316" s="79"/>
      <c r="Q316" s="46"/>
    </row>
    <row r="317" spans="1:17" s="40" customFormat="1" ht="20.25" customHeight="1" x14ac:dyDescent="0.2">
      <c r="A317" s="41">
        <v>53571</v>
      </c>
      <c r="B317" s="42">
        <f t="shared" si="29"/>
        <v>0</v>
      </c>
      <c r="C317" s="117"/>
      <c r="D317" s="43">
        <f t="shared" si="30"/>
        <v>0</v>
      </c>
      <c r="E317" s="44">
        <f t="shared" si="28"/>
        <v>0</v>
      </c>
      <c r="F317" s="43">
        <f t="shared" si="31"/>
        <v>0</v>
      </c>
      <c r="G317" s="45">
        <f>IF(AND(C317&lt;&gt;"",SUM(G$27:G316)&lt;E$19),$E$19/$E$23,0)</f>
        <v>0</v>
      </c>
      <c r="H317" s="43">
        <f t="shared" si="32"/>
        <v>0</v>
      </c>
      <c r="I317" s="43">
        <f t="shared" si="34"/>
        <v>0</v>
      </c>
      <c r="J317" s="78" t="str">
        <f t="shared" si="33"/>
        <v>2046–2047</v>
      </c>
      <c r="K317" s="78"/>
      <c r="L317" s="89"/>
      <c r="M317" s="78"/>
      <c r="N317" s="87"/>
      <c r="O317" s="79"/>
      <c r="Q317" s="46"/>
    </row>
    <row r="318" spans="1:17" s="40" customFormat="1" ht="20.25" customHeight="1" x14ac:dyDescent="0.2">
      <c r="A318" s="41">
        <v>53601</v>
      </c>
      <c r="B318" s="42">
        <f t="shared" si="29"/>
        <v>0</v>
      </c>
      <c r="C318" s="117"/>
      <c r="D318" s="43">
        <f t="shared" si="30"/>
        <v>0</v>
      </c>
      <c r="E318" s="44">
        <f t="shared" si="28"/>
        <v>0</v>
      </c>
      <c r="F318" s="43">
        <f t="shared" si="31"/>
        <v>0</v>
      </c>
      <c r="G318" s="45">
        <f>IF(AND(C318&lt;&gt;"",SUM(G$27:G317)&lt;E$19),$E$19/$E$23,0)</f>
        <v>0</v>
      </c>
      <c r="H318" s="43">
        <f t="shared" si="32"/>
        <v>0</v>
      </c>
      <c r="I318" s="43">
        <f t="shared" si="34"/>
        <v>0</v>
      </c>
      <c r="J318" s="78" t="str">
        <f t="shared" si="33"/>
        <v>2046–2047</v>
      </c>
      <c r="K318" s="78"/>
      <c r="L318" s="89"/>
      <c r="M318" s="78"/>
      <c r="N318" s="87"/>
      <c r="O318" s="79"/>
      <c r="Q318" s="46"/>
    </row>
    <row r="319" spans="1:17" s="40" customFormat="1" ht="20.25" customHeight="1" x14ac:dyDescent="0.2">
      <c r="A319" s="41">
        <v>53632</v>
      </c>
      <c r="B319" s="42">
        <f t="shared" si="29"/>
        <v>0</v>
      </c>
      <c r="C319" s="117"/>
      <c r="D319" s="43">
        <f t="shared" si="30"/>
        <v>0</v>
      </c>
      <c r="E319" s="44">
        <f t="shared" si="28"/>
        <v>0</v>
      </c>
      <c r="F319" s="43">
        <f t="shared" si="31"/>
        <v>0</v>
      </c>
      <c r="G319" s="45">
        <f>IF(AND(C319&lt;&gt;"",SUM(G$27:G318)&lt;E$19),$E$19/$E$23,0)</f>
        <v>0</v>
      </c>
      <c r="H319" s="43">
        <f t="shared" si="32"/>
        <v>0</v>
      </c>
      <c r="I319" s="43">
        <f t="shared" si="34"/>
        <v>0</v>
      </c>
      <c r="J319" s="78" t="str">
        <f t="shared" si="33"/>
        <v>2046–2047</v>
      </c>
      <c r="K319" s="78"/>
      <c r="L319" s="89"/>
      <c r="M319" s="78"/>
      <c r="N319" s="87"/>
      <c r="O319" s="79"/>
      <c r="Q319" s="46"/>
    </row>
    <row r="320" spans="1:17" s="40" customFormat="1" ht="20.25" customHeight="1" x14ac:dyDescent="0.2">
      <c r="A320" s="41">
        <v>53662</v>
      </c>
      <c r="B320" s="42">
        <f t="shared" si="29"/>
        <v>0</v>
      </c>
      <c r="C320" s="117"/>
      <c r="D320" s="43">
        <f t="shared" si="30"/>
        <v>0</v>
      </c>
      <c r="E320" s="44">
        <f t="shared" si="28"/>
        <v>0</v>
      </c>
      <c r="F320" s="43">
        <f t="shared" si="31"/>
        <v>0</v>
      </c>
      <c r="G320" s="45">
        <f>IF(AND(C320&lt;&gt;"",SUM(G$27:G319)&lt;E$19),$E$19/$E$23,0)</f>
        <v>0</v>
      </c>
      <c r="H320" s="43">
        <f t="shared" si="32"/>
        <v>0</v>
      </c>
      <c r="I320" s="43">
        <f t="shared" si="34"/>
        <v>0</v>
      </c>
      <c r="J320" s="78" t="str">
        <f t="shared" si="33"/>
        <v>2046–2047</v>
      </c>
      <c r="K320" s="78"/>
      <c r="L320" s="89"/>
      <c r="M320" s="78"/>
      <c r="N320" s="87"/>
      <c r="O320" s="79"/>
      <c r="Q320" s="46"/>
    </row>
    <row r="321" spans="1:17" s="40" customFormat="1" ht="20.25" customHeight="1" x14ac:dyDescent="0.2">
      <c r="A321" s="41">
        <v>53693</v>
      </c>
      <c r="B321" s="42">
        <f t="shared" si="29"/>
        <v>0</v>
      </c>
      <c r="C321" s="117"/>
      <c r="D321" s="43">
        <f t="shared" si="30"/>
        <v>0</v>
      </c>
      <c r="E321" s="44">
        <f t="shared" si="28"/>
        <v>0</v>
      </c>
      <c r="F321" s="43">
        <f t="shared" si="31"/>
        <v>0</v>
      </c>
      <c r="G321" s="45">
        <f>IF(AND(C321&lt;&gt;"",SUM(G$27:G320)&lt;E$19),$E$19/$E$23,0)</f>
        <v>0</v>
      </c>
      <c r="H321" s="43">
        <f t="shared" si="32"/>
        <v>0</v>
      </c>
      <c r="I321" s="43">
        <f t="shared" si="34"/>
        <v>0</v>
      </c>
      <c r="J321" s="78" t="str">
        <f t="shared" si="33"/>
        <v>2046–2047</v>
      </c>
      <c r="K321" s="78"/>
      <c r="L321" s="89"/>
      <c r="M321" s="78"/>
      <c r="N321" s="87"/>
      <c r="O321" s="79"/>
      <c r="Q321" s="46"/>
    </row>
    <row r="322" spans="1:17" s="40" customFormat="1" ht="20.25" customHeight="1" x14ac:dyDescent="0.2">
      <c r="A322" s="41">
        <v>53724</v>
      </c>
      <c r="B322" s="42">
        <f t="shared" si="29"/>
        <v>0</v>
      </c>
      <c r="C322" s="117"/>
      <c r="D322" s="43">
        <f t="shared" si="30"/>
        <v>0</v>
      </c>
      <c r="E322" s="44">
        <f t="shared" si="28"/>
        <v>0</v>
      </c>
      <c r="F322" s="43">
        <f t="shared" si="31"/>
        <v>0</v>
      </c>
      <c r="G322" s="45">
        <f>IF(AND(C322&lt;&gt;"",SUM(G$27:G321)&lt;E$19),$E$19/$E$23,0)</f>
        <v>0</v>
      </c>
      <c r="H322" s="43">
        <f t="shared" si="32"/>
        <v>0</v>
      </c>
      <c r="I322" s="43">
        <f t="shared" si="34"/>
        <v>0</v>
      </c>
      <c r="J322" s="78" t="str">
        <f t="shared" si="33"/>
        <v>2046–2047</v>
      </c>
      <c r="K322" s="78"/>
      <c r="L322" s="89"/>
      <c r="M322" s="78"/>
      <c r="N322" s="87"/>
      <c r="O322" s="79"/>
      <c r="Q322" s="46"/>
    </row>
    <row r="323" spans="1:17" s="40" customFormat="1" ht="20.25" customHeight="1" x14ac:dyDescent="0.2">
      <c r="A323" s="41">
        <v>53752</v>
      </c>
      <c r="B323" s="42">
        <f t="shared" si="29"/>
        <v>0</v>
      </c>
      <c r="C323" s="117"/>
      <c r="D323" s="43">
        <f t="shared" si="30"/>
        <v>0</v>
      </c>
      <c r="E323" s="44">
        <f t="shared" si="28"/>
        <v>0</v>
      </c>
      <c r="F323" s="43">
        <f t="shared" si="31"/>
        <v>0</v>
      </c>
      <c r="G323" s="45">
        <f>IF(AND(C323&lt;&gt;"",SUM(G$27:G322)&lt;E$19),$E$19/$E$23,0)</f>
        <v>0</v>
      </c>
      <c r="H323" s="43">
        <f t="shared" si="32"/>
        <v>0</v>
      </c>
      <c r="I323" s="43">
        <f t="shared" si="34"/>
        <v>0</v>
      </c>
      <c r="J323" s="78" t="str">
        <f t="shared" si="33"/>
        <v>2046–2047</v>
      </c>
      <c r="K323" s="78"/>
      <c r="L323" s="89"/>
      <c r="M323" s="78"/>
      <c r="N323" s="87"/>
      <c r="O323" s="79"/>
      <c r="Q323" s="46"/>
    </row>
    <row r="324" spans="1:17" s="40" customFormat="1" ht="20.25" customHeight="1" x14ac:dyDescent="0.2">
      <c r="A324" s="41">
        <v>53783</v>
      </c>
      <c r="B324" s="42">
        <f t="shared" si="29"/>
        <v>0</v>
      </c>
      <c r="C324" s="117"/>
      <c r="D324" s="43">
        <f t="shared" si="30"/>
        <v>0</v>
      </c>
      <c r="E324" s="44">
        <f t="shared" si="28"/>
        <v>0</v>
      </c>
      <c r="F324" s="43">
        <f t="shared" si="31"/>
        <v>0</v>
      </c>
      <c r="G324" s="45">
        <f>IF(AND(C324&lt;&gt;"",SUM(G$27:G323)&lt;E$19),$E$19/$E$23,0)</f>
        <v>0</v>
      </c>
      <c r="H324" s="43">
        <f t="shared" si="32"/>
        <v>0</v>
      </c>
      <c r="I324" s="43">
        <f t="shared" si="34"/>
        <v>0</v>
      </c>
      <c r="J324" s="78" t="str">
        <f t="shared" si="33"/>
        <v>2046–2047</v>
      </c>
      <c r="K324" s="78"/>
      <c r="L324" s="89"/>
      <c r="M324" s="78"/>
      <c r="N324" s="87"/>
      <c r="O324" s="79"/>
      <c r="Q324" s="46"/>
    </row>
    <row r="325" spans="1:17" s="40" customFormat="1" ht="20.25" customHeight="1" x14ac:dyDescent="0.2">
      <c r="A325" s="41">
        <v>53813</v>
      </c>
      <c r="B325" s="42">
        <f t="shared" si="29"/>
        <v>0</v>
      </c>
      <c r="C325" s="117"/>
      <c r="D325" s="43">
        <f t="shared" si="30"/>
        <v>0</v>
      </c>
      <c r="E325" s="44">
        <f t="shared" si="28"/>
        <v>0</v>
      </c>
      <c r="F325" s="43">
        <f t="shared" si="31"/>
        <v>0</v>
      </c>
      <c r="G325" s="45">
        <f>IF(AND(C325&lt;&gt;"",SUM(G$27:G324)&lt;E$19),$E$19/$E$23,0)</f>
        <v>0</v>
      </c>
      <c r="H325" s="43">
        <f t="shared" si="32"/>
        <v>0</v>
      </c>
      <c r="I325" s="43">
        <f t="shared" si="34"/>
        <v>0</v>
      </c>
      <c r="J325" s="78" t="str">
        <f t="shared" si="33"/>
        <v>2046–2047</v>
      </c>
      <c r="K325" s="78"/>
      <c r="L325" s="89"/>
      <c r="M325" s="78"/>
      <c r="N325" s="87"/>
      <c r="O325" s="79"/>
      <c r="Q325" s="46"/>
    </row>
    <row r="326" spans="1:17" s="40" customFormat="1" ht="20.25" customHeight="1" x14ac:dyDescent="0.2">
      <c r="A326" s="41">
        <v>53844</v>
      </c>
      <c r="B326" s="42">
        <f t="shared" si="29"/>
        <v>0</v>
      </c>
      <c r="C326" s="117"/>
      <c r="D326" s="43">
        <f t="shared" si="30"/>
        <v>0</v>
      </c>
      <c r="E326" s="44">
        <f t="shared" si="28"/>
        <v>0</v>
      </c>
      <c r="F326" s="43">
        <f t="shared" si="31"/>
        <v>0</v>
      </c>
      <c r="G326" s="45">
        <f>IF(AND(C326&lt;&gt;"",SUM(G$27:G325)&lt;E$19),$E$19/$E$23,0)</f>
        <v>0</v>
      </c>
      <c r="H326" s="43">
        <f t="shared" si="32"/>
        <v>0</v>
      </c>
      <c r="I326" s="43">
        <f t="shared" si="34"/>
        <v>0</v>
      </c>
      <c r="J326" s="78" t="str">
        <f t="shared" si="33"/>
        <v>2046–2047</v>
      </c>
      <c r="K326" s="78"/>
      <c r="L326" s="89"/>
      <c r="M326" s="78"/>
      <c r="N326" s="87"/>
      <c r="O326" s="79"/>
      <c r="Q326" s="46"/>
    </row>
    <row r="327" spans="1:17" s="40" customFormat="1" ht="20.25" customHeight="1" x14ac:dyDescent="0.2">
      <c r="A327" s="41">
        <v>53874</v>
      </c>
      <c r="B327" s="42">
        <f t="shared" si="29"/>
        <v>0</v>
      </c>
      <c r="C327" s="117"/>
      <c r="D327" s="43">
        <f t="shared" si="30"/>
        <v>0</v>
      </c>
      <c r="E327" s="44">
        <f t="shared" si="28"/>
        <v>0</v>
      </c>
      <c r="F327" s="43">
        <f t="shared" si="31"/>
        <v>0</v>
      </c>
      <c r="G327" s="45">
        <f>IF(AND(C327&lt;&gt;"",SUM(G$27:G326)&lt;E$19),$E$19/$E$23,0)</f>
        <v>0</v>
      </c>
      <c r="H327" s="43">
        <f t="shared" si="32"/>
        <v>0</v>
      </c>
      <c r="I327" s="43">
        <f t="shared" si="34"/>
        <v>0</v>
      </c>
      <c r="J327" s="78" t="str">
        <f t="shared" si="33"/>
        <v>2047–2048</v>
      </c>
      <c r="K327" s="78"/>
      <c r="L327" s="89"/>
      <c r="M327" s="78"/>
      <c r="N327" s="87"/>
      <c r="O327" s="79"/>
      <c r="Q327" s="46"/>
    </row>
    <row r="328" spans="1:17" s="40" customFormat="1" ht="20.25" customHeight="1" x14ac:dyDescent="0.2">
      <c r="A328" s="41">
        <v>53905</v>
      </c>
      <c r="B328" s="42">
        <f t="shared" si="29"/>
        <v>0</v>
      </c>
      <c r="C328" s="117"/>
      <c r="D328" s="43">
        <f t="shared" si="30"/>
        <v>0</v>
      </c>
      <c r="E328" s="44">
        <f t="shared" si="28"/>
        <v>0</v>
      </c>
      <c r="F328" s="43">
        <f t="shared" si="31"/>
        <v>0</v>
      </c>
      <c r="G328" s="45">
        <f>IF(AND(C328&lt;&gt;"",SUM(G$27:G327)&lt;E$19),$E$19/$E$23,0)</f>
        <v>0</v>
      </c>
      <c r="H328" s="43">
        <f t="shared" si="32"/>
        <v>0</v>
      </c>
      <c r="I328" s="43">
        <f t="shared" si="34"/>
        <v>0</v>
      </c>
      <c r="J328" s="78" t="str">
        <f t="shared" si="33"/>
        <v>2047–2048</v>
      </c>
      <c r="K328" s="78"/>
      <c r="L328" s="89"/>
      <c r="M328" s="78"/>
      <c r="N328" s="87"/>
      <c r="O328" s="79"/>
      <c r="Q328" s="46"/>
    </row>
    <row r="329" spans="1:17" s="40" customFormat="1" ht="20.25" customHeight="1" x14ac:dyDescent="0.2">
      <c r="A329" s="41">
        <v>53936</v>
      </c>
      <c r="B329" s="42">
        <f t="shared" si="29"/>
        <v>0</v>
      </c>
      <c r="C329" s="117"/>
      <c r="D329" s="43">
        <f t="shared" si="30"/>
        <v>0</v>
      </c>
      <c r="E329" s="44">
        <f t="shared" si="28"/>
        <v>0</v>
      </c>
      <c r="F329" s="43">
        <f t="shared" si="31"/>
        <v>0</v>
      </c>
      <c r="G329" s="45">
        <f>IF(AND(C329&lt;&gt;"",SUM(G$27:G328)&lt;E$19),$E$19/$E$23,0)</f>
        <v>0</v>
      </c>
      <c r="H329" s="43">
        <f t="shared" si="32"/>
        <v>0</v>
      </c>
      <c r="I329" s="43">
        <f t="shared" si="34"/>
        <v>0</v>
      </c>
      <c r="J329" s="78" t="str">
        <f t="shared" si="33"/>
        <v>2047–2048</v>
      </c>
      <c r="K329" s="78"/>
      <c r="L329" s="89"/>
      <c r="M329" s="78"/>
      <c r="N329" s="87"/>
      <c r="O329" s="79"/>
      <c r="Q329" s="46"/>
    </row>
    <row r="330" spans="1:17" s="40" customFormat="1" ht="20.25" customHeight="1" x14ac:dyDescent="0.2">
      <c r="A330" s="41">
        <v>53966</v>
      </c>
      <c r="B330" s="42">
        <f t="shared" si="29"/>
        <v>0</v>
      </c>
      <c r="C330" s="117"/>
      <c r="D330" s="43">
        <f t="shared" si="30"/>
        <v>0</v>
      </c>
      <c r="E330" s="44">
        <f t="shared" si="28"/>
        <v>0</v>
      </c>
      <c r="F330" s="43">
        <f t="shared" si="31"/>
        <v>0</v>
      </c>
      <c r="G330" s="45">
        <f>IF(AND(C330&lt;&gt;"",SUM(G$27:G329)&lt;E$19),$E$19/$E$23,0)</f>
        <v>0</v>
      </c>
      <c r="H330" s="43">
        <f t="shared" si="32"/>
        <v>0</v>
      </c>
      <c r="I330" s="43">
        <f t="shared" si="34"/>
        <v>0</v>
      </c>
      <c r="J330" s="78" t="str">
        <f t="shared" si="33"/>
        <v>2047–2048</v>
      </c>
      <c r="K330" s="78"/>
      <c r="L330" s="89"/>
      <c r="M330" s="78"/>
      <c r="N330" s="87"/>
      <c r="O330" s="79"/>
      <c r="Q330" s="46"/>
    </row>
    <row r="331" spans="1:17" s="40" customFormat="1" ht="20.25" customHeight="1" x14ac:dyDescent="0.2">
      <c r="A331" s="41">
        <v>53997</v>
      </c>
      <c r="B331" s="42">
        <f t="shared" si="29"/>
        <v>0</v>
      </c>
      <c r="C331" s="117"/>
      <c r="D331" s="43">
        <f t="shared" si="30"/>
        <v>0</v>
      </c>
      <c r="E331" s="44">
        <f t="shared" si="28"/>
        <v>0</v>
      </c>
      <c r="F331" s="43">
        <f t="shared" si="31"/>
        <v>0</v>
      </c>
      <c r="G331" s="45">
        <f>IF(AND(C331&lt;&gt;"",SUM(G$27:G330)&lt;E$19),$E$19/$E$23,0)</f>
        <v>0</v>
      </c>
      <c r="H331" s="43">
        <f t="shared" si="32"/>
        <v>0</v>
      </c>
      <c r="I331" s="43">
        <f t="shared" si="34"/>
        <v>0</v>
      </c>
      <c r="J331" s="78" t="str">
        <f t="shared" si="33"/>
        <v>2047–2048</v>
      </c>
      <c r="K331" s="78"/>
      <c r="L331" s="89"/>
      <c r="M331" s="78"/>
      <c r="N331" s="87"/>
      <c r="O331" s="79"/>
      <c r="Q331" s="46"/>
    </row>
    <row r="332" spans="1:17" s="40" customFormat="1" ht="20.25" customHeight="1" x14ac:dyDescent="0.2">
      <c r="A332" s="41">
        <v>54027</v>
      </c>
      <c r="B332" s="42">
        <f t="shared" si="29"/>
        <v>0</v>
      </c>
      <c r="C332" s="117"/>
      <c r="D332" s="43">
        <f t="shared" si="30"/>
        <v>0</v>
      </c>
      <c r="E332" s="44">
        <f t="shared" si="28"/>
        <v>0</v>
      </c>
      <c r="F332" s="43">
        <f t="shared" si="31"/>
        <v>0</v>
      </c>
      <c r="G332" s="45">
        <f>IF(AND(C332&lt;&gt;"",SUM(G$27:G331)&lt;E$19),$E$19/$E$23,0)</f>
        <v>0</v>
      </c>
      <c r="H332" s="43">
        <f t="shared" si="32"/>
        <v>0</v>
      </c>
      <c r="I332" s="43">
        <f t="shared" si="34"/>
        <v>0</v>
      </c>
      <c r="J332" s="78" t="str">
        <f t="shared" si="33"/>
        <v>2047–2048</v>
      </c>
      <c r="K332" s="78"/>
      <c r="L332" s="89"/>
      <c r="M332" s="78"/>
      <c r="N332" s="87"/>
      <c r="O332" s="79"/>
      <c r="Q332" s="46"/>
    </row>
    <row r="333" spans="1:17" s="40" customFormat="1" ht="20.25" customHeight="1" x14ac:dyDescent="0.2">
      <c r="A333" s="41">
        <v>54058</v>
      </c>
      <c r="B333" s="42">
        <f t="shared" si="29"/>
        <v>0</v>
      </c>
      <c r="C333" s="117"/>
      <c r="D333" s="43">
        <f t="shared" si="30"/>
        <v>0</v>
      </c>
      <c r="E333" s="44">
        <f t="shared" si="28"/>
        <v>0</v>
      </c>
      <c r="F333" s="43">
        <f t="shared" si="31"/>
        <v>0</v>
      </c>
      <c r="G333" s="45">
        <f>IF(AND(C333&lt;&gt;"",SUM(G$27:G332)&lt;E$19),$E$19/$E$23,0)</f>
        <v>0</v>
      </c>
      <c r="H333" s="43">
        <f t="shared" si="32"/>
        <v>0</v>
      </c>
      <c r="I333" s="43">
        <f t="shared" si="34"/>
        <v>0</v>
      </c>
      <c r="J333" s="78" t="str">
        <f t="shared" si="33"/>
        <v>2047–2048</v>
      </c>
      <c r="K333" s="78"/>
      <c r="L333" s="89"/>
      <c r="M333" s="78"/>
      <c r="N333" s="87"/>
      <c r="O333" s="79"/>
      <c r="Q333" s="46"/>
    </row>
    <row r="334" spans="1:17" s="40" customFormat="1" ht="20.25" customHeight="1" x14ac:dyDescent="0.2">
      <c r="A334" s="41">
        <v>54089</v>
      </c>
      <c r="B334" s="42">
        <f t="shared" si="29"/>
        <v>0</v>
      </c>
      <c r="C334" s="117"/>
      <c r="D334" s="43">
        <f t="shared" si="30"/>
        <v>0</v>
      </c>
      <c r="E334" s="44">
        <f t="shared" si="28"/>
        <v>0</v>
      </c>
      <c r="F334" s="43">
        <f t="shared" si="31"/>
        <v>0</v>
      </c>
      <c r="G334" s="45">
        <f>IF(AND(C334&lt;&gt;"",SUM(G$27:G333)&lt;E$19),$E$19/$E$23,0)</f>
        <v>0</v>
      </c>
      <c r="H334" s="43">
        <f t="shared" si="32"/>
        <v>0</v>
      </c>
      <c r="I334" s="43">
        <f t="shared" si="34"/>
        <v>0</v>
      </c>
      <c r="J334" s="78" t="str">
        <f t="shared" si="33"/>
        <v>2047–2048</v>
      </c>
      <c r="K334" s="78"/>
      <c r="L334" s="89"/>
      <c r="M334" s="78"/>
      <c r="N334" s="87"/>
      <c r="O334" s="79"/>
      <c r="Q334" s="46"/>
    </row>
    <row r="335" spans="1:17" s="40" customFormat="1" ht="20.25" customHeight="1" x14ac:dyDescent="0.2">
      <c r="A335" s="41">
        <v>54118</v>
      </c>
      <c r="B335" s="42">
        <f t="shared" si="29"/>
        <v>0</v>
      </c>
      <c r="C335" s="117"/>
      <c r="D335" s="43">
        <f t="shared" si="30"/>
        <v>0</v>
      </c>
      <c r="E335" s="44">
        <f t="shared" si="28"/>
        <v>0</v>
      </c>
      <c r="F335" s="43">
        <f t="shared" si="31"/>
        <v>0</v>
      </c>
      <c r="G335" s="45">
        <f>IF(AND(C335&lt;&gt;"",SUM(G$27:G334)&lt;E$19),$E$19/$E$23,0)</f>
        <v>0</v>
      </c>
      <c r="H335" s="43">
        <f t="shared" si="32"/>
        <v>0</v>
      </c>
      <c r="I335" s="43">
        <f t="shared" si="34"/>
        <v>0</v>
      </c>
      <c r="J335" s="78" t="str">
        <f t="shared" si="33"/>
        <v>2047–2048</v>
      </c>
      <c r="K335" s="78"/>
      <c r="L335" s="89"/>
      <c r="M335" s="78"/>
      <c r="N335" s="87"/>
      <c r="O335" s="79"/>
      <c r="Q335" s="46"/>
    </row>
    <row r="336" spans="1:17" s="40" customFormat="1" ht="20.25" customHeight="1" x14ac:dyDescent="0.2">
      <c r="A336" s="41">
        <v>54149</v>
      </c>
      <c r="B336" s="42">
        <f t="shared" si="29"/>
        <v>0</v>
      </c>
      <c r="C336" s="117"/>
      <c r="D336" s="43">
        <f t="shared" si="30"/>
        <v>0</v>
      </c>
      <c r="E336" s="44">
        <f t="shared" si="28"/>
        <v>0</v>
      </c>
      <c r="F336" s="43">
        <f t="shared" si="31"/>
        <v>0</v>
      </c>
      <c r="G336" s="45">
        <f>IF(AND(C336&lt;&gt;"",SUM(G$27:G335)&lt;E$19),$E$19/$E$23,0)</f>
        <v>0</v>
      </c>
      <c r="H336" s="43">
        <f t="shared" si="32"/>
        <v>0</v>
      </c>
      <c r="I336" s="43">
        <f t="shared" si="34"/>
        <v>0</v>
      </c>
      <c r="J336" s="78" t="str">
        <f t="shared" si="33"/>
        <v>2047–2048</v>
      </c>
      <c r="K336" s="78"/>
      <c r="L336" s="89"/>
      <c r="M336" s="78"/>
      <c r="N336" s="87"/>
      <c r="O336" s="79"/>
      <c r="Q336" s="46"/>
    </row>
    <row r="337" spans="1:17" s="40" customFormat="1" ht="20.25" customHeight="1" x14ac:dyDescent="0.2">
      <c r="A337" s="41">
        <v>54179</v>
      </c>
      <c r="B337" s="42">
        <f t="shared" si="29"/>
        <v>0</v>
      </c>
      <c r="C337" s="117"/>
      <c r="D337" s="43">
        <f t="shared" si="30"/>
        <v>0</v>
      </c>
      <c r="E337" s="44">
        <f t="shared" si="28"/>
        <v>0</v>
      </c>
      <c r="F337" s="43">
        <f t="shared" si="31"/>
        <v>0</v>
      </c>
      <c r="G337" s="45">
        <f>IF(AND(C337&lt;&gt;"",SUM(G$27:G336)&lt;E$19),$E$19/$E$23,0)</f>
        <v>0</v>
      </c>
      <c r="H337" s="43">
        <f t="shared" si="32"/>
        <v>0</v>
      </c>
      <c r="I337" s="43">
        <f t="shared" si="34"/>
        <v>0</v>
      </c>
      <c r="J337" s="78" t="str">
        <f t="shared" si="33"/>
        <v>2047–2048</v>
      </c>
      <c r="K337" s="78"/>
      <c r="L337" s="89"/>
      <c r="M337" s="78"/>
      <c r="N337" s="87"/>
      <c r="O337" s="79"/>
      <c r="Q337" s="46"/>
    </row>
    <row r="338" spans="1:17" s="40" customFormat="1" ht="20.25" customHeight="1" x14ac:dyDescent="0.2">
      <c r="A338" s="41">
        <v>54210</v>
      </c>
      <c r="B338" s="42">
        <f t="shared" si="29"/>
        <v>0</v>
      </c>
      <c r="C338" s="117"/>
      <c r="D338" s="43">
        <f t="shared" si="30"/>
        <v>0</v>
      </c>
      <c r="E338" s="44">
        <f t="shared" si="28"/>
        <v>0</v>
      </c>
      <c r="F338" s="43">
        <f t="shared" si="31"/>
        <v>0</v>
      </c>
      <c r="G338" s="45">
        <f>IF(AND(C338&lt;&gt;"",SUM(G$27:G337)&lt;E$19),$E$19/$E$23,0)</f>
        <v>0</v>
      </c>
      <c r="H338" s="43">
        <f t="shared" si="32"/>
        <v>0</v>
      </c>
      <c r="I338" s="43">
        <f t="shared" si="34"/>
        <v>0</v>
      </c>
      <c r="J338" s="78" t="str">
        <f t="shared" si="33"/>
        <v>2047–2048</v>
      </c>
      <c r="K338" s="78"/>
      <c r="L338" s="89"/>
      <c r="M338" s="78"/>
      <c r="N338" s="87"/>
      <c r="O338" s="79"/>
      <c r="Q338" s="46"/>
    </row>
    <row r="339" spans="1:17" s="40" customFormat="1" ht="20.25" customHeight="1" x14ac:dyDescent="0.2">
      <c r="A339" s="41">
        <v>54240</v>
      </c>
      <c r="B339" s="42">
        <f t="shared" si="29"/>
        <v>0</v>
      </c>
      <c r="C339" s="117"/>
      <c r="D339" s="43">
        <f t="shared" si="30"/>
        <v>0</v>
      </c>
      <c r="E339" s="44">
        <f t="shared" si="28"/>
        <v>0</v>
      </c>
      <c r="F339" s="43">
        <f t="shared" si="31"/>
        <v>0</v>
      </c>
      <c r="G339" s="45">
        <f>IF(AND(C339&lt;&gt;"",SUM(G$27:G338)&lt;E$19),$E$19/$E$23,0)</f>
        <v>0</v>
      </c>
      <c r="H339" s="43">
        <f t="shared" si="32"/>
        <v>0</v>
      </c>
      <c r="I339" s="43">
        <f t="shared" si="34"/>
        <v>0</v>
      </c>
      <c r="J339" s="78" t="str">
        <f t="shared" si="33"/>
        <v>2048–2049</v>
      </c>
      <c r="K339" s="78"/>
      <c r="L339" s="89"/>
      <c r="M339" s="78"/>
      <c r="N339" s="87"/>
      <c r="O339" s="79"/>
      <c r="Q339" s="46"/>
    </row>
    <row r="340" spans="1:17" s="40" customFormat="1" ht="20.25" customHeight="1" x14ac:dyDescent="0.2">
      <c r="A340" s="41">
        <v>54271</v>
      </c>
      <c r="B340" s="42">
        <f t="shared" si="29"/>
        <v>0</v>
      </c>
      <c r="C340" s="117"/>
      <c r="D340" s="43">
        <f t="shared" si="30"/>
        <v>0</v>
      </c>
      <c r="E340" s="44">
        <f t="shared" si="28"/>
        <v>0</v>
      </c>
      <c r="F340" s="43">
        <f t="shared" si="31"/>
        <v>0</v>
      </c>
      <c r="G340" s="45">
        <f>IF(AND(C340&lt;&gt;"",SUM(G$27:G339)&lt;E$19),$E$19/$E$23,0)</f>
        <v>0</v>
      </c>
      <c r="H340" s="43">
        <f t="shared" si="32"/>
        <v>0</v>
      </c>
      <c r="I340" s="43">
        <f t="shared" si="34"/>
        <v>0</v>
      </c>
      <c r="J340" s="78" t="str">
        <f t="shared" si="33"/>
        <v>2048–2049</v>
      </c>
      <c r="K340" s="78"/>
      <c r="L340" s="89"/>
      <c r="M340" s="78"/>
      <c r="N340" s="87"/>
      <c r="O340" s="79"/>
      <c r="Q340" s="46"/>
    </row>
    <row r="341" spans="1:17" s="40" customFormat="1" ht="20.25" customHeight="1" x14ac:dyDescent="0.2">
      <c r="A341" s="41">
        <v>54302</v>
      </c>
      <c r="B341" s="42">
        <f t="shared" si="29"/>
        <v>0</v>
      </c>
      <c r="C341" s="117"/>
      <c r="D341" s="43">
        <f t="shared" si="30"/>
        <v>0</v>
      </c>
      <c r="E341" s="44">
        <f t="shared" si="28"/>
        <v>0</v>
      </c>
      <c r="F341" s="43">
        <f t="shared" si="31"/>
        <v>0</v>
      </c>
      <c r="G341" s="45">
        <f>IF(AND(C341&lt;&gt;"",SUM(G$27:G340)&lt;E$19),$E$19/$E$23,0)</f>
        <v>0</v>
      </c>
      <c r="H341" s="43">
        <f t="shared" si="32"/>
        <v>0</v>
      </c>
      <c r="I341" s="43">
        <f t="shared" si="34"/>
        <v>0</v>
      </c>
      <c r="J341" s="78" t="str">
        <f t="shared" si="33"/>
        <v>2048–2049</v>
      </c>
      <c r="K341" s="78"/>
      <c r="L341" s="89"/>
      <c r="M341" s="78"/>
      <c r="N341" s="87"/>
      <c r="O341" s="79"/>
      <c r="Q341" s="46"/>
    </row>
    <row r="342" spans="1:17" s="40" customFormat="1" ht="20.25" customHeight="1" x14ac:dyDescent="0.2">
      <c r="A342" s="41">
        <v>54332</v>
      </c>
      <c r="B342" s="42">
        <f t="shared" si="29"/>
        <v>0</v>
      </c>
      <c r="C342" s="117"/>
      <c r="D342" s="43">
        <f t="shared" si="30"/>
        <v>0</v>
      </c>
      <c r="E342" s="44">
        <f t="shared" si="28"/>
        <v>0</v>
      </c>
      <c r="F342" s="43">
        <f t="shared" si="31"/>
        <v>0</v>
      </c>
      <c r="G342" s="45">
        <f>IF(AND(C342&lt;&gt;"",SUM(G$27:G341)&lt;E$19),$E$19/$E$23,0)</f>
        <v>0</v>
      </c>
      <c r="H342" s="43">
        <f t="shared" si="32"/>
        <v>0</v>
      </c>
      <c r="I342" s="43">
        <f t="shared" si="34"/>
        <v>0</v>
      </c>
      <c r="J342" s="78" t="str">
        <f t="shared" si="33"/>
        <v>2048–2049</v>
      </c>
      <c r="K342" s="78"/>
      <c r="L342" s="89"/>
      <c r="M342" s="78"/>
      <c r="N342" s="87"/>
      <c r="O342" s="79"/>
      <c r="Q342" s="46"/>
    </row>
    <row r="343" spans="1:17" s="40" customFormat="1" ht="20.25" customHeight="1" x14ac:dyDescent="0.2">
      <c r="A343" s="41">
        <v>54363</v>
      </c>
      <c r="B343" s="42">
        <f t="shared" si="29"/>
        <v>0</v>
      </c>
      <c r="C343" s="117"/>
      <c r="D343" s="43">
        <f t="shared" si="30"/>
        <v>0</v>
      </c>
      <c r="E343" s="44">
        <f t="shared" si="28"/>
        <v>0</v>
      </c>
      <c r="F343" s="43">
        <f t="shared" si="31"/>
        <v>0</v>
      </c>
      <c r="G343" s="45">
        <f>IF(AND(C343&lt;&gt;"",SUM(G$27:G342)&lt;E$19),$E$19/$E$23,0)</f>
        <v>0</v>
      </c>
      <c r="H343" s="43">
        <f t="shared" si="32"/>
        <v>0</v>
      </c>
      <c r="I343" s="43">
        <f t="shared" si="34"/>
        <v>0</v>
      </c>
      <c r="J343" s="78" t="str">
        <f t="shared" si="33"/>
        <v>2048–2049</v>
      </c>
      <c r="K343" s="78"/>
      <c r="L343" s="89"/>
      <c r="M343" s="78"/>
      <c r="N343" s="87"/>
      <c r="O343" s="79"/>
      <c r="Q343" s="46"/>
    </row>
    <row r="344" spans="1:17" s="40" customFormat="1" ht="20.25" customHeight="1" x14ac:dyDescent="0.2">
      <c r="A344" s="41">
        <v>54393</v>
      </c>
      <c r="B344" s="42">
        <f t="shared" si="29"/>
        <v>0</v>
      </c>
      <c r="C344" s="117"/>
      <c r="D344" s="43">
        <f t="shared" si="30"/>
        <v>0</v>
      </c>
      <c r="E344" s="44">
        <f t="shared" si="28"/>
        <v>0</v>
      </c>
      <c r="F344" s="43">
        <f t="shared" si="31"/>
        <v>0</v>
      </c>
      <c r="G344" s="45">
        <f>IF(AND(C344&lt;&gt;"",SUM(G$27:G343)&lt;E$19),$E$19/$E$23,0)</f>
        <v>0</v>
      </c>
      <c r="H344" s="43">
        <f t="shared" si="32"/>
        <v>0</v>
      </c>
      <c r="I344" s="43">
        <f t="shared" si="34"/>
        <v>0</v>
      </c>
      <c r="J344" s="78" t="str">
        <f t="shared" si="33"/>
        <v>2048–2049</v>
      </c>
      <c r="K344" s="78"/>
      <c r="L344" s="89"/>
      <c r="M344" s="78"/>
      <c r="N344" s="87"/>
      <c r="O344" s="79"/>
      <c r="Q344" s="46"/>
    </row>
    <row r="345" spans="1:17" s="40" customFormat="1" ht="20.25" customHeight="1" x14ac:dyDescent="0.2">
      <c r="A345" s="41">
        <v>54424</v>
      </c>
      <c r="B345" s="42">
        <f t="shared" si="29"/>
        <v>0</v>
      </c>
      <c r="C345" s="117"/>
      <c r="D345" s="43">
        <f t="shared" si="30"/>
        <v>0</v>
      </c>
      <c r="E345" s="44">
        <f t="shared" si="28"/>
        <v>0</v>
      </c>
      <c r="F345" s="43">
        <f t="shared" si="31"/>
        <v>0</v>
      </c>
      <c r="G345" s="45">
        <f>IF(AND(C345&lt;&gt;"",SUM(G$27:G344)&lt;E$19),$E$19/$E$23,0)</f>
        <v>0</v>
      </c>
      <c r="H345" s="43">
        <f t="shared" si="32"/>
        <v>0</v>
      </c>
      <c r="I345" s="43">
        <f t="shared" si="34"/>
        <v>0</v>
      </c>
      <c r="J345" s="78" t="str">
        <f t="shared" si="33"/>
        <v>2048–2049</v>
      </c>
      <c r="K345" s="78"/>
      <c r="L345" s="89"/>
      <c r="M345" s="78"/>
      <c r="N345" s="87"/>
      <c r="O345" s="79"/>
      <c r="Q345" s="46"/>
    </row>
    <row r="346" spans="1:17" s="40" customFormat="1" ht="20.25" customHeight="1" x14ac:dyDescent="0.2">
      <c r="A346" s="41">
        <v>54455</v>
      </c>
      <c r="B346" s="42">
        <f t="shared" si="29"/>
        <v>0</v>
      </c>
      <c r="C346" s="117"/>
      <c r="D346" s="43">
        <f t="shared" si="30"/>
        <v>0</v>
      </c>
      <c r="E346" s="44">
        <f t="shared" si="28"/>
        <v>0</v>
      </c>
      <c r="F346" s="43">
        <f t="shared" si="31"/>
        <v>0</v>
      </c>
      <c r="G346" s="45">
        <f>IF(AND(C346&lt;&gt;"",SUM(G$27:G345)&lt;E$19),$E$19/$E$23,0)</f>
        <v>0</v>
      </c>
      <c r="H346" s="43">
        <f t="shared" si="32"/>
        <v>0</v>
      </c>
      <c r="I346" s="43">
        <f t="shared" si="34"/>
        <v>0</v>
      </c>
      <c r="J346" s="78" t="str">
        <f t="shared" si="33"/>
        <v>2048–2049</v>
      </c>
      <c r="K346" s="78"/>
      <c r="L346" s="89"/>
      <c r="M346" s="78"/>
      <c r="N346" s="87"/>
      <c r="O346" s="79"/>
      <c r="Q346" s="46"/>
    </row>
    <row r="347" spans="1:17" s="40" customFormat="1" ht="20.25" customHeight="1" x14ac:dyDescent="0.2">
      <c r="A347" s="41">
        <v>54483</v>
      </c>
      <c r="B347" s="42">
        <f t="shared" si="29"/>
        <v>0</v>
      </c>
      <c r="C347" s="117"/>
      <c r="D347" s="43">
        <f t="shared" si="30"/>
        <v>0</v>
      </c>
      <c r="E347" s="44">
        <f t="shared" ref="E347:E410" si="35">C347-D347</f>
        <v>0</v>
      </c>
      <c r="F347" s="43">
        <f t="shared" si="31"/>
        <v>0</v>
      </c>
      <c r="G347" s="45">
        <f>IF(AND(C347&lt;&gt;"",SUM(G$27:G346)&lt;E$19),$E$19/$E$23,0)</f>
        <v>0</v>
      </c>
      <c r="H347" s="43">
        <f t="shared" si="32"/>
        <v>0</v>
      </c>
      <c r="I347" s="43">
        <f t="shared" si="34"/>
        <v>0</v>
      </c>
      <c r="J347" s="78" t="str">
        <f t="shared" si="33"/>
        <v>2048–2049</v>
      </c>
      <c r="K347" s="78"/>
      <c r="L347" s="89"/>
      <c r="M347" s="78"/>
      <c r="N347" s="87"/>
      <c r="O347" s="79"/>
      <c r="Q347" s="46"/>
    </row>
    <row r="348" spans="1:17" s="40" customFormat="1" ht="20.25" customHeight="1" x14ac:dyDescent="0.2">
      <c r="A348" s="41">
        <v>54514</v>
      </c>
      <c r="B348" s="42">
        <f t="shared" ref="B348:B411" si="36">IF(C348&gt;0,C348*-1,C348)</f>
        <v>0</v>
      </c>
      <c r="C348" s="117"/>
      <c r="D348" s="43">
        <f t="shared" ref="D348:D411" si="37">IF(C348="",0,IF($E$15="Beginning",IF(C347&lt;&gt;"",$F347*$E$6/12,0),IF(C347&lt;&gt;"",$F347*$E$6/12,$E$16*$E$6/12)))</f>
        <v>0</v>
      </c>
      <c r="E348" s="44">
        <f t="shared" si="35"/>
        <v>0</v>
      </c>
      <c r="F348" s="43">
        <f t="shared" ref="F348:F411" si="38">IF(C348="",0,IF(C347="",$E$16-E348,IF(C348&lt;&gt;"",F347-E348)))</f>
        <v>0</v>
      </c>
      <c r="G348" s="45">
        <f>IF(AND(C348&lt;&gt;"",SUM(G$27:G347)&lt;E$19),$E$19/$E$23,0)</f>
        <v>0</v>
      </c>
      <c r="H348" s="43">
        <f t="shared" ref="H348:H411" si="39">IF(C348&lt;&gt;"",G348+H347,0)</f>
        <v>0</v>
      </c>
      <c r="I348" s="43">
        <f t="shared" si="34"/>
        <v>0</v>
      </c>
      <c r="J348" s="78" t="str">
        <f t="shared" ref="J348:J411" si="40">IF(OR(MONTH(A348)=1,MONTH(A348)=2,MONTH(A348)=3,MONTH(A348)=4,MONTH(A348)=5,MONTH(A348)=6),YEAR(A348)-1&amp;"–"&amp;YEAR(A348),YEAR(A348)&amp;"–"&amp;YEAR(A348)+1)</f>
        <v>2048–2049</v>
      </c>
      <c r="K348" s="78"/>
      <c r="L348" s="89"/>
      <c r="M348" s="78"/>
      <c r="N348" s="87"/>
      <c r="O348" s="79"/>
      <c r="Q348" s="46"/>
    </row>
    <row r="349" spans="1:17" s="40" customFormat="1" ht="20.25" customHeight="1" x14ac:dyDescent="0.2">
      <c r="A349" s="41">
        <v>54544</v>
      </c>
      <c r="B349" s="42">
        <f t="shared" si="36"/>
        <v>0</v>
      </c>
      <c r="C349" s="117"/>
      <c r="D349" s="43">
        <f t="shared" si="37"/>
        <v>0</v>
      </c>
      <c r="E349" s="44">
        <f t="shared" si="35"/>
        <v>0</v>
      </c>
      <c r="F349" s="43">
        <f t="shared" si="38"/>
        <v>0</v>
      </c>
      <c r="G349" s="45">
        <f>IF(AND(C349&lt;&gt;"",SUM(G$27:G348)&lt;E$19),$E$19/$E$23,0)</f>
        <v>0</v>
      </c>
      <c r="H349" s="43">
        <f t="shared" si="39"/>
        <v>0</v>
      </c>
      <c r="I349" s="43">
        <f t="shared" ref="I349:I412" si="41">IF(C349&lt;&gt;"",$E$19-H349,0)</f>
        <v>0</v>
      </c>
      <c r="J349" s="78" t="str">
        <f t="shared" si="40"/>
        <v>2048–2049</v>
      </c>
      <c r="K349" s="78"/>
      <c r="L349" s="89"/>
      <c r="M349" s="78"/>
      <c r="N349" s="87"/>
      <c r="O349" s="79"/>
      <c r="Q349" s="46"/>
    </row>
    <row r="350" spans="1:17" s="40" customFormat="1" ht="20.25" customHeight="1" x14ac:dyDescent="0.2">
      <c r="A350" s="41">
        <v>54575</v>
      </c>
      <c r="B350" s="42">
        <f t="shared" si="36"/>
        <v>0</v>
      </c>
      <c r="C350" s="117"/>
      <c r="D350" s="43">
        <f t="shared" si="37"/>
        <v>0</v>
      </c>
      <c r="E350" s="44">
        <f t="shared" si="35"/>
        <v>0</v>
      </c>
      <c r="F350" s="43">
        <f t="shared" si="38"/>
        <v>0</v>
      </c>
      <c r="G350" s="45">
        <f>IF(AND(C350&lt;&gt;"",SUM(G$27:G349)&lt;E$19),$E$19/$E$23,0)</f>
        <v>0</v>
      </c>
      <c r="H350" s="43">
        <f t="shared" si="39"/>
        <v>0</v>
      </c>
      <c r="I350" s="43">
        <f t="shared" si="41"/>
        <v>0</v>
      </c>
      <c r="J350" s="78" t="str">
        <f t="shared" si="40"/>
        <v>2048–2049</v>
      </c>
      <c r="K350" s="78"/>
      <c r="L350" s="89"/>
      <c r="M350" s="78"/>
      <c r="N350" s="87"/>
      <c r="O350" s="79"/>
      <c r="Q350" s="46"/>
    </row>
    <row r="351" spans="1:17" s="40" customFormat="1" ht="20.25" customHeight="1" x14ac:dyDescent="0.2">
      <c r="A351" s="41">
        <v>54605</v>
      </c>
      <c r="B351" s="42">
        <f t="shared" si="36"/>
        <v>0</v>
      </c>
      <c r="C351" s="117"/>
      <c r="D351" s="43">
        <f t="shared" si="37"/>
        <v>0</v>
      </c>
      <c r="E351" s="44">
        <f t="shared" si="35"/>
        <v>0</v>
      </c>
      <c r="F351" s="43">
        <f t="shared" si="38"/>
        <v>0</v>
      </c>
      <c r="G351" s="45">
        <f>IF(AND(C351&lt;&gt;"",SUM(G$27:G350)&lt;E$19),$E$19/$E$23,0)</f>
        <v>0</v>
      </c>
      <c r="H351" s="43">
        <f t="shared" si="39"/>
        <v>0</v>
      </c>
      <c r="I351" s="43">
        <f t="shared" si="41"/>
        <v>0</v>
      </c>
      <c r="J351" s="78" t="str">
        <f t="shared" si="40"/>
        <v>2049–2050</v>
      </c>
      <c r="K351" s="78"/>
      <c r="L351" s="89"/>
      <c r="M351" s="78"/>
      <c r="N351" s="87"/>
      <c r="O351" s="79"/>
      <c r="Q351" s="46"/>
    </row>
    <row r="352" spans="1:17" s="40" customFormat="1" ht="20.25" customHeight="1" x14ac:dyDescent="0.2">
      <c r="A352" s="41">
        <v>54636</v>
      </c>
      <c r="B352" s="42">
        <f t="shared" si="36"/>
        <v>0</v>
      </c>
      <c r="C352" s="117"/>
      <c r="D352" s="43">
        <f t="shared" si="37"/>
        <v>0</v>
      </c>
      <c r="E352" s="44">
        <f t="shared" si="35"/>
        <v>0</v>
      </c>
      <c r="F352" s="43">
        <f t="shared" si="38"/>
        <v>0</v>
      </c>
      <c r="G352" s="45">
        <f>IF(AND(C352&lt;&gt;"",SUM(G$27:G351)&lt;E$19),$E$19/$E$23,0)</f>
        <v>0</v>
      </c>
      <c r="H352" s="43">
        <f t="shared" si="39"/>
        <v>0</v>
      </c>
      <c r="I352" s="43">
        <f t="shared" si="41"/>
        <v>0</v>
      </c>
      <c r="J352" s="78" t="str">
        <f t="shared" si="40"/>
        <v>2049–2050</v>
      </c>
      <c r="K352" s="78"/>
      <c r="L352" s="89"/>
      <c r="M352" s="78"/>
      <c r="N352" s="87"/>
      <c r="O352" s="79"/>
      <c r="Q352" s="46"/>
    </row>
    <row r="353" spans="1:17" s="40" customFormat="1" ht="20.25" customHeight="1" x14ac:dyDescent="0.2">
      <c r="A353" s="41">
        <v>54667</v>
      </c>
      <c r="B353" s="42">
        <f t="shared" si="36"/>
        <v>0</v>
      </c>
      <c r="C353" s="117"/>
      <c r="D353" s="43">
        <f t="shared" si="37"/>
        <v>0</v>
      </c>
      <c r="E353" s="44">
        <f t="shared" si="35"/>
        <v>0</v>
      </c>
      <c r="F353" s="43">
        <f t="shared" si="38"/>
        <v>0</v>
      </c>
      <c r="G353" s="45">
        <f>IF(AND(C353&lt;&gt;"",SUM(G$27:G352)&lt;E$19),$E$19/$E$23,0)</f>
        <v>0</v>
      </c>
      <c r="H353" s="43">
        <f t="shared" si="39"/>
        <v>0</v>
      </c>
      <c r="I353" s="43">
        <f t="shared" si="41"/>
        <v>0</v>
      </c>
      <c r="J353" s="78" t="str">
        <f t="shared" si="40"/>
        <v>2049–2050</v>
      </c>
      <c r="K353" s="78"/>
      <c r="L353" s="89"/>
      <c r="M353" s="78"/>
      <c r="N353" s="87"/>
      <c r="O353" s="79"/>
      <c r="Q353" s="46"/>
    </row>
    <row r="354" spans="1:17" s="40" customFormat="1" ht="20.25" customHeight="1" x14ac:dyDescent="0.2">
      <c r="A354" s="41">
        <v>54697</v>
      </c>
      <c r="B354" s="42">
        <f t="shared" si="36"/>
        <v>0</v>
      </c>
      <c r="C354" s="117"/>
      <c r="D354" s="43">
        <f t="shared" si="37"/>
        <v>0</v>
      </c>
      <c r="E354" s="44">
        <f t="shared" si="35"/>
        <v>0</v>
      </c>
      <c r="F354" s="43">
        <f t="shared" si="38"/>
        <v>0</v>
      </c>
      <c r="G354" s="45">
        <f>IF(AND(C354&lt;&gt;"",SUM(G$27:G353)&lt;E$19),$E$19/$E$23,0)</f>
        <v>0</v>
      </c>
      <c r="H354" s="43">
        <f t="shared" si="39"/>
        <v>0</v>
      </c>
      <c r="I354" s="43">
        <f t="shared" si="41"/>
        <v>0</v>
      </c>
      <c r="J354" s="78" t="str">
        <f t="shared" si="40"/>
        <v>2049–2050</v>
      </c>
      <c r="K354" s="78"/>
      <c r="L354" s="89"/>
      <c r="M354" s="78"/>
      <c r="N354" s="87"/>
      <c r="O354" s="79"/>
      <c r="Q354" s="46"/>
    </row>
    <row r="355" spans="1:17" s="40" customFormat="1" ht="20.25" customHeight="1" x14ac:dyDescent="0.2">
      <c r="A355" s="41">
        <v>54728</v>
      </c>
      <c r="B355" s="42">
        <f t="shared" si="36"/>
        <v>0</v>
      </c>
      <c r="C355" s="117"/>
      <c r="D355" s="43">
        <f t="shared" si="37"/>
        <v>0</v>
      </c>
      <c r="E355" s="44">
        <f t="shared" si="35"/>
        <v>0</v>
      </c>
      <c r="F355" s="43">
        <f t="shared" si="38"/>
        <v>0</v>
      </c>
      <c r="G355" s="45">
        <f>IF(AND(C355&lt;&gt;"",SUM(G$27:G354)&lt;E$19),$E$19/$E$23,0)</f>
        <v>0</v>
      </c>
      <c r="H355" s="43">
        <f t="shared" si="39"/>
        <v>0</v>
      </c>
      <c r="I355" s="43">
        <f t="shared" si="41"/>
        <v>0</v>
      </c>
      <c r="J355" s="78" t="str">
        <f t="shared" si="40"/>
        <v>2049–2050</v>
      </c>
      <c r="K355" s="78"/>
      <c r="L355" s="89"/>
      <c r="M355" s="78"/>
      <c r="N355" s="87"/>
      <c r="O355" s="79"/>
      <c r="Q355" s="46"/>
    </row>
    <row r="356" spans="1:17" s="40" customFormat="1" ht="20.25" customHeight="1" x14ac:dyDescent="0.2">
      <c r="A356" s="41">
        <v>54758</v>
      </c>
      <c r="B356" s="42">
        <f t="shared" si="36"/>
        <v>0</v>
      </c>
      <c r="C356" s="117"/>
      <c r="D356" s="43">
        <f t="shared" si="37"/>
        <v>0</v>
      </c>
      <c r="E356" s="44">
        <f t="shared" si="35"/>
        <v>0</v>
      </c>
      <c r="F356" s="43">
        <f t="shared" si="38"/>
        <v>0</v>
      </c>
      <c r="G356" s="45">
        <f>IF(AND(C356&lt;&gt;"",SUM(G$27:G355)&lt;E$19),$E$19/$E$23,0)</f>
        <v>0</v>
      </c>
      <c r="H356" s="43">
        <f t="shared" si="39"/>
        <v>0</v>
      </c>
      <c r="I356" s="43">
        <f t="shared" si="41"/>
        <v>0</v>
      </c>
      <c r="J356" s="78" t="str">
        <f t="shared" si="40"/>
        <v>2049–2050</v>
      </c>
      <c r="K356" s="78"/>
      <c r="L356" s="89"/>
      <c r="M356" s="78"/>
      <c r="N356" s="87"/>
      <c r="O356" s="79"/>
      <c r="Q356" s="46"/>
    </row>
    <row r="357" spans="1:17" s="40" customFormat="1" ht="20.25" customHeight="1" x14ac:dyDescent="0.2">
      <c r="A357" s="41">
        <v>54789</v>
      </c>
      <c r="B357" s="42">
        <f t="shared" si="36"/>
        <v>0</v>
      </c>
      <c r="C357" s="117"/>
      <c r="D357" s="43">
        <f t="shared" si="37"/>
        <v>0</v>
      </c>
      <c r="E357" s="44">
        <f t="shared" si="35"/>
        <v>0</v>
      </c>
      <c r="F357" s="43">
        <f t="shared" si="38"/>
        <v>0</v>
      </c>
      <c r="G357" s="45">
        <f>IF(AND(C357&lt;&gt;"",SUM(G$27:G356)&lt;E$19),$E$19/$E$23,0)</f>
        <v>0</v>
      </c>
      <c r="H357" s="43">
        <f t="shared" si="39"/>
        <v>0</v>
      </c>
      <c r="I357" s="43">
        <f t="shared" si="41"/>
        <v>0</v>
      </c>
      <c r="J357" s="78" t="str">
        <f t="shared" si="40"/>
        <v>2049–2050</v>
      </c>
      <c r="K357" s="78"/>
      <c r="L357" s="89"/>
      <c r="M357" s="78"/>
      <c r="N357" s="87"/>
      <c r="O357" s="79"/>
      <c r="Q357" s="46"/>
    </row>
    <row r="358" spans="1:17" s="40" customFormat="1" ht="20.25" customHeight="1" x14ac:dyDescent="0.2">
      <c r="A358" s="41">
        <v>54820</v>
      </c>
      <c r="B358" s="42">
        <f t="shared" si="36"/>
        <v>0</v>
      </c>
      <c r="C358" s="117"/>
      <c r="D358" s="43">
        <f t="shared" si="37"/>
        <v>0</v>
      </c>
      <c r="E358" s="44">
        <f t="shared" si="35"/>
        <v>0</v>
      </c>
      <c r="F358" s="43">
        <f t="shared" si="38"/>
        <v>0</v>
      </c>
      <c r="G358" s="45">
        <f>IF(AND(C358&lt;&gt;"",SUM(G$27:G357)&lt;E$19),$E$19/$E$23,0)</f>
        <v>0</v>
      </c>
      <c r="H358" s="43">
        <f t="shared" si="39"/>
        <v>0</v>
      </c>
      <c r="I358" s="43">
        <f t="shared" si="41"/>
        <v>0</v>
      </c>
      <c r="J358" s="78" t="str">
        <f t="shared" si="40"/>
        <v>2049–2050</v>
      </c>
      <c r="K358" s="78"/>
      <c r="L358" s="89"/>
      <c r="M358" s="78"/>
      <c r="N358" s="87"/>
      <c r="O358" s="79"/>
      <c r="Q358" s="46"/>
    </row>
    <row r="359" spans="1:17" s="40" customFormat="1" ht="20.25" customHeight="1" x14ac:dyDescent="0.2">
      <c r="A359" s="41">
        <v>54848</v>
      </c>
      <c r="B359" s="42">
        <f t="shared" si="36"/>
        <v>0</v>
      </c>
      <c r="C359" s="117"/>
      <c r="D359" s="43">
        <f t="shared" si="37"/>
        <v>0</v>
      </c>
      <c r="E359" s="44">
        <f t="shared" si="35"/>
        <v>0</v>
      </c>
      <c r="F359" s="43">
        <f t="shared" si="38"/>
        <v>0</v>
      </c>
      <c r="G359" s="45">
        <f>IF(AND(C359&lt;&gt;"",SUM(G$27:G358)&lt;E$19),$E$19/$E$23,0)</f>
        <v>0</v>
      </c>
      <c r="H359" s="43">
        <f t="shared" si="39"/>
        <v>0</v>
      </c>
      <c r="I359" s="43">
        <f t="shared" si="41"/>
        <v>0</v>
      </c>
      <c r="J359" s="78" t="str">
        <f t="shared" si="40"/>
        <v>2049–2050</v>
      </c>
      <c r="K359" s="78"/>
      <c r="L359" s="89"/>
      <c r="M359" s="78"/>
      <c r="N359" s="87"/>
      <c r="O359" s="79"/>
      <c r="Q359" s="46"/>
    </row>
    <row r="360" spans="1:17" s="40" customFormat="1" ht="20.25" customHeight="1" x14ac:dyDescent="0.2">
      <c r="A360" s="41">
        <v>54879</v>
      </c>
      <c r="B360" s="42">
        <f t="shared" si="36"/>
        <v>0</v>
      </c>
      <c r="C360" s="117"/>
      <c r="D360" s="43">
        <f t="shared" si="37"/>
        <v>0</v>
      </c>
      <c r="E360" s="44">
        <f t="shared" si="35"/>
        <v>0</v>
      </c>
      <c r="F360" s="43">
        <f t="shared" si="38"/>
        <v>0</v>
      </c>
      <c r="G360" s="45">
        <f>IF(AND(C360&lt;&gt;"",SUM(G$27:G359)&lt;E$19),$E$19/$E$23,0)</f>
        <v>0</v>
      </c>
      <c r="H360" s="43">
        <f t="shared" si="39"/>
        <v>0</v>
      </c>
      <c r="I360" s="43">
        <f t="shared" si="41"/>
        <v>0</v>
      </c>
      <c r="J360" s="78" t="str">
        <f t="shared" si="40"/>
        <v>2049–2050</v>
      </c>
      <c r="K360" s="78"/>
      <c r="L360" s="89"/>
      <c r="M360" s="78"/>
      <c r="N360" s="87"/>
      <c r="O360" s="79"/>
      <c r="Q360" s="46"/>
    </row>
    <row r="361" spans="1:17" s="40" customFormat="1" ht="20.25" customHeight="1" x14ac:dyDescent="0.2">
      <c r="A361" s="41">
        <v>54909</v>
      </c>
      <c r="B361" s="42">
        <f t="shared" si="36"/>
        <v>0</v>
      </c>
      <c r="C361" s="117"/>
      <c r="D361" s="43">
        <f t="shared" si="37"/>
        <v>0</v>
      </c>
      <c r="E361" s="44">
        <f t="shared" si="35"/>
        <v>0</v>
      </c>
      <c r="F361" s="43">
        <f t="shared" si="38"/>
        <v>0</v>
      </c>
      <c r="G361" s="45">
        <f>IF(AND(C361&lt;&gt;"",SUM(G$27:G360)&lt;E$19),$E$19/$E$23,0)</f>
        <v>0</v>
      </c>
      <c r="H361" s="43">
        <f t="shared" si="39"/>
        <v>0</v>
      </c>
      <c r="I361" s="43">
        <f t="shared" si="41"/>
        <v>0</v>
      </c>
      <c r="J361" s="78" t="str">
        <f t="shared" si="40"/>
        <v>2049–2050</v>
      </c>
      <c r="K361" s="78"/>
      <c r="L361" s="89"/>
      <c r="M361" s="78"/>
      <c r="N361" s="87"/>
      <c r="O361" s="79"/>
      <c r="Q361" s="46"/>
    </row>
    <row r="362" spans="1:17" s="40" customFormat="1" ht="20.25" customHeight="1" x14ac:dyDescent="0.2">
      <c r="A362" s="41">
        <v>54940</v>
      </c>
      <c r="B362" s="42">
        <f t="shared" si="36"/>
        <v>0</v>
      </c>
      <c r="C362" s="117"/>
      <c r="D362" s="43">
        <f t="shared" si="37"/>
        <v>0</v>
      </c>
      <c r="E362" s="44">
        <f t="shared" si="35"/>
        <v>0</v>
      </c>
      <c r="F362" s="43">
        <f t="shared" si="38"/>
        <v>0</v>
      </c>
      <c r="G362" s="45">
        <f>IF(AND(C362&lt;&gt;"",SUM(G$27:G361)&lt;E$19),$E$19/$E$23,0)</f>
        <v>0</v>
      </c>
      <c r="H362" s="43">
        <f t="shared" si="39"/>
        <v>0</v>
      </c>
      <c r="I362" s="43">
        <f t="shared" si="41"/>
        <v>0</v>
      </c>
      <c r="J362" s="78" t="str">
        <f t="shared" si="40"/>
        <v>2049–2050</v>
      </c>
      <c r="K362" s="78"/>
      <c r="L362" s="89"/>
      <c r="M362" s="78"/>
      <c r="N362" s="87"/>
      <c r="O362" s="79"/>
      <c r="Q362" s="46"/>
    </row>
    <row r="363" spans="1:17" s="40" customFormat="1" ht="20.25" customHeight="1" x14ac:dyDescent="0.2">
      <c r="A363" s="41">
        <v>54970</v>
      </c>
      <c r="B363" s="42">
        <f t="shared" si="36"/>
        <v>0</v>
      </c>
      <c r="C363" s="117"/>
      <c r="D363" s="43">
        <f t="shared" si="37"/>
        <v>0</v>
      </c>
      <c r="E363" s="44">
        <f t="shared" si="35"/>
        <v>0</v>
      </c>
      <c r="F363" s="43">
        <f t="shared" si="38"/>
        <v>0</v>
      </c>
      <c r="G363" s="45">
        <f>IF(AND(C363&lt;&gt;"",SUM(G$27:G362)&lt;E$19),$E$19/$E$23,0)</f>
        <v>0</v>
      </c>
      <c r="H363" s="43">
        <f t="shared" si="39"/>
        <v>0</v>
      </c>
      <c r="I363" s="43">
        <f t="shared" si="41"/>
        <v>0</v>
      </c>
      <c r="J363" s="78" t="str">
        <f t="shared" si="40"/>
        <v>2050–2051</v>
      </c>
      <c r="K363" s="78"/>
      <c r="L363" s="89"/>
      <c r="M363" s="78"/>
      <c r="N363" s="87"/>
      <c r="O363" s="79"/>
      <c r="Q363" s="46"/>
    </row>
    <row r="364" spans="1:17" s="40" customFormat="1" ht="20.25" customHeight="1" x14ac:dyDescent="0.2">
      <c r="A364" s="41">
        <v>55001</v>
      </c>
      <c r="B364" s="42">
        <f t="shared" si="36"/>
        <v>0</v>
      </c>
      <c r="C364" s="117"/>
      <c r="D364" s="43">
        <f t="shared" si="37"/>
        <v>0</v>
      </c>
      <c r="E364" s="44">
        <f t="shared" si="35"/>
        <v>0</v>
      </c>
      <c r="F364" s="43">
        <f t="shared" si="38"/>
        <v>0</v>
      </c>
      <c r="G364" s="45">
        <f>IF(AND(C364&lt;&gt;"",SUM(G$27:G363)&lt;E$19),$E$19/$E$23,0)</f>
        <v>0</v>
      </c>
      <c r="H364" s="43">
        <f t="shared" si="39"/>
        <v>0</v>
      </c>
      <c r="I364" s="43">
        <f t="shared" si="41"/>
        <v>0</v>
      </c>
      <c r="J364" s="78" t="str">
        <f t="shared" si="40"/>
        <v>2050–2051</v>
      </c>
      <c r="K364" s="78"/>
      <c r="L364" s="89"/>
      <c r="M364" s="78"/>
      <c r="N364" s="87"/>
      <c r="O364" s="79"/>
      <c r="Q364" s="46"/>
    </row>
    <row r="365" spans="1:17" s="40" customFormat="1" ht="20.25" customHeight="1" x14ac:dyDescent="0.2">
      <c r="A365" s="41">
        <v>55032</v>
      </c>
      <c r="B365" s="42">
        <f t="shared" si="36"/>
        <v>0</v>
      </c>
      <c r="C365" s="117"/>
      <c r="D365" s="43">
        <f t="shared" si="37"/>
        <v>0</v>
      </c>
      <c r="E365" s="44">
        <f t="shared" si="35"/>
        <v>0</v>
      </c>
      <c r="F365" s="43">
        <f t="shared" si="38"/>
        <v>0</v>
      </c>
      <c r="G365" s="45">
        <f>IF(AND(C365&lt;&gt;"",SUM(G$27:G364)&lt;E$19),$E$19/$E$23,0)</f>
        <v>0</v>
      </c>
      <c r="H365" s="43">
        <f t="shared" si="39"/>
        <v>0</v>
      </c>
      <c r="I365" s="43">
        <f t="shared" si="41"/>
        <v>0</v>
      </c>
      <c r="J365" s="78" t="str">
        <f t="shared" si="40"/>
        <v>2050–2051</v>
      </c>
      <c r="K365" s="78"/>
      <c r="L365" s="89"/>
      <c r="M365" s="78"/>
      <c r="N365" s="87"/>
      <c r="O365" s="79"/>
      <c r="Q365" s="46"/>
    </row>
    <row r="366" spans="1:17" s="40" customFormat="1" ht="20.25" customHeight="1" x14ac:dyDescent="0.2">
      <c r="A366" s="41">
        <v>55062</v>
      </c>
      <c r="B366" s="42">
        <f t="shared" si="36"/>
        <v>0</v>
      </c>
      <c r="C366" s="117"/>
      <c r="D366" s="43">
        <f t="shared" si="37"/>
        <v>0</v>
      </c>
      <c r="E366" s="44">
        <f t="shared" si="35"/>
        <v>0</v>
      </c>
      <c r="F366" s="43">
        <f t="shared" si="38"/>
        <v>0</v>
      </c>
      <c r="G366" s="45">
        <f>IF(AND(C366&lt;&gt;"",SUM(G$27:G365)&lt;E$19),$E$19/$E$23,0)</f>
        <v>0</v>
      </c>
      <c r="H366" s="43">
        <f t="shared" si="39"/>
        <v>0</v>
      </c>
      <c r="I366" s="43">
        <f t="shared" si="41"/>
        <v>0</v>
      </c>
      <c r="J366" s="78" t="str">
        <f t="shared" si="40"/>
        <v>2050–2051</v>
      </c>
      <c r="K366" s="78"/>
      <c r="L366" s="89"/>
      <c r="M366" s="78"/>
      <c r="N366" s="87"/>
      <c r="O366" s="79"/>
      <c r="Q366" s="46"/>
    </row>
    <row r="367" spans="1:17" s="40" customFormat="1" ht="20.25" customHeight="1" x14ac:dyDescent="0.2">
      <c r="A367" s="41">
        <v>55093</v>
      </c>
      <c r="B367" s="42">
        <f t="shared" si="36"/>
        <v>0</v>
      </c>
      <c r="C367" s="117"/>
      <c r="D367" s="43">
        <f t="shared" si="37"/>
        <v>0</v>
      </c>
      <c r="E367" s="44">
        <f t="shared" si="35"/>
        <v>0</v>
      </c>
      <c r="F367" s="43">
        <f t="shared" si="38"/>
        <v>0</v>
      </c>
      <c r="G367" s="45">
        <f>IF(AND(C367&lt;&gt;"",SUM(G$27:G366)&lt;E$19),$E$19/$E$23,0)</f>
        <v>0</v>
      </c>
      <c r="H367" s="43">
        <f t="shared" si="39"/>
        <v>0</v>
      </c>
      <c r="I367" s="43">
        <f t="shared" si="41"/>
        <v>0</v>
      </c>
      <c r="J367" s="78" t="str">
        <f t="shared" si="40"/>
        <v>2050–2051</v>
      </c>
      <c r="K367" s="78"/>
      <c r="L367" s="89"/>
      <c r="M367" s="78"/>
      <c r="N367" s="87"/>
      <c r="O367" s="79"/>
      <c r="Q367" s="46"/>
    </row>
    <row r="368" spans="1:17" s="40" customFormat="1" ht="20.25" customHeight="1" x14ac:dyDescent="0.2">
      <c r="A368" s="41">
        <v>55123</v>
      </c>
      <c r="B368" s="42">
        <f t="shared" si="36"/>
        <v>0</v>
      </c>
      <c r="C368" s="117"/>
      <c r="D368" s="43">
        <f t="shared" si="37"/>
        <v>0</v>
      </c>
      <c r="E368" s="44">
        <f t="shared" si="35"/>
        <v>0</v>
      </c>
      <c r="F368" s="43">
        <f t="shared" si="38"/>
        <v>0</v>
      </c>
      <c r="G368" s="45">
        <f>IF(AND(C368&lt;&gt;"",SUM(G$27:G367)&lt;E$19),$E$19/$E$23,0)</f>
        <v>0</v>
      </c>
      <c r="H368" s="43">
        <f t="shared" si="39"/>
        <v>0</v>
      </c>
      <c r="I368" s="43">
        <f t="shared" si="41"/>
        <v>0</v>
      </c>
      <c r="J368" s="78" t="str">
        <f t="shared" si="40"/>
        <v>2050–2051</v>
      </c>
      <c r="K368" s="78"/>
      <c r="L368" s="89"/>
      <c r="M368" s="78"/>
      <c r="N368" s="87"/>
      <c r="O368" s="79"/>
      <c r="Q368" s="46"/>
    </row>
    <row r="369" spans="1:17" s="40" customFormat="1" ht="20.25" customHeight="1" x14ac:dyDescent="0.2">
      <c r="A369" s="41">
        <v>55154</v>
      </c>
      <c r="B369" s="42">
        <f t="shared" si="36"/>
        <v>0</v>
      </c>
      <c r="C369" s="117"/>
      <c r="D369" s="43">
        <f t="shared" si="37"/>
        <v>0</v>
      </c>
      <c r="E369" s="44">
        <f t="shared" si="35"/>
        <v>0</v>
      </c>
      <c r="F369" s="43">
        <f t="shared" si="38"/>
        <v>0</v>
      </c>
      <c r="G369" s="45">
        <f>IF(AND(C369&lt;&gt;"",SUM(G$27:G368)&lt;E$19),$E$19/$E$23,0)</f>
        <v>0</v>
      </c>
      <c r="H369" s="43">
        <f t="shared" si="39"/>
        <v>0</v>
      </c>
      <c r="I369" s="43">
        <f t="shared" si="41"/>
        <v>0</v>
      </c>
      <c r="J369" s="78" t="str">
        <f t="shared" si="40"/>
        <v>2050–2051</v>
      </c>
      <c r="K369" s="78"/>
      <c r="L369" s="89"/>
      <c r="M369" s="78"/>
      <c r="N369" s="87"/>
      <c r="O369" s="79"/>
      <c r="Q369" s="46"/>
    </row>
    <row r="370" spans="1:17" s="40" customFormat="1" ht="20.25" customHeight="1" x14ac:dyDescent="0.2">
      <c r="A370" s="41">
        <v>55185</v>
      </c>
      <c r="B370" s="42">
        <f t="shared" si="36"/>
        <v>0</v>
      </c>
      <c r="C370" s="117"/>
      <c r="D370" s="43">
        <f t="shared" si="37"/>
        <v>0</v>
      </c>
      <c r="E370" s="44">
        <f t="shared" si="35"/>
        <v>0</v>
      </c>
      <c r="F370" s="43">
        <f t="shared" si="38"/>
        <v>0</v>
      </c>
      <c r="G370" s="45">
        <f>IF(AND(C370&lt;&gt;"",SUM(G$27:G369)&lt;E$19),$E$19/$E$23,0)</f>
        <v>0</v>
      </c>
      <c r="H370" s="43">
        <f t="shared" si="39"/>
        <v>0</v>
      </c>
      <c r="I370" s="43">
        <f t="shared" si="41"/>
        <v>0</v>
      </c>
      <c r="J370" s="78" t="str">
        <f t="shared" si="40"/>
        <v>2050–2051</v>
      </c>
      <c r="K370" s="78"/>
      <c r="L370" s="89"/>
      <c r="M370" s="78"/>
      <c r="N370" s="87"/>
      <c r="O370" s="79"/>
      <c r="Q370" s="46"/>
    </row>
    <row r="371" spans="1:17" s="40" customFormat="1" ht="20.25" customHeight="1" x14ac:dyDescent="0.2">
      <c r="A371" s="41">
        <v>55213</v>
      </c>
      <c r="B371" s="42">
        <f t="shared" si="36"/>
        <v>0</v>
      </c>
      <c r="C371" s="117"/>
      <c r="D371" s="43">
        <f t="shared" si="37"/>
        <v>0</v>
      </c>
      <c r="E371" s="44">
        <f t="shared" si="35"/>
        <v>0</v>
      </c>
      <c r="F371" s="43">
        <f t="shared" si="38"/>
        <v>0</v>
      </c>
      <c r="G371" s="45">
        <f>IF(AND(C371&lt;&gt;"",SUM(G$27:G370)&lt;E$19),$E$19/$E$23,0)</f>
        <v>0</v>
      </c>
      <c r="H371" s="43">
        <f t="shared" si="39"/>
        <v>0</v>
      </c>
      <c r="I371" s="43">
        <f t="shared" si="41"/>
        <v>0</v>
      </c>
      <c r="J371" s="78" t="str">
        <f t="shared" si="40"/>
        <v>2050–2051</v>
      </c>
      <c r="K371" s="78"/>
      <c r="L371" s="89"/>
      <c r="M371" s="78"/>
      <c r="N371" s="87"/>
      <c r="O371" s="79"/>
      <c r="Q371" s="46"/>
    </row>
    <row r="372" spans="1:17" s="40" customFormat="1" ht="20.25" customHeight="1" x14ac:dyDescent="0.2">
      <c r="A372" s="41">
        <v>55244</v>
      </c>
      <c r="B372" s="42">
        <f t="shared" si="36"/>
        <v>0</v>
      </c>
      <c r="C372" s="117"/>
      <c r="D372" s="43">
        <f t="shared" si="37"/>
        <v>0</v>
      </c>
      <c r="E372" s="44">
        <f t="shared" si="35"/>
        <v>0</v>
      </c>
      <c r="F372" s="43">
        <f t="shared" si="38"/>
        <v>0</v>
      </c>
      <c r="G372" s="45">
        <f>IF(AND(C372&lt;&gt;"",SUM(G$27:G371)&lt;E$19),$E$19/$E$23,0)</f>
        <v>0</v>
      </c>
      <c r="H372" s="43">
        <f t="shared" si="39"/>
        <v>0</v>
      </c>
      <c r="I372" s="43">
        <f t="shared" si="41"/>
        <v>0</v>
      </c>
      <c r="J372" s="78" t="str">
        <f t="shared" si="40"/>
        <v>2050–2051</v>
      </c>
      <c r="K372" s="78"/>
      <c r="L372" s="89"/>
      <c r="M372" s="78"/>
      <c r="N372" s="87"/>
      <c r="O372" s="79"/>
      <c r="Q372" s="46"/>
    </row>
    <row r="373" spans="1:17" s="40" customFormat="1" ht="20.25" customHeight="1" x14ac:dyDescent="0.2">
      <c r="A373" s="41">
        <v>55274</v>
      </c>
      <c r="B373" s="42">
        <f t="shared" si="36"/>
        <v>0</v>
      </c>
      <c r="C373" s="117"/>
      <c r="D373" s="43">
        <f t="shared" si="37"/>
        <v>0</v>
      </c>
      <c r="E373" s="44">
        <f t="shared" si="35"/>
        <v>0</v>
      </c>
      <c r="F373" s="43">
        <f t="shared" si="38"/>
        <v>0</v>
      </c>
      <c r="G373" s="45">
        <f>IF(AND(C373&lt;&gt;"",SUM(G$27:G372)&lt;E$19),$E$19/$E$23,0)</f>
        <v>0</v>
      </c>
      <c r="H373" s="43">
        <f t="shared" si="39"/>
        <v>0</v>
      </c>
      <c r="I373" s="43">
        <f t="shared" si="41"/>
        <v>0</v>
      </c>
      <c r="J373" s="78" t="str">
        <f t="shared" si="40"/>
        <v>2050–2051</v>
      </c>
      <c r="K373" s="78"/>
      <c r="L373" s="89"/>
      <c r="M373" s="78"/>
      <c r="N373" s="87"/>
      <c r="O373" s="79"/>
      <c r="Q373" s="46"/>
    </row>
    <row r="374" spans="1:17" s="40" customFormat="1" ht="20.25" customHeight="1" x14ac:dyDescent="0.2">
      <c r="A374" s="41">
        <v>55305</v>
      </c>
      <c r="B374" s="42">
        <f t="shared" si="36"/>
        <v>0</v>
      </c>
      <c r="C374" s="117"/>
      <c r="D374" s="43">
        <f t="shared" si="37"/>
        <v>0</v>
      </c>
      <c r="E374" s="44">
        <f t="shared" si="35"/>
        <v>0</v>
      </c>
      <c r="F374" s="43">
        <f t="shared" si="38"/>
        <v>0</v>
      </c>
      <c r="G374" s="45">
        <f>IF(AND(C374&lt;&gt;"",SUM(G$27:G373)&lt;E$19),$E$19/$E$23,0)</f>
        <v>0</v>
      </c>
      <c r="H374" s="43">
        <f t="shared" si="39"/>
        <v>0</v>
      </c>
      <c r="I374" s="43">
        <f t="shared" si="41"/>
        <v>0</v>
      </c>
      <c r="J374" s="78" t="str">
        <f t="shared" si="40"/>
        <v>2050–2051</v>
      </c>
      <c r="K374" s="78"/>
      <c r="L374" s="89"/>
      <c r="M374" s="78"/>
      <c r="N374" s="87"/>
      <c r="O374" s="79"/>
      <c r="Q374" s="46"/>
    </row>
    <row r="375" spans="1:17" s="40" customFormat="1" ht="20.25" customHeight="1" x14ac:dyDescent="0.2">
      <c r="A375" s="41">
        <v>55335</v>
      </c>
      <c r="B375" s="42">
        <f t="shared" si="36"/>
        <v>0</v>
      </c>
      <c r="C375" s="117"/>
      <c r="D375" s="43">
        <f t="shared" si="37"/>
        <v>0</v>
      </c>
      <c r="E375" s="44">
        <f t="shared" si="35"/>
        <v>0</v>
      </c>
      <c r="F375" s="43">
        <f t="shared" si="38"/>
        <v>0</v>
      </c>
      <c r="G375" s="45">
        <f>IF(AND(C375&lt;&gt;"",SUM(G$27:G374)&lt;E$19),$E$19/$E$23,0)</f>
        <v>0</v>
      </c>
      <c r="H375" s="43">
        <f t="shared" si="39"/>
        <v>0</v>
      </c>
      <c r="I375" s="43">
        <f t="shared" si="41"/>
        <v>0</v>
      </c>
      <c r="J375" s="78" t="str">
        <f t="shared" si="40"/>
        <v>2051–2052</v>
      </c>
      <c r="K375" s="78"/>
      <c r="L375" s="89"/>
      <c r="M375" s="78"/>
      <c r="N375" s="87"/>
      <c r="O375" s="79"/>
      <c r="Q375" s="46"/>
    </row>
    <row r="376" spans="1:17" s="40" customFormat="1" ht="20.25" customHeight="1" x14ac:dyDescent="0.2">
      <c r="A376" s="41">
        <v>55366</v>
      </c>
      <c r="B376" s="42">
        <f t="shared" si="36"/>
        <v>0</v>
      </c>
      <c r="C376" s="117"/>
      <c r="D376" s="43">
        <f t="shared" si="37"/>
        <v>0</v>
      </c>
      <c r="E376" s="44">
        <f t="shared" si="35"/>
        <v>0</v>
      </c>
      <c r="F376" s="43">
        <f t="shared" si="38"/>
        <v>0</v>
      </c>
      <c r="G376" s="45">
        <f>IF(AND(C376&lt;&gt;"",SUM(G$27:G375)&lt;E$19),$E$19/$E$23,0)</f>
        <v>0</v>
      </c>
      <c r="H376" s="43">
        <f t="shared" si="39"/>
        <v>0</v>
      </c>
      <c r="I376" s="43">
        <f t="shared" si="41"/>
        <v>0</v>
      </c>
      <c r="J376" s="78" t="str">
        <f t="shared" si="40"/>
        <v>2051–2052</v>
      </c>
      <c r="K376" s="78"/>
      <c r="L376" s="89"/>
      <c r="M376" s="78"/>
      <c r="N376" s="87"/>
      <c r="O376" s="79"/>
      <c r="Q376" s="46"/>
    </row>
    <row r="377" spans="1:17" s="40" customFormat="1" ht="20.25" customHeight="1" x14ac:dyDescent="0.2">
      <c r="A377" s="41">
        <v>55397</v>
      </c>
      <c r="B377" s="42">
        <f t="shared" si="36"/>
        <v>0</v>
      </c>
      <c r="C377" s="117"/>
      <c r="D377" s="43">
        <f t="shared" si="37"/>
        <v>0</v>
      </c>
      <c r="E377" s="44">
        <f t="shared" si="35"/>
        <v>0</v>
      </c>
      <c r="F377" s="43">
        <f t="shared" si="38"/>
        <v>0</v>
      </c>
      <c r="G377" s="45">
        <f>IF(AND(C377&lt;&gt;"",SUM(G$27:G376)&lt;E$19),$E$19/$E$23,0)</f>
        <v>0</v>
      </c>
      <c r="H377" s="43">
        <f t="shared" si="39"/>
        <v>0</v>
      </c>
      <c r="I377" s="43">
        <f t="shared" si="41"/>
        <v>0</v>
      </c>
      <c r="J377" s="78" t="str">
        <f t="shared" si="40"/>
        <v>2051–2052</v>
      </c>
      <c r="K377" s="78"/>
      <c r="L377" s="89"/>
      <c r="M377" s="78"/>
      <c r="N377" s="87"/>
      <c r="O377" s="79"/>
      <c r="Q377" s="46"/>
    </row>
    <row r="378" spans="1:17" s="40" customFormat="1" ht="20.25" customHeight="1" x14ac:dyDescent="0.2">
      <c r="A378" s="41">
        <v>55427</v>
      </c>
      <c r="B378" s="42">
        <f t="shared" si="36"/>
        <v>0</v>
      </c>
      <c r="C378" s="117"/>
      <c r="D378" s="43">
        <f t="shared" si="37"/>
        <v>0</v>
      </c>
      <c r="E378" s="44">
        <f t="shared" si="35"/>
        <v>0</v>
      </c>
      <c r="F378" s="43">
        <f t="shared" si="38"/>
        <v>0</v>
      </c>
      <c r="G378" s="45">
        <f>IF(AND(C378&lt;&gt;"",SUM(G$27:G377)&lt;E$19),$E$19/$E$23,0)</f>
        <v>0</v>
      </c>
      <c r="H378" s="43">
        <f t="shared" si="39"/>
        <v>0</v>
      </c>
      <c r="I378" s="43">
        <f t="shared" si="41"/>
        <v>0</v>
      </c>
      <c r="J378" s="78" t="str">
        <f t="shared" si="40"/>
        <v>2051–2052</v>
      </c>
      <c r="K378" s="78"/>
      <c r="L378" s="89"/>
      <c r="M378" s="78"/>
      <c r="N378" s="87"/>
      <c r="O378" s="79"/>
      <c r="Q378" s="46"/>
    </row>
    <row r="379" spans="1:17" s="40" customFormat="1" ht="20.25" customHeight="1" x14ac:dyDescent="0.2">
      <c r="A379" s="41">
        <v>55458</v>
      </c>
      <c r="B379" s="42">
        <f t="shared" si="36"/>
        <v>0</v>
      </c>
      <c r="C379" s="117"/>
      <c r="D379" s="43">
        <f t="shared" si="37"/>
        <v>0</v>
      </c>
      <c r="E379" s="44">
        <f t="shared" si="35"/>
        <v>0</v>
      </c>
      <c r="F379" s="43">
        <f t="shared" si="38"/>
        <v>0</v>
      </c>
      <c r="G379" s="45">
        <f>IF(AND(C379&lt;&gt;"",SUM(G$27:G378)&lt;E$19),$E$19/$E$23,0)</f>
        <v>0</v>
      </c>
      <c r="H379" s="43">
        <f t="shared" si="39"/>
        <v>0</v>
      </c>
      <c r="I379" s="43">
        <f t="shared" si="41"/>
        <v>0</v>
      </c>
      <c r="J379" s="78" t="str">
        <f t="shared" si="40"/>
        <v>2051–2052</v>
      </c>
      <c r="K379" s="78"/>
      <c r="L379" s="89"/>
      <c r="M379" s="78"/>
      <c r="N379" s="87"/>
      <c r="O379" s="79"/>
      <c r="Q379" s="46"/>
    </row>
    <row r="380" spans="1:17" s="40" customFormat="1" ht="20.25" customHeight="1" x14ac:dyDescent="0.2">
      <c r="A380" s="41">
        <v>55488</v>
      </c>
      <c r="B380" s="42">
        <f t="shared" si="36"/>
        <v>0</v>
      </c>
      <c r="C380" s="117"/>
      <c r="D380" s="43">
        <f t="shared" si="37"/>
        <v>0</v>
      </c>
      <c r="E380" s="44">
        <f t="shared" si="35"/>
        <v>0</v>
      </c>
      <c r="F380" s="43">
        <f t="shared" si="38"/>
        <v>0</v>
      </c>
      <c r="G380" s="45">
        <f>IF(AND(C380&lt;&gt;"",SUM(G$27:G379)&lt;E$19),$E$19/$E$23,0)</f>
        <v>0</v>
      </c>
      <c r="H380" s="43">
        <f t="shared" si="39"/>
        <v>0</v>
      </c>
      <c r="I380" s="43">
        <f t="shared" si="41"/>
        <v>0</v>
      </c>
      <c r="J380" s="78" t="str">
        <f t="shared" si="40"/>
        <v>2051–2052</v>
      </c>
      <c r="K380" s="78"/>
      <c r="L380" s="89"/>
      <c r="M380" s="78"/>
      <c r="N380" s="87"/>
      <c r="O380" s="79"/>
      <c r="Q380" s="46"/>
    </row>
    <row r="381" spans="1:17" s="40" customFormat="1" ht="20.25" customHeight="1" x14ac:dyDescent="0.2">
      <c r="A381" s="41">
        <v>55519</v>
      </c>
      <c r="B381" s="42">
        <f t="shared" si="36"/>
        <v>0</v>
      </c>
      <c r="C381" s="117"/>
      <c r="D381" s="43">
        <f t="shared" si="37"/>
        <v>0</v>
      </c>
      <c r="E381" s="44">
        <f t="shared" si="35"/>
        <v>0</v>
      </c>
      <c r="F381" s="43">
        <f t="shared" si="38"/>
        <v>0</v>
      </c>
      <c r="G381" s="45">
        <f>IF(AND(C381&lt;&gt;"",SUM(G$27:G380)&lt;E$19),$E$19/$E$23,0)</f>
        <v>0</v>
      </c>
      <c r="H381" s="43">
        <f t="shared" si="39"/>
        <v>0</v>
      </c>
      <c r="I381" s="43">
        <f t="shared" si="41"/>
        <v>0</v>
      </c>
      <c r="J381" s="78" t="str">
        <f t="shared" si="40"/>
        <v>2051–2052</v>
      </c>
      <c r="K381" s="78"/>
      <c r="L381" s="89"/>
      <c r="M381" s="78"/>
      <c r="N381" s="87"/>
      <c r="O381" s="79"/>
      <c r="Q381" s="46"/>
    </row>
    <row r="382" spans="1:17" s="40" customFormat="1" ht="20.25" customHeight="1" x14ac:dyDescent="0.2">
      <c r="A382" s="41">
        <v>55550</v>
      </c>
      <c r="B382" s="42">
        <f t="shared" si="36"/>
        <v>0</v>
      </c>
      <c r="C382" s="117"/>
      <c r="D382" s="43">
        <f t="shared" si="37"/>
        <v>0</v>
      </c>
      <c r="E382" s="44">
        <f t="shared" si="35"/>
        <v>0</v>
      </c>
      <c r="F382" s="43">
        <f t="shared" si="38"/>
        <v>0</v>
      </c>
      <c r="G382" s="45">
        <f>IF(AND(C382&lt;&gt;"",SUM(G$27:G381)&lt;E$19),$E$19/$E$23,0)</f>
        <v>0</v>
      </c>
      <c r="H382" s="43">
        <f t="shared" si="39"/>
        <v>0</v>
      </c>
      <c r="I382" s="43">
        <f t="shared" si="41"/>
        <v>0</v>
      </c>
      <c r="J382" s="78" t="str">
        <f t="shared" si="40"/>
        <v>2051–2052</v>
      </c>
      <c r="K382" s="78"/>
      <c r="L382" s="89"/>
      <c r="M382" s="78"/>
      <c r="N382" s="87"/>
      <c r="O382" s="79"/>
      <c r="Q382" s="46"/>
    </row>
    <row r="383" spans="1:17" s="40" customFormat="1" ht="20.25" customHeight="1" x14ac:dyDescent="0.2">
      <c r="A383" s="41">
        <v>55579</v>
      </c>
      <c r="B383" s="42">
        <f t="shared" si="36"/>
        <v>0</v>
      </c>
      <c r="C383" s="117"/>
      <c r="D383" s="43">
        <f t="shared" si="37"/>
        <v>0</v>
      </c>
      <c r="E383" s="44">
        <f t="shared" si="35"/>
        <v>0</v>
      </c>
      <c r="F383" s="43">
        <f t="shared" si="38"/>
        <v>0</v>
      </c>
      <c r="G383" s="45">
        <f>IF(AND(C383&lt;&gt;"",SUM(G$27:G382)&lt;E$19),$E$19/$E$23,0)</f>
        <v>0</v>
      </c>
      <c r="H383" s="43">
        <f t="shared" si="39"/>
        <v>0</v>
      </c>
      <c r="I383" s="43">
        <f t="shared" si="41"/>
        <v>0</v>
      </c>
      <c r="J383" s="78" t="str">
        <f t="shared" si="40"/>
        <v>2051–2052</v>
      </c>
      <c r="K383" s="78"/>
      <c r="L383" s="89"/>
      <c r="M383" s="78"/>
      <c r="N383" s="87"/>
      <c r="O383" s="79"/>
      <c r="Q383" s="46"/>
    </row>
    <row r="384" spans="1:17" s="40" customFormat="1" ht="20.25" customHeight="1" x14ac:dyDescent="0.2">
      <c r="A384" s="41">
        <v>55610</v>
      </c>
      <c r="B384" s="42">
        <f t="shared" si="36"/>
        <v>0</v>
      </c>
      <c r="C384" s="117"/>
      <c r="D384" s="43">
        <f t="shared" si="37"/>
        <v>0</v>
      </c>
      <c r="E384" s="44">
        <f t="shared" si="35"/>
        <v>0</v>
      </c>
      <c r="F384" s="43">
        <f t="shared" si="38"/>
        <v>0</v>
      </c>
      <c r="G384" s="45">
        <f>IF(AND(C384&lt;&gt;"",SUM(G$27:G383)&lt;E$19),$E$19/$E$23,0)</f>
        <v>0</v>
      </c>
      <c r="H384" s="43">
        <f t="shared" si="39"/>
        <v>0</v>
      </c>
      <c r="I384" s="43">
        <f t="shared" si="41"/>
        <v>0</v>
      </c>
      <c r="J384" s="78" t="str">
        <f t="shared" si="40"/>
        <v>2051–2052</v>
      </c>
      <c r="K384" s="78"/>
      <c r="L384" s="89"/>
      <c r="M384" s="78"/>
      <c r="N384" s="87"/>
      <c r="O384" s="79"/>
      <c r="Q384" s="46"/>
    </row>
    <row r="385" spans="1:17" s="40" customFormat="1" ht="20.25" customHeight="1" x14ac:dyDescent="0.2">
      <c r="A385" s="41">
        <v>55640</v>
      </c>
      <c r="B385" s="42">
        <f t="shared" si="36"/>
        <v>0</v>
      </c>
      <c r="C385" s="117"/>
      <c r="D385" s="43">
        <f t="shared" si="37"/>
        <v>0</v>
      </c>
      <c r="E385" s="44">
        <f t="shared" si="35"/>
        <v>0</v>
      </c>
      <c r="F385" s="43">
        <f t="shared" si="38"/>
        <v>0</v>
      </c>
      <c r="G385" s="45">
        <f>IF(AND(C385&lt;&gt;"",SUM(G$27:G384)&lt;E$19),$E$19/$E$23,0)</f>
        <v>0</v>
      </c>
      <c r="H385" s="43">
        <f t="shared" si="39"/>
        <v>0</v>
      </c>
      <c r="I385" s="43">
        <f t="shared" si="41"/>
        <v>0</v>
      </c>
      <c r="J385" s="78" t="str">
        <f t="shared" si="40"/>
        <v>2051–2052</v>
      </c>
      <c r="K385" s="78"/>
      <c r="L385" s="89"/>
      <c r="M385" s="78"/>
      <c r="N385" s="87"/>
      <c r="O385" s="79"/>
      <c r="Q385" s="46"/>
    </row>
    <row r="386" spans="1:17" s="40" customFormat="1" ht="20.25" customHeight="1" x14ac:dyDescent="0.2">
      <c r="A386" s="41">
        <v>55671</v>
      </c>
      <c r="B386" s="42">
        <f t="shared" si="36"/>
        <v>0</v>
      </c>
      <c r="C386" s="117"/>
      <c r="D386" s="43">
        <f t="shared" si="37"/>
        <v>0</v>
      </c>
      <c r="E386" s="44">
        <f t="shared" si="35"/>
        <v>0</v>
      </c>
      <c r="F386" s="43">
        <f t="shared" si="38"/>
        <v>0</v>
      </c>
      <c r="G386" s="45">
        <f>IF(AND(C386&lt;&gt;"",SUM(G$27:G385)&lt;E$19),$E$19/$E$23,0)</f>
        <v>0</v>
      </c>
      <c r="H386" s="43">
        <f t="shared" si="39"/>
        <v>0</v>
      </c>
      <c r="I386" s="43">
        <f t="shared" si="41"/>
        <v>0</v>
      </c>
      <c r="J386" s="78" t="str">
        <f t="shared" si="40"/>
        <v>2051–2052</v>
      </c>
      <c r="K386" s="78"/>
      <c r="L386" s="89"/>
      <c r="M386" s="78"/>
      <c r="N386" s="87"/>
      <c r="O386" s="79"/>
      <c r="Q386" s="46"/>
    </row>
    <row r="387" spans="1:17" s="40" customFormat="1" ht="20.25" customHeight="1" x14ac:dyDescent="0.2">
      <c r="A387" s="41">
        <v>55701</v>
      </c>
      <c r="B387" s="42">
        <f t="shared" si="36"/>
        <v>0</v>
      </c>
      <c r="C387" s="117"/>
      <c r="D387" s="43">
        <f t="shared" si="37"/>
        <v>0</v>
      </c>
      <c r="E387" s="44">
        <f t="shared" si="35"/>
        <v>0</v>
      </c>
      <c r="F387" s="43">
        <f t="shared" si="38"/>
        <v>0</v>
      </c>
      <c r="G387" s="45">
        <f>IF(AND(C387&lt;&gt;"",SUM(G$27:G386)&lt;E$19),$E$19/$E$23,0)</f>
        <v>0</v>
      </c>
      <c r="H387" s="43">
        <f t="shared" si="39"/>
        <v>0</v>
      </c>
      <c r="I387" s="43">
        <f t="shared" si="41"/>
        <v>0</v>
      </c>
      <c r="J387" s="78" t="str">
        <f t="shared" si="40"/>
        <v>2052–2053</v>
      </c>
      <c r="K387" s="78"/>
      <c r="L387" s="89"/>
      <c r="M387" s="78"/>
      <c r="N387" s="87"/>
      <c r="O387" s="79"/>
      <c r="Q387" s="46"/>
    </row>
    <row r="388" spans="1:17" s="40" customFormat="1" ht="20.25" customHeight="1" x14ac:dyDescent="0.2">
      <c r="A388" s="41">
        <v>55732</v>
      </c>
      <c r="B388" s="42">
        <f t="shared" si="36"/>
        <v>0</v>
      </c>
      <c r="C388" s="117"/>
      <c r="D388" s="43">
        <f t="shared" si="37"/>
        <v>0</v>
      </c>
      <c r="E388" s="44">
        <f t="shared" si="35"/>
        <v>0</v>
      </c>
      <c r="F388" s="43">
        <f t="shared" si="38"/>
        <v>0</v>
      </c>
      <c r="G388" s="45">
        <f>IF(AND(C388&lt;&gt;"",SUM(G$27:G387)&lt;E$19),$E$19/$E$23,0)</f>
        <v>0</v>
      </c>
      <c r="H388" s="43">
        <f t="shared" si="39"/>
        <v>0</v>
      </c>
      <c r="I388" s="43">
        <f t="shared" si="41"/>
        <v>0</v>
      </c>
      <c r="J388" s="78" t="str">
        <f t="shared" si="40"/>
        <v>2052–2053</v>
      </c>
      <c r="K388" s="78"/>
      <c r="L388" s="89"/>
      <c r="M388" s="78"/>
      <c r="N388" s="87"/>
      <c r="O388" s="79"/>
      <c r="Q388" s="46"/>
    </row>
    <row r="389" spans="1:17" s="40" customFormat="1" ht="20.25" customHeight="1" x14ac:dyDescent="0.2">
      <c r="A389" s="41">
        <v>55763</v>
      </c>
      <c r="B389" s="42">
        <f t="shared" si="36"/>
        <v>0</v>
      </c>
      <c r="C389" s="117"/>
      <c r="D389" s="43">
        <f t="shared" si="37"/>
        <v>0</v>
      </c>
      <c r="E389" s="44">
        <f t="shared" si="35"/>
        <v>0</v>
      </c>
      <c r="F389" s="43">
        <f t="shared" si="38"/>
        <v>0</v>
      </c>
      <c r="G389" s="45">
        <f>IF(AND(C389&lt;&gt;"",SUM(G$27:G388)&lt;E$19),$E$19/$E$23,0)</f>
        <v>0</v>
      </c>
      <c r="H389" s="43">
        <f t="shared" si="39"/>
        <v>0</v>
      </c>
      <c r="I389" s="43">
        <f t="shared" si="41"/>
        <v>0</v>
      </c>
      <c r="J389" s="78" t="str">
        <f t="shared" si="40"/>
        <v>2052–2053</v>
      </c>
      <c r="K389" s="78"/>
      <c r="L389" s="89"/>
      <c r="M389" s="78"/>
      <c r="N389" s="87"/>
      <c r="O389" s="79"/>
      <c r="Q389" s="46"/>
    </row>
    <row r="390" spans="1:17" s="40" customFormat="1" ht="20.25" customHeight="1" x14ac:dyDescent="0.2">
      <c r="A390" s="41">
        <v>55793</v>
      </c>
      <c r="B390" s="42">
        <f t="shared" si="36"/>
        <v>0</v>
      </c>
      <c r="C390" s="117"/>
      <c r="D390" s="43">
        <f t="shared" si="37"/>
        <v>0</v>
      </c>
      <c r="E390" s="44">
        <f t="shared" si="35"/>
        <v>0</v>
      </c>
      <c r="F390" s="43">
        <f t="shared" si="38"/>
        <v>0</v>
      </c>
      <c r="G390" s="45">
        <f>IF(AND(C390&lt;&gt;"",SUM(G$27:G389)&lt;E$19),$E$19/$E$23,0)</f>
        <v>0</v>
      </c>
      <c r="H390" s="43">
        <f t="shared" si="39"/>
        <v>0</v>
      </c>
      <c r="I390" s="43">
        <f t="shared" si="41"/>
        <v>0</v>
      </c>
      <c r="J390" s="78" t="str">
        <f t="shared" si="40"/>
        <v>2052–2053</v>
      </c>
      <c r="K390" s="78"/>
      <c r="L390" s="89"/>
      <c r="M390" s="78"/>
      <c r="N390" s="87"/>
      <c r="O390" s="79"/>
      <c r="Q390" s="46"/>
    </row>
    <row r="391" spans="1:17" s="40" customFormat="1" ht="20.25" customHeight="1" x14ac:dyDescent="0.2">
      <c r="A391" s="41">
        <v>55824</v>
      </c>
      <c r="B391" s="42">
        <f t="shared" si="36"/>
        <v>0</v>
      </c>
      <c r="C391" s="117"/>
      <c r="D391" s="43">
        <f t="shared" si="37"/>
        <v>0</v>
      </c>
      <c r="E391" s="44">
        <f t="shared" si="35"/>
        <v>0</v>
      </c>
      <c r="F391" s="43">
        <f t="shared" si="38"/>
        <v>0</v>
      </c>
      <c r="G391" s="45">
        <f>IF(AND(C391&lt;&gt;"",SUM(G$27:G390)&lt;E$19),$E$19/$E$23,0)</f>
        <v>0</v>
      </c>
      <c r="H391" s="43">
        <f t="shared" si="39"/>
        <v>0</v>
      </c>
      <c r="I391" s="43">
        <f t="shared" si="41"/>
        <v>0</v>
      </c>
      <c r="J391" s="78" t="str">
        <f t="shared" si="40"/>
        <v>2052–2053</v>
      </c>
      <c r="K391" s="78"/>
      <c r="L391" s="89"/>
      <c r="M391" s="78"/>
      <c r="N391" s="87"/>
      <c r="O391" s="79"/>
      <c r="Q391" s="46"/>
    </row>
    <row r="392" spans="1:17" s="40" customFormat="1" ht="20.25" customHeight="1" x14ac:dyDescent="0.2">
      <c r="A392" s="41">
        <v>55854</v>
      </c>
      <c r="B392" s="42">
        <f t="shared" si="36"/>
        <v>0</v>
      </c>
      <c r="C392" s="117"/>
      <c r="D392" s="43">
        <f t="shared" si="37"/>
        <v>0</v>
      </c>
      <c r="E392" s="44">
        <f t="shared" si="35"/>
        <v>0</v>
      </c>
      <c r="F392" s="43">
        <f t="shared" si="38"/>
        <v>0</v>
      </c>
      <c r="G392" s="45">
        <f>IF(AND(C392&lt;&gt;"",SUM(G$27:G391)&lt;E$19),$E$19/$E$23,0)</f>
        <v>0</v>
      </c>
      <c r="H392" s="43">
        <f t="shared" si="39"/>
        <v>0</v>
      </c>
      <c r="I392" s="43">
        <f t="shared" si="41"/>
        <v>0</v>
      </c>
      <c r="J392" s="78" t="str">
        <f t="shared" si="40"/>
        <v>2052–2053</v>
      </c>
      <c r="K392" s="78"/>
      <c r="L392" s="89"/>
      <c r="M392" s="78"/>
      <c r="N392" s="87"/>
      <c r="O392" s="79"/>
      <c r="Q392" s="46"/>
    </row>
    <row r="393" spans="1:17" s="40" customFormat="1" ht="20.25" customHeight="1" x14ac:dyDescent="0.2">
      <c r="A393" s="41">
        <v>55885</v>
      </c>
      <c r="B393" s="42">
        <f t="shared" si="36"/>
        <v>0</v>
      </c>
      <c r="C393" s="117"/>
      <c r="D393" s="43">
        <f t="shared" si="37"/>
        <v>0</v>
      </c>
      <c r="E393" s="44">
        <f t="shared" si="35"/>
        <v>0</v>
      </c>
      <c r="F393" s="43">
        <f t="shared" si="38"/>
        <v>0</v>
      </c>
      <c r="G393" s="45">
        <f>IF(AND(C393&lt;&gt;"",SUM(G$27:G392)&lt;E$19),$E$19/$E$23,0)</f>
        <v>0</v>
      </c>
      <c r="H393" s="43">
        <f t="shared" si="39"/>
        <v>0</v>
      </c>
      <c r="I393" s="43">
        <f t="shared" si="41"/>
        <v>0</v>
      </c>
      <c r="J393" s="78" t="str">
        <f t="shared" si="40"/>
        <v>2052–2053</v>
      </c>
      <c r="K393" s="78"/>
      <c r="L393" s="89"/>
      <c r="M393" s="78"/>
      <c r="N393" s="87"/>
      <c r="O393" s="79"/>
      <c r="Q393" s="46"/>
    </row>
    <row r="394" spans="1:17" s="40" customFormat="1" ht="20.25" customHeight="1" x14ac:dyDescent="0.2">
      <c r="A394" s="41">
        <v>55916</v>
      </c>
      <c r="B394" s="42">
        <f t="shared" si="36"/>
        <v>0</v>
      </c>
      <c r="C394" s="117"/>
      <c r="D394" s="43">
        <f t="shared" si="37"/>
        <v>0</v>
      </c>
      <c r="E394" s="44">
        <f t="shared" si="35"/>
        <v>0</v>
      </c>
      <c r="F394" s="43">
        <f t="shared" si="38"/>
        <v>0</v>
      </c>
      <c r="G394" s="45">
        <f>IF(AND(C394&lt;&gt;"",SUM(G$27:G393)&lt;E$19),$E$19/$E$23,0)</f>
        <v>0</v>
      </c>
      <c r="H394" s="43">
        <f t="shared" si="39"/>
        <v>0</v>
      </c>
      <c r="I394" s="43">
        <f t="shared" si="41"/>
        <v>0</v>
      </c>
      <c r="J394" s="78" t="str">
        <f t="shared" si="40"/>
        <v>2052–2053</v>
      </c>
      <c r="K394" s="78"/>
      <c r="L394" s="89"/>
      <c r="M394" s="78"/>
      <c r="N394" s="87"/>
      <c r="O394" s="79"/>
      <c r="Q394" s="46"/>
    </row>
    <row r="395" spans="1:17" s="40" customFormat="1" ht="20.25" customHeight="1" x14ac:dyDescent="0.2">
      <c r="A395" s="41">
        <v>55944</v>
      </c>
      <c r="B395" s="42">
        <f t="shared" si="36"/>
        <v>0</v>
      </c>
      <c r="C395" s="117"/>
      <c r="D395" s="43">
        <f t="shared" si="37"/>
        <v>0</v>
      </c>
      <c r="E395" s="44">
        <f t="shared" si="35"/>
        <v>0</v>
      </c>
      <c r="F395" s="43">
        <f t="shared" si="38"/>
        <v>0</v>
      </c>
      <c r="G395" s="45">
        <f>IF(AND(C395&lt;&gt;"",SUM(G$27:G394)&lt;E$19),$E$19/$E$23,0)</f>
        <v>0</v>
      </c>
      <c r="H395" s="43">
        <f t="shared" si="39"/>
        <v>0</v>
      </c>
      <c r="I395" s="43">
        <f t="shared" si="41"/>
        <v>0</v>
      </c>
      <c r="J395" s="78" t="str">
        <f t="shared" si="40"/>
        <v>2052–2053</v>
      </c>
      <c r="K395" s="78"/>
      <c r="L395" s="89"/>
      <c r="M395" s="78"/>
      <c r="N395" s="87"/>
      <c r="O395" s="79"/>
      <c r="Q395" s="46"/>
    </row>
    <row r="396" spans="1:17" s="40" customFormat="1" ht="20.25" customHeight="1" x14ac:dyDescent="0.2">
      <c r="A396" s="41">
        <v>55975</v>
      </c>
      <c r="B396" s="42">
        <f t="shared" si="36"/>
        <v>0</v>
      </c>
      <c r="C396" s="117"/>
      <c r="D396" s="43">
        <f t="shared" si="37"/>
        <v>0</v>
      </c>
      <c r="E396" s="44">
        <f t="shared" si="35"/>
        <v>0</v>
      </c>
      <c r="F396" s="43">
        <f t="shared" si="38"/>
        <v>0</v>
      </c>
      <c r="G396" s="45">
        <f>IF(AND(C396&lt;&gt;"",SUM(G$27:G395)&lt;E$19),$E$19/$E$23,0)</f>
        <v>0</v>
      </c>
      <c r="H396" s="43">
        <f t="shared" si="39"/>
        <v>0</v>
      </c>
      <c r="I396" s="43">
        <f t="shared" si="41"/>
        <v>0</v>
      </c>
      <c r="J396" s="78" t="str">
        <f t="shared" si="40"/>
        <v>2052–2053</v>
      </c>
      <c r="K396" s="78"/>
      <c r="L396" s="89"/>
      <c r="M396" s="78"/>
      <c r="N396" s="87"/>
      <c r="O396" s="79"/>
      <c r="Q396" s="46"/>
    </row>
    <row r="397" spans="1:17" s="40" customFormat="1" ht="20.25" customHeight="1" x14ac:dyDescent="0.2">
      <c r="A397" s="41">
        <v>56005</v>
      </c>
      <c r="B397" s="42">
        <f t="shared" si="36"/>
        <v>0</v>
      </c>
      <c r="C397" s="117"/>
      <c r="D397" s="43">
        <f t="shared" si="37"/>
        <v>0</v>
      </c>
      <c r="E397" s="44">
        <f t="shared" si="35"/>
        <v>0</v>
      </c>
      <c r="F397" s="43">
        <f t="shared" si="38"/>
        <v>0</v>
      </c>
      <c r="G397" s="45">
        <f>IF(AND(C397&lt;&gt;"",SUM(G$27:G396)&lt;E$19),$E$19/$E$23,0)</f>
        <v>0</v>
      </c>
      <c r="H397" s="43">
        <f t="shared" si="39"/>
        <v>0</v>
      </c>
      <c r="I397" s="43">
        <f t="shared" si="41"/>
        <v>0</v>
      </c>
      <c r="J397" s="78" t="str">
        <f t="shared" si="40"/>
        <v>2052–2053</v>
      </c>
      <c r="K397" s="78"/>
      <c r="L397" s="89"/>
      <c r="M397" s="78"/>
      <c r="N397" s="87"/>
      <c r="O397" s="79"/>
      <c r="Q397" s="46"/>
    </row>
    <row r="398" spans="1:17" s="40" customFormat="1" ht="20.25" customHeight="1" x14ac:dyDescent="0.2">
      <c r="A398" s="41">
        <v>56036</v>
      </c>
      <c r="B398" s="42">
        <f t="shared" si="36"/>
        <v>0</v>
      </c>
      <c r="C398" s="117"/>
      <c r="D398" s="43">
        <f t="shared" si="37"/>
        <v>0</v>
      </c>
      <c r="E398" s="44">
        <f t="shared" si="35"/>
        <v>0</v>
      </c>
      <c r="F398" s="43">
        <f t="shared" si="38"/>
        <v>0</v>
      </c>
      <c r="G398" s="45">
        <f>IF(AND(C398&lt;&gt;"",SUM(G$27:G397)&lt;E$19),$E$19/$E$23,0)</f>
        <v>0</v>
      </c>
      <c r="H398" s="43">
        <f t="shared" si="39"/>
        <v>0</v>
      </c>
      <c r="I398" s="43">
        <f t="shared" si="41"/>
        <v>0</v>
      </c>
      <c r="J398" s="78" t="str">
        <f t="shared" si="40"/>
        <v>2052–2053</v>
      </c>
      <c r="K398" s="78"/>
      <c r="L398" s="89"/>
      <c r="M398" s="78"/>
      <c r="N398" s="87"/>
      <c r="O398" s="79"/>
      <c r="Q398" s="46"/>
    </row>
    <row r="399" spans="1:17" s="40" customFormat="1" ht="20.25" customHeight="1" x14ac:dyDescent="0.2">
      <c r="A399" s="41">
        <v>56066</v>
      </c>
      <c r="B399" s="42">
        <f t="shared" si="36"/>
        <v>0</v>
      </c>
      <c r="C399" s="117"/>
      <c r="D399" s="43">
        <f t="shared" si="37"/>
        <v>0</v>
      </c>
      <c r="E399" s="44">
        <f t="shared" si="35"/>
        <v>0</v>
      </c>
      <c r="F399" s="43">
        <f t="shared" si="38"/>
        <v>0</v>
      </c>
      <c r="G399" s="45">
        <f>IF(AND(C399&lt;&gt;"",SUM(G$27:G398)&lt;E$19),$E$19/$E$23,0)</f>
        <v>0</v>
      </c>
      <c r="H399" s="43">
        <f t="shared" si="39"/>
        <v>0</v>
      </c>
      <c r="I399" s="43">
        <f t="shared" si="41"/>
        <v>0</v>
      </c>
      <c r="J399" s="78" t="str">
        <f t="shared" si="40"/>
        <v>2053–2054</v>
      </c>
      <c r="K399" s="78"/>
      <c r="L399" s="89"/>
      <c r="M399" s="78"/>
      <c r="N399" s="87"/>
      <c r="O399" s="79"/>
      <c r="Q399" s="46"/>
    </row>
    <row r="400" spans="1:17" s="40" customFormat="1" ht="20.25" customHeight="1" x14ac:dyDescent="0.2">
      <c r="A400" s="41">
        <v>56097</v>
      </c>
      <c r="B400" s="42">
        <f t="shared" si="36"/>
        <v>0</v>
      </c>
      <c r="C400" s="117"/>
      <c r="D400" s="43">
        <f t="shared" si="37"/>
        <v>0</v>
      </c>
      <c r="E400" s="44">
        <f t="shared" si="35"/>
        <v>0</v>
      </c>
      <c r="F400" s="43">
        <f t="shared" si="38"/>
        <v>0</v>
      </c>
      <c r="G400" s="45">
        <f>IF(AND(C400&lt;&gt;"",SUM(G$27:G399)&lt;E$19),$E$19/$E$23,0)</f>
        <v>0</v>
      </c>
      <c r="H400" s="43">
        <f t="shared" si="39"/>
        <v>0</v>
      </c>
      <c r="I400" s="43">
        <f t="shared" si="41"/>
        <v>0</v>
      </c>
      <c r="J400" s="78" t="str">
        <f t="shared" si="40"/>
        <v>2053–2054</v>
      </c>
      <c r="K400" s="78"/>
      <c r="L400" s="89"/>
      <c r="M400" s="78"/>
      <c r="N400" s="87"/>
      <c r="O400" s="79"/>
      <c r="Q400" s="46"/>
    </row>
    <row r="401" spans="1:17" s="40" customFormat="1" ht="20.25" customHeight="1" x14ac:dyDescent="0.2">
      <c r="A401" s="41">
        <v>56128</v>
      </c>
      <c r="B401" s="42">
        <f t="shared" si="36"/>
        <v>0</v>
      </c>
      <c r="C401" s="117"/>
      <c r="D401" s="43">
        <f t="shared" si="37"/>
        <v>0</v>
      </c>
      <c r="E401" s="44">
        <f t="shared" si="35"/>
        <v>0</v>
      </c>
      <c r="F401" s="43">
        <f t="shared" si="38"/>
        <v>0</v>
      </c>
      <c r="G401" s="45">
        <f>IF(AND(C401&lt;&gt;"",SUM(G$27:G400)&lt;E$19),$E$19/$E$23,0)</f>
        <v>0</v>
      </c>
      <c r="H401" s="43">
        <f t="shared" si="39"/>
        <v>0</v>
      </c>
      <c r="I401" s="43">
        <f t="shared" si="41"/>
        <v>0</v>
      </c>
      <c r="J401" s="78" t="str">
        <f t="shared" si="40"/>
        <v>2053–2054</v>
      </c>
      <c r="K401" s="78"/>
      <c r="L401" s="89"/>
      <c r="M401" s="78"/>
      <c r="N401" s="87"/>
      <c r="O401" s="79"/>
      <c r="Q401" s="46"/>
    </row>
    <row r="402" spans="1:17" s="40" customFormat="1" ht="20.25" customHeight="1" x14ac:dyDescent="0.2">
      <c r="A402" s="41">
        <v>56158</v>
      </c>
      <c r="B402" s="42">
        <f t="shared" si="36"/>
        <v>0</v>
      </c>
      <c r="C402" s="117"/>
      <c r="D402" s="43">
        <f t="shared" si="37"/>
        <v>0</v>
      </c>
      <c r="E402" s="44">
        <f t="shared" si="35"/>
        <v>0</v>
      </c>
      <c r="F402" s="43">
        <f t="shared" si="38"/>
        <v>0</v>
      </c>
      <c r="G402" s="45">
        <f>IF(AND(C402&lt;&gt;"",SUM(G$27:G401)&lt;E$19),$E$19/$E$23,0)</f>
        <v>0</v>
      </c>
      <c r="H402" s="43">
        <f t="shared" si="39"/>
        <v>0</v>
      </c>
      <c r="I402" s="43">
        <f t="shared" si="41"/>
        <v>0</v>
      </c>
      <c r="J402" s="78" t="str">
        <f t="shared" si="40"/>
        <v>2053–2054</v>
      </c>
      <c r="K402" s="78"/>
      <c r="L402" s="89"/>
      <c r="M402" s="78"/>
      <c r="N402" s="87"/>
      <c r="O402" s="79"/>
      <c r="Q402" s="46"/>
    </row>
    <row r="403" spans="1:17" s="40" customFormat="1" ht="20.25" customHeight="1" x14ac:dyDescent="0.2">
      <c r="A403" s="41">
        <v>56189</v>
      </c>
      <c r="B403" s="42">
        <f t="shared" si="36"/>
        <v>0</v>
      </c>
      <c r="C403" s="117"/>
      <c r="D403" s="43">
        <f t="shared" si="37"/>
        <v>0</v>
      </c>
      <c r="E403" s="44">
        <f t="shared" si="35"/>
        <v>0</v>
      </c>
      <c r="F403" s="43">
        <f t="shared" si="38"/>
        <v>0</v>
      </c>
      <c r="G403" s="45">
        <f>IF(AND(C403&lt;&gt;"",SUM(G$27:G402)&lt;E$19),$E$19/$E$23,0)</f>
        <v>0</v>
      </c>
      <c r="H403" s="43">
        <f t="shared" si="39"/>
        <v>0</v>
      </c>
      <c r="I403" s="43">
        <f t="shared" si="41"/>
        <v>0</v>
      </c>
      <c r="J403" s="78" t="str">
        <f t="shared" si="40"/>
        <v>2053–2054</v>
      </c>
      <c r="K403" s="78"/>
      <c r="L403" s="89"/>
      <c r="M403" s="78"/>
      <c r="N403" s="87"/>
      <c r="O403" s="79"/>
      <c r="Q403" s="46"/>
    </row>
    <row r="404" spans="1:17" s="40" customFormat="1" ht="20.25" customHeight="1" x14ac:dyDescent="0.2">
      <c r="A404" s="41">
        <v>56219</v>
      </c>
      <c r="B404" s="42">
        <f t="shared" si="36"/>
        <v>0</v>
      </c>
      <c r="C404" s="117"/>
      <c r="D404" s="43">
        <f t="shared" si="37"/>
        <v>0</v>
      </c>
      <c r="E404" s="44">
        <f t="shared" si="35"/>
        <v>0</v>
      </c>
      <c r="F404" s="43">
        <f t="shared" si="38"/>
        <v>0</v>
      </c>
      <c r="G404" s="45">
        <f>IF(AND(C404&lt;&gt;"",SUM(G$27:G403)&lt;E$19),$E$19/$E$23,0)</f>
        <v>0</v>
      </c>
      <c r="H404" s="43">
        <f t="shared" si="39"/>
        <v>0</v>
      </c>
      <c r="I404" s="43">
        <f t="shared" si="41"/>
        <v>0</v>
      </c>
      <c r="J404" s="78" t="str">
        <f t="shared" si="40"/>
        <v>2053–2054</v>
      </c>
      <c r="K404" s="78"/>
      <c r="L404" s="89"/>
      <c r="M404" s="78"/>
      <c r="N404" s="87"/>
      <c r="O404" s="79"/>
      <c r="Q404" s="46"/>
    </row>
    <row r="405" spans="1:17" s="40" customFormat="1" ht="20.25" customHeight="1" x14ac:dyDescent="0.2">
      <c r="A405" s="41">
        <v>56250</v>
      </c>
      <c r="B405" s="42">
        <f t="shared" si="36"/>
        <v>0</v>
      </c>
      <c r="C405" s="117"/>
      <c r="D405" s="43">
        <f t="shared" si="37"/>
        <v>0</v>
      </c>
      <c r="E405" s="44">
        <f t="shared" si="35"/>
        <v>0</v>
      </c>
      <c r="F405" s="43">
        <f t="shared" si="38"/>
        <v>0</v>
      </c>
      <c r="G405" s="45">
        <f>IF(AND(C405&lt;&gt;"",SUM(G$27:G404)&lt;E$19),$E$19/$E$23,0)</f>
        <v>0</v>
      </c>
      <c r="H405" s="43">
        <f t="shared" si="39"/>
        <v>0</v>
      </c>
      <c r="I405" s="43">
        <f t="shared" si="41"/>
        <v>0</v>
      </c>
      <c r="J405" s="78" t="str">
        <f t="shared" si="40"/>
        <v>2053–2054</v>
      </c>
      <c r="K405" s="78"/>
      <c r="L405" s="89"/>
      <c r="M405" s="78"/>
      <c r="N405" s="87"/>
      <c r="O405" s="79"/>
      <c r="Q405" s="46"/>
    </row>
    <row r="406" spans="1:17" s="40" customFormat="1" ht="20.25" customHeight="1" x14ac:dyDescent="0.2">
      <c r="A406" s="41">
        <v>56281</v>
      </c>
      <c r="B406" s="42">
        <f t="shared" si="36"/>
        <v>0</v>
      </c>
      <c r="C406" s="117"/>
      <c r="D406" s="43">
        <f t="shared" si="37"/>
        <v>0</v>
      </c>
      <c r="E406" s="44">
        <f t="shared" si="35"/>
        <v>0</v>
      </c>
      <c r="F406" s="43">
        <f t="shared" si="38"/>
        <v>0</v>
      </c>
      <c r="G406" s="45">
        <f>IF(AND(C406&lt;&gt;"",SUM(G$27:G405)&lt;E$19),$E$19/$E$23,0)</f>
        <v>0</v>
      </c>
      <c r="H406" s="43">
        <f t="shared" si="39"/>
        <v>0</v>
      </c>
      <c r="I406" s="43">
        <f t="shared" si="41"/>
        <v>0</v>
      </c>
      <c r="J406" s="78" t="str">
        <f t="shared" si="40"/>
        <v>2053–2054</v>
      </c>
      <c r="K406" s="78"/>
      <c r="L406" s="89"/>
      <c r="M406" s="78"/>
      <c r="N406" s="87"/>
      <c r="O406" s="79"/>
      <c r="Q406" s="46"/>
    </row>
    <row r="407" spans="1:17" s="40" customFormat="1" ht="20.25" customHeight="1" x14ac:dyDescent="0.2">
      <c r="A407" s="41">
        <v>56309</v>
      </c>
      <c r="B407" s="42">
        <f t="shared" si="36"/>
        <v>0</v>
      </c>
      <c r="C407" s="117"/>
      <c r="D407" s="43">
        <f t="shared" si="37"/>
        <v>0</v>
      </c>
      <c r="E407" s="44">
        <f t="shared" si="35"/>
        <v>0</v>
      </c>
      <c r="F407" s="43">
        <f t="shared" si="38"/>
        <v>0</v>
      </c>
      <c r="G407" s="45">
        <f>IF(AND(C407&lt;&gt;"",SUM(G$27:G406)&lt;E$19),$E$19/$E$23,0)</f>
        <v>0</v>
      </c>
      <c r="H407" s="43">
        <f t="shared" si="39"/>
        <v>0</v>
      </c>
      <c r="I407" s="43">
        <f t="shared" si="41"/>
        <v>0</v>
      </c>
      <c r="J407" s="78" t="str">
        <f t="shared" si="40"/>
        <v>2053–2054</v>
      </c>
      <c r="K407" s="78"/>
      <c r="L407" s="89"/>
      <c r="M407" s="78"/>
      <c r="N407" s="87"/>
      <c r="O407" s="79"/>
      <c r="Q407" s="46"/>
    </row>
    <row r="408" spans="1:17" s="40" customFormat="1" ht="20.25" customHeight="1" x14ac:dyDescent="0.2">
      <c r="A408" s="41">
        <v>56340</v>
      </c>
      <c r="B408" s="42">
        <f t="shared" si="36"/>
        <v>0</v>
      </c>
      <c r="C408" s="117"/>
      <c r="D408" s="43">
        <f t="shared" si="37"/>
        <v>0</v>
      </c>
      <c r="E408" s="44">
        <f t="shared" si="35"/>
        <v>0</v>
      </c>
      <c r="F408" s="43">
        <f t="shared" si="38"/>
        <v>0</v>
      </c>
      <c r="G408" s="45">
        <f>IF(AND(C408&lt;&gt;"",SUM(G$27:G407)&lt;E$19),$E$19/$E$23,0)</f>
        <v>0</v>
      </c>
      <c r="H408" s="43">
        <f t="shared" si="39"/>
        <v>0</v>
      </c>
      <c r="I408" s="43">
        <f t="shared" si="41"/>
        <v>0</v>
      </c>
      <c r="J408" s="78" t="str">
        <f t="shared" si="40"/>
        <v>2053–2054</v>
      </c>
      <c r="K408" s="78"/>
      <c r="L408" s="89"/>
      <c r="M408" s="78"/>
      <c r="N408" s="87"/>
      <c r="O408" s="79"/>
      <c r="Q408" s="46"/>
    </row>
    <row r="409" spans="1:17" s="40" customFormat="1" ht="20.25" customHeight="1" x14ac:dyDescent="0.2">
      <c r="A409" s="41">
        <v>56370</v>
      </c>
      <c r="B409" s="42">
        <f t="shared" si="36"/>
        <v>0</v>
      </c>
      <c r="C409" s="117"/>
      <c r="D409" s="43">
        <f t="shared" si="37"/>
        <v>0</v>
      </c>
      <c r="E409" s="44">
        <f t="shared" si="35"/>
        <v>0</v>
      </c>
      <c r="F409" s="43">
        <f t="shared" si="38"/>
        <v>0</v>
      </c>
      <c r="G409" s="45">
        <f>IF(AND(C409&lt;&gt;"",SUM(G$27:G408)&lt;E$19),$E$19/$E$23,0)</f>
        <v>0</v>
      </c>
      <c r="H409" s="43">
        <f t="shared" si="39"/>
        <v>0</v>
      </c>
      <c r="I409" s="43">
        <f t="shared" si="41"/>
        <v>0</v>
      </c>
      <c r="J409" s="78" t="str">
        <f t="shared" si="40"/>
        <v>2053–2054</v>
      </c>
      <c r="K409" s="78"/>
      <c r="L409" s="89"/>
      <c r="M409" s="78"/>
      <c r="N409" s="87"/>
      <c r="O409" s="79"/>
      <c r="Q409" s="46"/>
    </row>
    <row r="410" spans="1:17" s="40" customFormat="1" ht="20.25" customHeight="1" x14ac:dyDescent="0.2">
      <c r="A410" s="41">
        <v>56401</v>
      </c>
      <c r="B410" s="42">
        <f t="shared" si="36"/>
        <v>0</v>
      </c>
      <c r="C410" s="117"/>
      <c r="D410" s="43">
        <f t="shared" si="37"/>
        <v>0</v>
      </c>
      <c r="E410" s="44">
        <f t="shared" si="35"/>
        <v>0</v>
      </c>
      <c r="F410" s="43">
        <f t="shared" si="38"/>
        <v>0</v>
      </c>
      <c r="G410" s="45">
        <f>IF(AND(C410&lt;&gt;"",SUM(G$27:G409)&lt;E$19),$E$19/$E$23,0)</f>
        <v>0</v>
      </c>
      <c r="H410" s="43">
        <f t="shared" si="39"/>
        <v>0</v>
      </c>
      <c r="I410" s="43">
        <f t="shared" si="41"/>
        <v>0</v>
      </c>
      <c r="J410" s="78" t="str">
        <f t="shared" si="40"/>
        <v>2053–2054</v>
      </c>
      <c r="K410" s="78"/>
      <c r="L410" s="89"/>
      <c r="M410" s="78"/>
      <c r="N410" s="87"/>
      <c r="O410" s="79"/>
      <c r="Q410" s="46"/>
    </row>
    <row r="411" spans="1:17" s="40" customFormat="1" ht="20.25" customHeight="1" x14ac:dyDescent="0.2">
      <c r="A411" s="41">
        <v>56431</v>
      </c>
      <c r="B411" s="42">
        <f t="shared" si="36"/>
        <v>0</v>
      </c>
      <c r="C411" s="117"/>
      <c r="D411" s="43">
        <f t="shared" si="37"/>
        <v>0</v>
      </c>
      <c r="E411" s="44">
        <f t="shared" ref="E411:E474" si="42">C411-D411</f>
        <v>0</v>
      </c>
      <c r="F411" s="43">
        <f t="shared" si="38"/>
        <v>0</v>
      </c>
      <c r="G411" s="45">
        <f>IF(AND(C411&lt;&gt;"",SUM(G$27:G410)&lt;E$19),$E$19/$E$23,0)</f>
        <v>0</v>
      </c>
      <c r="H411" s="43">
        <f t="shared" si="39"/>
        <v>0</v>
      </c>
      <c r="I411" s="43">
        <f t="shared" si="41"/>
        <v>0</v>
      </c>
      <c r="J411" s="78" t="str">
        <f t="shared" si="40"/>
        <v>2054–2055</v>
      </c>
      <c r="K411" s="78"/>
      <c r="L411" s="89"/>
      <c r="M411" s="78"/>
      <c r="N411" s="87"/>
      <c r="O411" s="79"/>
      <c r="Q411" s="46"/>
    </row>
    <row r="412" spans="1:17" s="40" customFormat="1" ht="20.25" customHeight="1" x14ac:dyDescent="0.2">
      <c r="A412" s="41">
        <v>56462</v>
      </c>
      <c r="B412" s="42">
        <f t="shared" ref="B412:B475" si="43">IF(C412&gt;0,C412*-1,C412)</f>
        <v>0</v>
      </c>
      <c r="C412" s="117"/>
      <c r="D412" s="43">
        <f t="shared" ref="D412:D475" si="44">IF(C412="",0,IF($E$15="Beginning",IF(C411&lt;&gt;"",$F411*$E$6/12,0),IF(C411&lt;&gt;"",$F411*$E$6/12,$E$16*$E$6/12)))</f>
        <v>0</v>
      </c>
      <c r="E412" s="44">
        <f t="shared" si="42"/>
        <v>0</v>
      </c>
      <c r="F412" s="43">
        <f t="shared" ref="F412:F475" si="45">IF(C412="",0,IF(C411="",$E$16-E412,IF(C412&lt;&gt;"",F411-E412)))</f>
        <v>0</v>
      </c>
      <c r="G412" s="45">
        <f>IF(AND(C412&lt;&gt;"",SUM(G$27:G411)&lt;E$19),$E$19/$E$23,0)</f>
        <v>0</v>
      </c>
      <c r="H412" s="43">
        <f t="shared" ref="H412:H475" si="46">IF(C412&lt;&gt;"",G412+H411,0)</f>
        <v>0</v>
      </c>
      <c r="I412" s="43">
        <f t="shared" si="41"/>
        <v>0</v>
      </c>
      <c r="J412" s="78" t="str">
        <f t="shared" ref="J412:J475" si="47">IF(OR(MONTH(A412)=1,MONTH(A412)=2,MONTH(A412)=3,MONTH(A412)=4,MONTH(A412)=5,MONTH(A412)=6),YEAR(A412)-1&amp;"–"&amp;YEAR(A412),YEAR(A412)&amp;"–"&amp;YEAR(A412)+1)</f>
        <v>2054–2055</v>
      </c>
      <c r="K412" s="78"/>
      <c r="L412" s="89"/>
      <c r="M412" s="78"/>
      <c r="N412" s="87"/>
      <c r="O412" s="79"/>
      <c r="Q412" s="46"/>
    </row>
    <row r="413" spans="1:17" s="40" customFormat="1" ht="20.25" customHeight="1" x14ac:dyDescent="0.2">
      <c r="A413" s="41">
        <v>56493</v>
      </c>
      <c r="B413" s="42">
        <f t="shared" si="43"/>
        <v>0</v>
      </c>
      <c r="C413" s="117"/>
      <c r="D413" s="43">
        <f t="shared" si="44"/>
        <v>0</v>
      </c>
      <c r="E413" s="44">
        <f t="shared" si="42"/>
        <v>0</v>
      </c>
      <c r="F413" s="43">
        <f t="shared" si="45"/>
        <v>0</v>
      </c>
      <c r="G413" s="45">
        <f>IF(AND(C413&lt;&gt;"",SUM(G$27:G412)&lt;E$19),$E$19/$E$23,0)</f>
        <v>0</v>
      </c>
      <c r="H413" s="43">
        <f t="shared" si="46"/>
        <v>0</v>
      </c>
      <c r="I413" s="43">
        <f t="shared" ref="I413:I476" si="48">IF(C413&lt;&gt;"",$E$19-H413,0)</f>
        <v>0</v>
      </c>
      <c r="J413" s="78" t="str">
        <f t="shared" si="47"/>
        <v>2054–2055</v>
      </c>
      <c r="K413" s="78"/>
      <c r="L413" s="89"/>
      <c r="M413" s="78"/>
      <c r="N413" s="87"/>
      <c r="O413" s="79"/>
      <c r="Q413" s="46"/>
    </row>
    <row r="414" spans="1:17" s="40" customFormat="1" ht="20.25" customHeight="1" x14ac:dyDescent="0.2">
      <c r="A414" s="41">
        <v>56523</v>
      </c>
      <c r="B414" s="42">
        <f t="shared" si="43"/>
        <v>0</v>
      </c>
      <c r="C414" s="117"/>
      <c r="D414" s="43">
        <f t="shared" si="44"/>
        <v>0</v>
      </c>
      <c r="E414" s="44">
        <f t="shared" si="42"/>
        <v>0</v>
      </c>
      <c r="F414" s="43">
        <f t="shared" si="45"/>
        <v>0</v>
      </c>
      <c r="G414" s="45">
        <f>IF(AND(C414&lt;&gt;"",SUM(G$27:G413)&lt;E$19),$E$19/$E$23,0)</f>
        <v>0</v>
      </c>
      <c r="H414" s="43">
        <f t="shared" si="46"/>
        <v>0</v>
      </c>
      <c r="I414" s="43">
        <f t="shared" si="48"/>
        <v>0</v>
      </c>
      <c r="J414" s="78" t="str">
        <f t="shared" si="47"/>
        <v>2054–2055</v>
      </c>
      <c r="K414" s="78"/>
      <c r="L414" s="89"/>
      <c r="M414" s="78"/>
      <c r="N414" s="87"/>
      <c r="O414" s="79"/>
      <c r="Q414" s="46"/>
    </row>
    <row r="415" spans="1:17" s="40" customFormat="1" ht="20.25" customHeight="1" x14ac:dyDescent="0.2">
      <c r="A415" s="41">
        <v>56554</v>
      </c>
      <c r="B415" s="42">
        <f t="shared" si="43"/>
        <v>0</v>
      </c>
      <c r="C415" s="117"/>
      <c r="D415" s="43">
        <f t="shared" si="44"/>
        <v>0</v>
      </c>
      <c r="E415" s="44">
        <f t="shared" si="42"/>
        <v>0</v>
      </c>
      <c r="F415" s="43">
        <f t="shared" si="45"/>
        <v>0</v>
      </c>
      <c r="G415" s="45">
        <f>IF(AND(C415&lt;&gt;"",SUM(G$27:G414)&lt;E$19),$E$19/$E$23,0)</f>
        <v>0</v>
      </c>
      <c r="H415" s="43">
        <f t="shared" si="46"/>
        <v>0</v>
      </c>
      <c r="I415" s="43">
        <f t="shared" si="48"/>
        <v>0</v>
      </c>
      <c r="J415" s="78" t="str">
        <f t="shared" si="47"/>
        <v>2054–2055</v>
      </c>
      <c r="K415" s="78"/>
      <c r="L415" s="89"/>
      <c r="M415" s="78"/>
      <c r="N415" s="87"/>
      <c r="O415" s="79"/>
      <c r="Q415" s="46"/>
    </row>
    <row r="416" spans="1:17" s="40" customFormat="1" ht="20.25" customHeight="1" x14ac:dyDescent="0.2">
      <c r="A416" s="41">
        <v>56584</v>
      </c>
      <c r="B416" s="42">
        <f t="shared" si="43"/>
        <v>0</v>
      </c>
      <c r="C416" s="117"/>
      <c r="D416" s="43">
        <f t="shared" si="44"/>
        <v>0</v>
      </c>
      <c r="E416" s="44">
        <f t="shared" si="42"/>
        <v>0</v>
      </c>
      <c r="F416" s="43">
        <f t="shared" si="45"/>
        <v>0</v>
      </c>
      <c r="G416" s="45">
        <f>IF(AND(C416&lt;&gt;"",SUM(G$27:G415)&lt;E$19),$E$19/$E$23,0)</f>
        <v>0</v>
      </c>
      <c r="H416" s="43">
        <f t="shared" si="46"/>
        <v>0</v>
      </c>
      <c r="I416" s="43">
        <f t="shared" si="48"/>
        <v>0</v>
      </c>
      <c r="J416" s="78" t="str">
        <f t="shared" si="47"/>
        <v>2054–2055</v>
      </c>
      <c r="K416" s="78"/>
      <c r="L416" s="89"/>
      <c r="M416" s="78"/>
      <c r="N416" s="87"/>
      <c r="O416" s="79"/>
      <c r="Q416" s="46"/>
    </row>
    <row r="417" spans="1:17" s="40" customFormat="1" ht="20.25" customHeight="1" x14ac:dyDescent="0.2">
      <c r="A417" s="41">
        <v>56615</v>
      </c>
      <c r="B417" s="42">
        <f t="shared" si="43"/>
        <v>0</v>
      </c>
      <c r="C417" s="117"/>
      <c r="D417" s="43">
        <f t="shared" si="44"/>
        <v>0</v>
      </c>
      <c r="E417" s="44">
        <f t="shared" si="42"/>
        <v>0</v>
      </c>
      <c r="F417" s="43">
        <f t="shared" si="45"/>
        <v>0</v>
      </c>
      <c r="G417" s="45">
        <f>IF(AND(C417&lt;&gt;"",SUM(G$27:G416)&lt;E$19),$E$19/$E$23,0)</f>
        <v>0</v>
      </c>
      <c r="H417" s="43">
        <f t="shared" si="46"/>
        <v>0</v>
      </c>
      <c r="I417" s="43">
        <f t="shared" si="48"/>
        <v>0</v>
      </c>
      <c r="J417" s="78" t="str">
        <f t="shared" si="47"/>
        <v>2054–2055</v>
      </c>
      <c r="K417" s="78"/>
      <c r="L417" s="89"/>
      <c r="M417" s="78"/>
      <c r="N417" s="87"/>
      <c r="O417" s="79"/>
      <c r="Q417" s="46"/>
    </row>
    <row r="418" spans="1:17" s="40" customFormat="1" ht="20.25" customHeight="1" x14ac:dyDescent="0.2">
      <c r="A418" s="41">
        <v>56646</v>
      </c>
      <c r="B418" s="42">
        <f t="shared" si="43"/>
        <v>0</v>
      </c>
      <c r="C418" s="117"/>
      <c r="D418" s="43">
        <f t="shared" si="44"/>
        <v>0</v>
      </c>
      <c r="E418" s="44">
        <f t="shared" si="42"/>
        <v>0</v>
      </c>
      <c r="F418" s="43">
        <f t="shared" si="45"/>
        <v>0</v>
      </c>
      <c r="G418" s="45">
        <f>IF(AND(C418&lt;&gt;"",SUM(G$27:G417)&lt;E$19),$E$19/$E$23,0)</f>
        <v>0</v>
      </c>
      <c r="H418" s="43">
        <f t="shared" si="46"/>
        <v>0</v>
      </c>
      <c r="I418" s="43">
        <f t="shared" si="48"/>
        <v>0</v>
      </c>
      <c r="J418" s="78" t="str">
        <f t="shared" si="47"/>
        <v>2054–2055</v>
      </c>
      <c r="K418" s="78"/>
      <c r="L418" s="89"/>
      <c r="M418" s="78"/>
      <c r="N418" s="87"/>
      <c r="O418" s="79"/>
      <c r="Q418" s="46"/>
    </row>
    <row r="419" spans="1:17" s="40" customFormat="1" ht="20.25" customHeight="1" x14ac:dyDescent="0.2">
      <c r="A419" s="41">
        <v>56674</v>
      </c>
      <c r="B419" s="42">
        <f t="shared" si="43"/>
        <v>0</v>
      </c>
      <c r="C419" s="117"/>
      <c r="D419" s="43">
        <f t="shared" si="44"/>
        <v>0</v>
      </c>
      <c r="E419" s="44">
        <f t="shared" si="42"/>
        <v>0</v>
      </c>
      <c r="F419" s="43">
        <f t="shared" si="45"/>
        <v>0</v>
      </c>
      <c r="G419" s="45">
        <f>IF(AND(C419&lt;&gt;"",SUM(G$27:G418)&lt;E$19),$E$19/$E$23,0)</f>
        <v>0</v>
      </c>
      <c r="H419" s="43">
        <f t="shared" si="46"/>
        <v>0</v>
      </c>
      <c r="I419" s="43">
        <f t="shared" si="48"/>
        <v>0</v>
      </c>
      <c r="J419" s="78" t="str">
        <f t="shared" si="47"/>
        <v>2054–2055</v>
      </c>
      <c r="K419" s="78"/>
      <c r="L419" s="89"/>
      <c r="M419" s="78"/>
      <c r="N419" s="87"/>
      <c r="O419" s="79"/>
      <c r="Q419" s="46"/>
    </row>
    <row r="420" spans="1:17" s="40" customFormat="1" ht="20.25" customHeight="1" x14ac:dyDescent="0.2">
      <c r="A420" s="41">
        <v>56705</v>
      </c>
      <c r="B420" s="42">
        <f t="shared" si="43"/>
        <v>0</v>
      </c>
      <c r="C420" s="117"/>
      <c r="D420" s="43">
        <f t="shared" si="44"/>
        <v>0</v>
      </c>
      <c r="E420" s="44">
        <f t="shared" si="42"/>
        <v>0</v>
      </c>
      <c r="F420" s="43">
        <f t="shared" si="45"/>
        <v>0</v>
      </c>
      <c r="G420" s="45">
        <f>IF(AND(C420&lt;&gt;"",SUM(G$27:G419)&lt;E$19),$E$19/$E$23,0)</f>
        <v>0</v>
      </c>
      <c r="H420" s="43">
        <f t="shared" si="46"/>
        <v>0</v>
      </c>
      <c r="I420" s="43">
        <f t="shared" si="48"/>
        <v>0</v>
      </c>
      <c r="J420" s="78" t="str">
        <f t="shared" si="47"/>
        <v>2054–2055</v>
      </c>
      <c r="K420" s="78"/>
      <c r="L420" s="89"/>
      <c r="M420" s="78"/>
      <c r="N420" s="87"/>
      <c r="O420" s="79"/>
      <c r="Q420" s="46"/>
    </row>
    <row r="421" spans="1:17" s="40" customFormat="1" ht="20.25" customHeight="1" x14ac:dyDescent="0.2">
      <c r="A421" s="41">
        <v>56735</v>
      </c>
      <c r="B421" s="42">
        <f t="shared" si="43"/>
        <v>0</v>
      </c>
      <c r="C421" s="117"/>
      <c r="D421" s="43">
        <f t="shared" si="44"/>
        <v>0</v>
      </c>
      <c r="E421" s="44">
        <f t="shared" si="42"/>
        <v>0</v>
      </c>
      <c r="F421" s="43">
        <f t="shared" si="45"/>
        <v>0</v>
      </c>
      <c r="G421" s="45">
        <f>IF(AND(C421&lt;&gt;"",SUM(G$27:G420)&lt;E$19),$E$19/$E$23,0)</f>
        <v>0</v>
      </c>
      <c r="H421" s="43">
        <f t="shared" si="46"/>
        <v>0</v>
      </c>
      <c r="I421" s="43">
        <f t="shared" si="48"/>
        <v>0</v>
      </c>
      <c r="J421" s="78" t="str">
        <f t="shared" si="47"/>
        <v>2054–2055</v>
      </c>
      <c r="K421" s="78"/>
      <c r="L421" s="89"/>
      <c r="M421" s="78"/>
      <c r="N421" s="87"/>
      <c r="O421" s="79"/>
      <c r="Q421" s="46"/>
    </row>
    <row r="422" spans="1:17" s="40" customFormat="1" ht="20.25" customHeight="1" x14ac:dyDescent="0.2">
      <c r="A422" s="41">
        <v>56766</v>
      </c>
      <c r="B422" s="42">
        <f t="shared" si="43"/>
        <v>0</v>
      </c>
      <c r="C422" s="117"/>
      <c r="D422" s="43">
        <f t="shared" si="44"/>
        <v>0</v>
      </c>
      <c r="E422" s="44">
        <f t="shared" si="42"/>
        <v>0</v>
      </c>
      <c r="F422" s="43">
        <f t="shared" si="45"/>
        <v>0</v>
      </c>
      <c r="G422" s="45">
        <f>IF(AND(C422&lt;&gt;"",SUM(G$27:G421)&lt;E$19),$E$19/$E$23,0)</f>
        <v>0</v>
      </c>
      <c r="H422" s="43">
        <f t="shared" si="46"/>
        <v>0</v>
      </c>
      <c r="I422" s="43">
        <f t="shared" si="48"/>
        <v>0</v>
      </c>
      <c r="J422" s="78" t="str">
        <f t="shared" si="47"/>
        <v>2054–2055</v>
      </c>
      <c r="K422" s="78"/>
      <c r="L422" s="89"/>
      <c r="M422" s="78"/>
      <c r="N422" s="87"/>
      <c r="O422" s="79"/>
      <c r="Q422" s="46"/>
    </row>
    <row r="423" spans="1:17" s="40" customFormat="1" ht="20.25" customHeight="1" x14ac:dyDescent="0.2">
      <c r="A423" s="41">
        <v>56796</v>
      </c>
      <c r="B423" s="42">
        <f t="shared" si="43"/>
        <v>0</v>
      </c>
      <c r="C423" s="117"/>
      <c r="D423" s="43">
        <f t="shared" si="44"/>
        <v>0</v>
      </c>
      <c r="E423" s="44">
        <f t="shared" si="42"/>
        <v>0</v>
      </c>
      <c r="F423" s="43">
        <f t="shared" si="45"/>
        <v>0</v>
      </c>
      <c r="G423" s="45">
        <f>IF(AND(C423&lt;&gt;"",SUM(G$27:G422)&lt;E$19),$E$19/$E$23,0)</f>
        <v>0</v>
      </c>
      <c r="H423" s="43">
        <f t="shared" si="46"/>
        <v>0</v>
      </c>
      <c r="I423" s="43">
        <f t="shared" si="48"/>
        <v>0</v>
      </c>
      <c r="J423" s="78" t="str">
        <f t="shared" si="47"/>
        <v>2055–2056</v>
      </c>
      <c r="K423" s="78"/>
      <c r="L423" s="89"/>
      <c r="M423" s="78"/>
      <c r="N423" s="87"/>
      <c r="O423" s="79"/>
      <c r="Q423" s="46"/>
    </row>
    <row r="424" spans="1:17" s="40" customFormat="1" ht="20.25" customHeight="1" x14ac:dyDescent="0.2">
      <c r="A424" s="41">
        <v>56827</v>
      </c>
      <c r="B424" s="42">
        <f t="shared" si="43"/>
        <v>0</v>
      </c>
      <c r="C424" s="117"/>
      <c r="D424" s="43">
        <f t="shared" si="44"/>
        <v>0</v>
      </c>
      <c r="E424" s="44">
        <f t="shared" si="42"/>
        <v>0</v>
      </c>
      <c r="F424" s="43">
        <f t="shared" si="45"/>
        <v>0</v>
      </c>
      <c r="G424" s="45">
        <f>IF(AND(C424&lt;&gt;"",SUM(G$27:G423)&lt;E$19),$E$19/$E$23,0)</f>
        <v>0</v>
      </c>
      <c r="H424" s="43">
        <f t="shared" si="46"/>
        <v>0</v>
      </c>
      <c r="I424" s="43">
        <f t="shared" si="48"/>
        <v>0</v>
      </c>
      <c r="J424" s="78" t="str">
        <f t="shared" si="47"/>
        <v>2055–2056</v>
      </c>
      <c r="K424" s="78"/>
      <c r="L424" s="89"/>
      <c r="M424" s="78"/>
      <c r="N424" s="87"/>
      <c r="O424" s="79"/>
      <c r="Q424" s="46"/>
    </row>
    <row r="425" spans="1:17" s="40" customFormat="1" ht="20.25" customHeight="1" x14ac:dyDescent="0.2">
      <c r="A425" s="41">
        <v>56858</v>
      </c>
      <c r="B425" s="42">
        <f t="shared" si="43"/>
        <v>0</v>
      </c>
      <c r="C425" s="117"/>
      <c r="D425" s="43">
        <f t="shared" si="44"/>
        <v>0</v>
      </c>
      <c r="E425" s="44">
        <f t="shared" si="42"/>
        <v>0</v>
      </c>
      <c r="F425" s="43">
        <f t="shared" si="45"/>
        <v>0</v>
      </c>
      <c r="G425" s="45">
        <f>IF(AND(C425&lt;&gt;"",SUM(G$27:G424)&lt;E$19),$E$19/$E$23,0)</f>
        <v>0</v>
      </c>
      <c r="H425" s="43">
        <f t="shared" si="46"/>
        <v>0</v>
      </c>
      <c r="I425" s="43">
        <f t="shared" si="48"/>
        <v>0</v>
      </c>
      <c r="J425" s="78" t="str">
        <f t="shared" si="47"/>
        <v>2055–2056</v>
      </c>
      <c r="K425" s="78"/>
      <c r="L425" s="89"/>
      <c r="M425" s="78"/>
      <c r="N425" s="87"/>
      <c r="O425" s="79"/>
      <c r="Q425" s="46"/>
    </row>
    <row r="426" spans="1:17" s="40" customFormat="1" ht="20.25" customHeight="1" x14ac:dyDescent="0.2">
      <c r="A426" s="41">
        <v>56888</v>
      </c>
      <c r="B426" s="42">
        <f t="shared" si="43"/>
        <v>0</v>
      </c>
      <c r="C426" s="117"/>
      <c r="D426" s="43">
        <f t="shared" si="44"/>
        <v>0</v>
      </c>
      <c r="E426" s="44">
        <f t="shared" si="42"/>
        <v>0</v>
      </c>
      <c r="F426" s="43">
        <f t="shared" si="45"/>
        <v>0</v>
      </c>
      <c r="G426" s="45">
        <f>IF(AND(C426&lt;&gt;"",SUM(G$27:G425)&lt;E$19),$E$19/$E$23,0)</f>
        <v>0</v>
      </c>
      <c r="H426" s="43">
        <f t="shared" si="46"/>
        <v>0</v>
      </c>
      <c r="I426" s="43">
        <f t="shared" si="48"/>
        <v>0</v>
      </c>
      <c r="J426" s="78" t="str">
        <f t="shared" si="47"/>
        <v>2055–2056</v>
      </c>
      <c r="K426" s="78"/>
      <c r="L426" s="89"/>
      <c r="M426" s="78"/>
      <c r="N426" s="87"/>
      <c r="O426" s="79"/>
      <c r="Q426" s="46"/>
    </row>
    <row r="427" spans="1:17" s="40" customFormat="1" ht="20.25" customHeight="1" x14ac:dyDescent="0.2">
      <c r="A427" s="41">
        <v>56919</v>
      </c>
      <c r="B427" s="42">
        <f t="shared" si="43"/>
        <v>0</v>
      </c>
      <c r="C427" s="117"/>
      <c r="D427" s="43">
        <f t="shared" si="44"/>
        <v>0</v>
      </c>
      <c r="E427" s="44">
        <f t="shared" si="42"/>
        <v>0</v>
      </c>
      <c r="F427" s="43">
        <f t="shared" si="45"/>
        <v>0</v>
      </c>
      <c r="G427" s="45">
        <f>IF(AND(C427&lt;&gt;"",SUM(G$27:G426)&lt;E$19),$E$19/$E$23,0)</f>
        <v>0</v>
      </c>
      <c r="H427" s="43">
        <f t="shared" si="46"/>
        <v>0</v>
      </c>
      <c r="I427" s="43">
        <f t="shared" si="48"/>
        <v>0</v>
      </c>
      <c r="J427" s="78" t="str">
        <f t="shared" si="47"/>
        <v>2055–2056</v>
      </c>
      <c r="K427" s="78"/>
      <c r="L427" s="89"/>
      <c r="M427" s="78"/>
      <c r="N427" s="87"/>
      <c r="O427" s="79"/>
      <c r="Q427" s="46"/>
    </row>
    <row r="428" spans="1:17" s="40" customFormat="1" ht="20.25" customHeight="1" x14ac:dyDescent="0.2">
      <c r="A428" s="41">
        <v>56949</v>
      </c>
      <c r="B428" s="42">
        <f t="shared" si="43"/>
        <v>0</v>
      </c>
      <c r="C428" s="117"/>
      <c r="D428" s="43">
        <f t="shared" si="44"/>
        <v>0</v>
      </c>
      <c r="E428" s="44">
        <f t="shared" si="42"/>
        <v>0</v>
      </c>
      <c r="F428" s="43">
        <f t="shared" si="45"/>
        <v>0</v>
      </c>
      <c r="G428" s="45">
        <f>IF(AND(C428&lt;&gt;"",SUM(G$27:G427)&lt;E$19),$E$19/$E$23,0)</f>
        <v>0</v>
      </c>
      <c r="H428" s="43">
        <f t="shared" si="46"/>
        <v>0</v>
      </c>
      <c r="I428" s="43">
        <f t="shared" si="48"/>
        <v>0</v>
      </c>
      <c r="J428" s="78" t="str">
        <f t="shared" si="47"/>
        <v>2055–2056</v>
      </c>
      <c r="K428" s="78"/>
      <c r="L428" s="89"/>
      <c r="M428" s="78"/>
      <c r="N428" s="87"/>
      <c r="O428" s="79"/>
      <c r="Q428" s="46"/>
    </row>
    <row r="429" spans="1:17" s="40" customFormat="1" ht="20.25" customHeight="1" x14ac:dyDescent="0.2">
      <c r="A429" s="41">
        <v>56980</v>
      </c>
      <c r="B429" s="42">
        <f t="shared" si="43"/>
        <v>0</v>
      </c>
      <c r="C429" s="117"/>
      <c r="D429" s="43">
        <f t="shared" si="44"/>
        <v>0</v>
      </c>
      <c r="E429" s="44">
        <f t="shared" si="42"/>
        <v>0</v>
      </c>
      <c r="F429" s="43">
        <f t="shared" si="45"/>
        <v>0</v>
      </c>
      <c r="G429" s="45">
        <f>IF(AND(C429&lt;&gt;"",SUM(G$27:G428)&lt;E$19),$E$19/$E$23,0)</f>
        <v>0</v>
      </c>
      <c r="H429" s="43">
        <f t="shared" si="46"/>
        <v>0</v>
      </c>
      <c r="I429" s="43">
        <f t="shared" si="48"/>
        <v>0</v>
      </c>
      <c r="J429" s="78" t="str">
        <f t="shared" si="47"/>
        <v>2055–2056</v>
      </c>
      <c r="K429" s="78"/>
      <c r="L429" s="89"/>
      <c r="M429" s="78"/>
      <c r="N429" s="87"/>
      <c r="O429" s="79"/>
      <c r="Q429" s="46"/>
    </row>
    <row r="430" spans="1:17" s="40" customFormat="1" ht="20.25" customHeight="1" x14ac:dyDescent="0.2">
      <c r="A430" s="41">
        <v>57011</v>
      </c>
      <c r="B430" s="42">
        <f t="shared" si="43"/>
        <v>0</v>
      </c>
      <c r="C430" s="117"/>
      <c r="D430" s="43">
        <f t="shared" si="44"/>
        <v>0</v>
      </c>
      <c r="E430" s="44">
        <f t="shared" si="42"/>
        <v>0</v>
      </c>
      <c r="F430" s="43">
        <f t="shared" si="45"/>
        <v>0</v>
      </c>
      <c r="G430" s="45">
        <f>IF(AND(C430&lt;&gt;"",SUM(G$27:G429)&lt;E$19),$E$19/$E$23,0)</f>
        <v>0</v>
      </c>
      <c r="H430" s="43">
        <f t="shared" si="46"/>
        <v>0</v>
      </c>
      <c r="I430" s="43">
        <f t="shared" si="48"/>
        <v>0</v>
      </c>
      <c r="J430" s="78" t="str">
        <f t="shared" si="47"/>
        <v>2055–2056</v>
      </c>
      <c r="K430" s="78"/>
      <c r="L430" s="89"/>
      <c r="M430" s="78"/>
      <c r="N430" s="87"/>
      <c r="O430" s="79"/>
      <c r="Q430" s="46"/>
    </row>
    <row r="431" spans="1:17" s="40" customFormat="1" ht="20.25" customHeight="1" x14ac:dyDescent="0.2">
      <c r="A431" s="41">
        <v>57040</v>
      </c>
      <c r="B431" s="42">
        <f t="shared" si="43"/>
        <v>0</v>
      </c>
      <c r="C431" s="117"/>
      <c r="D431" s="43">
        <f t="shared" si="44"/>
        <v>0</v>
      </c>
      <c r="E431" s="44">
        <f t="shared" si="42"/>
        <v>0</v>
      </c>
      <c r="F431" s="43">
        <f t="shared" si="45"/>
        <v>0</v>
      </c>
      <c r="G431" s="45">
        <f>IF(AND(C431&lt;&gt;"",SUM(G$27:G430)&lt;E$19),$E$19/$E$23,0)</f>
        <v>0</v>
      </c>
      <c r="H431" s="43">
        <f t="shared" si="46"/>
        <v>0</v>
      </c>
      <c r="I431" s="43">
        <f t="shared" si="48"/>
        <v>0</v>
      </c>
      <c r="J431" s="78" t="str">
        <f t="shared" si="47"/>
        <v>2055–2056</v>
      </c>
      <c r="K431" s="78"/>
      <c r="L431" s="89"/>
      <c r="M431" s="78"/>
      <c r="N431" s="87"/>
      <c r="O431" s="79"/>
      <c r="Q431" s="46"/>
    </row>
    <row r="432" spans="1:17" s="40" customFormat="1" ht="20.25" customHeight="1" x14ac:dyDescent="0.2">
      <c r="A432" s="41">
        <v>57071</v>
      </c>
      <c r="B432" s="42">
        <f t="shared" si="43"/>
        <v>0</v>
      </c>
      <c r="C432" s="117"/>
      <c r="D432" s="43">
        <f t="shared" si="44"/>
        <v>0</v>
      </c>
      <c r="E432" s="44">
        <f t="shared" si="42"/>
        <v>0</v>
      </c>
      <c r="F432" s="43">
        <f t="shared" si="45"/>
        <v>0</v>
      </c>
      <c r="G432" s="45">
        <f>IF(AND(C432&lt;&gt;"",SUM(G$27:G431)&lt;E$19),$E$19/$E$23,0)</f>
        <v>0</v>
      </c>
      <c r="H432" s="43">
        <f t="shared" si="46"/>
        <v>0</v>
      </c>
      <c r="I432" s="43">
        <f t="shared" si="48"/>
        <v>0</v>
      </c>
      <c r="J432" s="78" t="str">
        <f t="shared" si="47"/>
        <v>2055–2056</v>
      </c>
      <c r="K432" s="78"/>
      <c r="L432" s="89"/>
      <c r="M432" s="78"/>
      <c r="N432" s="87"/>
      <c r="O432" s="79"/>
      <c r="Q432" s="46"/>
    </row>
    <row r="433" spans="1:17" s="40" customFormat="1" ht="20.25" customHeight="1" x14ac:dyDescent="0.2">
      <c r="A433" s="41">
        <v>57101</v>
      </c>
      <c r="B433" s="42">
        <f t="shared" si="43"/>
        <v>0</v>
      </c>
      <c r="C433" s="117"/>
      <c r="D433" s="43">
        <f t="shared" si="44"/>
        <v>0</v>
      </c>
      <c r="E433" s="44">
        <f t="shared" si="42"/>
        <v>0</v>
      </c>
      <c r="F433" s="43">
        <f t="shared" si="45"/>
        <v>0</v>
      </c>
      <c r="G433" s="45">
        <f>IF(AND(C433&lt;&gt;"",SUM(G$27:G432)&lt;E$19),$E$19/$E$23,0)</f>
        <v>0</v>
      </c>
      <c r="H433" s="43">
        <f t="shared" si="46"/>
        <v>0</v>
      </c>
      <c r="I433" s="43">
        <f t="shared" si="48"/>
        <v>0</v>
      </c>
      <c r="J433" s="78" t="str">
        <f t="shared" si="47"/>
        <v>2055–2056</v>
      </c>
      <c r="K433" s="78"/>
      <c r="L433" s="89"/>
      <c r="M433" s="78"/>
      <c r="N433" s="87"/>
      <c r="O433" s="79"/>
      <c r="Q433" s="46"/>
    </row>
    <row r="434" spans="1:17" s="40" customFormat="1" ht="20.25" customHeight="1" x14ac:dyDescent="0.2">
      <c r="A434" s="41">
        <v>57132</v>
      </c>
      <c r="B434" s="42">
        <f t="shared" si="43"/>
        <v>0</v>
      </c>
      <c r="C434" s="117"/>
      <c r="D434" s="43">
        <f t="shared" si="44"/>
        <v>0</v>
      </c>
      <c r="E434" s="44">
        <f t="shared" si="42"/>
        <v>0</v>
      </c>
      <c r="F434" s="43">
        <f t="shared" si="45"/>
        <v>0</v>
      </c>
      <c r="G434" s="45">
        <f>IF(AND(C434&lt;&gt;"",SUM(G$27:G433)&lt;E$19),$E$19/$E$23,0)</f>
        <v>0</v>
      </c>
      <c r="H434" s="43">
        <f t="shared" si="46"/>
        <v>0</v>
      </c>
      <c r="I434" s="43">
        <f t="shared" si="48"/>
        <v>0</v>
      </c>
      <c r="J434" s="78" t="str">
        <f t="shared" si="47"/>
        <v>2055–2056</v>
      </c>
      <c r="K434" s="78"/>
      <c r="L434" s="89"/>
      <c r="M434" s="78"/>
      <c r="N434" s="87"/>
      <c r="O434" s="79"/>
      <c r="Q434" s="46"/>
    </row>
    <row r="435" spans="1:17" s="40" customFormat="1" ht="20.25" customHeight="1" x14ac:dyDescent="0.2">
      <c r="A435" s="41">
        <v>57162</v>
      </c>
      <c r="B435" s="42">
        <f t="shared" si="43"/>
        <v>0</v>
      </c>
      <c r="C435" s="117"/>
      <c r="D435" s="43">
        <f t="shared" si="44"/>
        <v>0</v>
      </c>
      <c r="E435" s="44">
        <f t="shared" si="42"/>
        <v>0</v>
      </c>
      <c r="F435" s="43">
        <f t="shared" si="45"/>
        <v>0</v>
      </c>
      <c r="G435" s="45">
        <f>IF(AND(C435&lt;&gt;"",SUM(G$27:G434)&lt;E$19),$E$19/$E$23,0)</f>
        <v>0</v>
      </c>
      <c r="H435" s="43">
        <f t="shared" si="46"/>
        <v>0</v>
      </c>
      <c r="I435" s="43">
        <f t="shared" si="48"/>
        <v>0</v>
      </c>
      <c r="J435" s="78" t="str">
        <f t="shared" si="47"/>
        <v>2056–2057</v>
      </c>
      <c r="K435" s="78"/>
      <c r="L435" s="89"/>
      <c r="M435" s="78"/>
      <c r="N435" s="87"/>
      <c r="O435" s="79"/>
      <c r="Q435" s="46"/>
    </row>
    <row r="436" spans="1:17" s="40" customFormat="1" ht="20.25" customHeight="1" x14ac:dyDescent="0.2">
      <c r="A436" s="41">
        <v>57193</v>
      </c>
      <c r="B436" s="42">
        <f t="shared" si="43"/>
        <v>0</v>
      </c>
      <c r="C436" s="117"/>
      <c r="D436" s="43">
        <f t="shared" si="44"/>
        <v>0</v>
      </c>
      <c r="E436" s="44">
        <f t="shared" si="42"/>
        <v>0</v>
      </c>
      <c r="F436" s="43">
        <f t="shared" si="45"/>
        <v>0</v>
      </c>
      <c r="G436" s="45">
        <f>IF(AND(C436&lt;&gt;"",SUM(G$27:G435)&lt;E$19),$E$19/$E$23,0)</f>
        <v>0</v>
      </c>
      <c r="H436" s="43">
        <f t="shared" si="46"/>
        <v>0</v>
      </c>
      <c r="I436" s="43">
        <f t="shared" si="48"/>
        <v>0</v>
      </c>
      <c r="J436" s="78" t="str">
        <f t="shared" si="47"/>
        <v>2056–2057</v>
      </c>
      <c r="K436" s="78"/>
      <c r="L436" s="89"/>
      <c r="M436" s="78"/>
      <c r="N436" s="87"/>
      <c r="O436" s="79"/>
      <c r="Q436" s="46"/>
    </row>
    <row r="437" spans="1:17" s="40" customFormat="1" ht="20.25" customHeight="1" x14ac:dyDescent="0.2">
      <c r="A437" s="41">
        <v>57224</v>
      </c>
      <c r="B437" s="42">
        <f t="shared" si="43"/>
        <v>0</v>
      </c>
      <c r="C437" s="117"/>
      <c r="D437" s="43">
        <f t="shared" si="44"/>
        <v>0</v>
      </c>
      <c r="E437" s="44">
        <f t="shared" si="42"/>
        <v>0</v>
      </c>
      <c r="F437" s="43">
        <f t="shared" si="45"/>
        <v>0</v>
      </c>
      <c r="G437" s="45">
        <f>IF(AND(C437&lt;&gt;"",SUM(G$27:G436)&lt;E$19),$E$19/$E$23,0)</f>
        <v>0</v>
      </c>
      <c r="H437" s="43">
        <f t="shared" si="46"/>
        <v>0</v>
      </c>
      <c r="I437" s="43">
        <f t="shared" si="48"/>
        <v>0</v>
      </c>
      <c r="J437" s="78" t="str">
        <f t="shared" si="47"/>
        <v>2056–2057</v>
      </c>
      <c r="K437" s="78"/>
      <c r="L437" s="89"/>
      <c r="M437" s="78"/>
      <c r="N437" s="87"/>
      <c r="O437" s="79"/>
      <c r="Q437" s="46"/>
    </row>
    <row r="438" spans="1:17" s="40" customFormat="1" ht="20.25" customHeight="1" x14ac:dyDescent="0.2">
      <c r="A438" s="41">
        <v>57254</v>
      </c>
      <c r="B438" s="42">
        <f t="shared" si="43"/>
        <v>0</v>
      </c>
      <c r="C438" s="117"/>
      <c r="D438" s="43">
        <f t="shared" si="44"/>
        <v>0</v>
      </c>
      <c r="E438" s="44">
        <f t="shared" si="42"/>
        <v>0</v>
      </c>
      <c r="F438" s="43">
        <f t="shared" si="45"/>
        <v>0</v>
      </c>
      <c r="G438" s="45">
        <f>IF(AND(C438&lt;&gt;"",SUM(G$27:G437)&lt;E$19),$E$19/$E$23,0)</f>
        <v>0</v>
      </c>
      <c r="H438" s="43">
        <f t="shared" si="46"/>
        <v>0</v>
      </c>
      <c r="I438" s="43">
        <f t="shared" si="48"/>
        <v>0</v>
      </c>
      <c r="J438" s="78" t="str">
        <f t="shared" si="47"/>
        <v>2056–2057</v>
      </c>
      <c r="K438" s="78"/>
      <c r="L438" s="89"/>
      <c r="M438" s="78"/>
      <c r="N438" s="87"/>
      <c r="O438" s="79"/>
      <c r="Q438" s="46"/>
    </row>
    <row r="439" spans="1:17" s="40" customFormat="1" ht="20.25" customHeight="1" x14ac:dyDescent="0.2">
      <c r="A439" s="41">
        <v>57285</v>
      </c>
      <c r="B439" s="42">
        <f t="shared" si="43"/>
        <v>0</v>
      </c>
      <c r="C439" s="117"/>
      <c r="D439" s="43">
        <f t="shared" si="44"/>
        <v>0</v>
      </c>
      <c r="E439" s="44">
        <f t="shared" si="42"/>
        <v>0</v>
      </c>
      <c r="F439" s="43">
        <f t="shared" si="45"/>
        <v>0</v>
      </c>
      <c r="G439" s="45">
        <f>IF(AND(C439&lt;&gt;"",SUM(G$27:G438)&lt;E$19),$E$19/$E$23,0)</f>
        <v>0</v>
      </c>
      <c r="H439" s="43">
        <f t="shared" si="46"/>
        <v>0</v>
      </c>
      <c r="I439" s="43">
        <f t="shared" si="48"/>
        <v>0</v>
      </c>
      <c r="J439" s="78" t="str">
        <f t="shared" si="47"/>
        <v>2056–2057</v>
      </c>
      <c r="K439" s="78"/>
      <c r="L439" s="89"/>
      <c r="M439" s="78"/>
      <c r="N439" s="87"/>
      <c r="O439" s="79"/>
      <c r="Q439" s="46"/>
    </row>
    <row r="440" spans="1:17" s="40" customFormat="1" ht="20.25" customHeight="1" x14ac:dyDescent="0.2">
      <c r="A440" s="41">
        <v>57315</v>
      </c>
      <c r="B440" s="42">
        <f t="shared" si="43"/>
        <v>0</v>
      </c>
      <c r="C440" s="117"/>
      <c r="D440" s="43">
        <f t="shared" si="44"/>
        <v>0</v>
      </c>
      <c r="E440" s="44">
        <f t="shared" si="42"/>
        <v>0</v>
      </c>
      <c r="F440" s="43">
        <f t="shared" si="45"/>
        <v>0</v>
      </c>
      <c r="G440" s="45">
        <f>IF(AND(C440&lt;&gt;"",SUM(G$27:G439)&lt;E$19),$E$19/$E$23,0)</f>
        <v>0</v>
      </c>
      <c r="H440" s="43">
        <f t="shared" si="46"/>
        <v>0</v>
      </c>
      <c r="I440" s="43">
        <f t="shared" si="48"/>
        <v>0</v>
      </c>
      <c r="J440" s="78" t="str">
        <f t="shared" si="47"/>
        <v>2056–2057</v>
      </c>
      <c r="K440" s="78"/>
      <c r="L440" s="89"/>
      <c r="M440" s="78"/>
      <c r="N440" s="87"/>
      <c r="O440" s="79"/>
      <c r="Q440" s="46"/>
    </row>
    <row r="441" spans="1:17" s="40" customFormat="1" ht="20.25" customHeight="1" x14ac:dyDescent="0.2">
      <c r="A441" s="41">
        <v>57346</v>
      </c>
      <c r="B441" s="42">
        <f t="shared" si="43"/>
        <v>0</v>
      </c>
      <c r="C441" s="117"/>
      <c r="D441" s="43">
        <f t="shared" si="44"/>
        <v>0</v>
      </c>
      <c r="E441" s="44">
        <f t="shared" si="42"/>
        <v>0</v>
      </c>
      <c r="F441" s="43">
        <f t="shared" si="45"/>
        <v>0</v>
      </c>
      <c r="G441" s="45">
        <f>IF(AND(C441&lt;&gt;"",SUM(G$27:G440)&lt;E$19),$E$19/$E$23,0)</f>
        <v>0</v>
      </c>
      <c r="H441" s="43">
        <f t="shared" si="46"/>
        <v>0</v>
      </c>
      <c r="I441" s="43">
        <f t="shared" si="48"/>
        <v>0</v>
      </c>
      <c r="J441" s="78" t="str">
        <f t="shared" si="47"/>
        <v>2056–2057</v>
      </c>
      <c r="K441" s="78"/>
      <c r="L441" s="89"/>
      <c r="M441" s="78"/>
      <c r="N441" s="87"/>
      <c r="O441" s="79"/>
      <c r="Q441" s="46"/>
    </row>
    <row r="442" spans="1:17" s="40" customFormat="1" ht="20.25" customHeight="1" x14ac:dyDescent="0.2">
      <c r="A442" s="41">
        <v>57377</v>
      </c>
      <c r="B442" s="42">
        <f t="shared" si="43"/>
        <v>0</v>
      </c>
      <c r="C442" s="117"/>
      <c r="D442" s="43">
        <f t="shared" si="44"/>
        <v>0</v>
      </c>
      <c r="E442" s="44">
        <f t="shared" si="42"/>
        <v>0</v>
      </c>
      <c r="F442" s="43">
        <f t="shared" si="45"/>
        <v>0</v>
      </c>
      <c r="G442" s="45">
        <f>IF(AND(C442&lt;&gt;"",SUM(G$27:G441)&lt;E$19),$E$19/$E$23,0)</f>
        <v>0</v>
      </c>
      <c r="H442" s="43">
        <f t="shared" si="46"/>
        <v>0</v>
      </c>
      <c r="I442" s="43">
        <f t="shared" si="48"/>
        <v>0</v>
      </c>
      <c r="J442" s="78" t="str">
        <f t="shared" si="47"/>
        <v>2056–2057</v>
      </c>
      <c r="K442" s="78"/>
      <c r="L442" s="89"/>
      <c r="M442" s="78"/>
      <c r="N442" s="87"/>
      <c r="O442" s="79"/>
      <c r="Q442" s="46"/>
    </row>
    <row r="443" spans="1:17" s="40" customFormat="1" ht="20.25" customHeight="1" x14ac:dyDescent="0.2">
      <c r="A443" s="41">
        <v>57405</v>
      </c>
      <c r="B443" s="42">
        <f t="shared" si="43"/>
        <v>0</v>
      </c>
      <c r="C443" s="117"/>
      <c r="D443" s="43">
        <f t="shared" si="44"/>
        <v>0</v>
      </c>
      <c r="E443" s="44">
        <f t="shared" si="42"/>
        <v>0</v>
      </c>
      <c r="F443" s="43">
        <f t="shared" si="45"/>
        <v>0</v>
      </c>
      <c r="G443" s="45">
        <f>IF(AND(C443&lt;&gt;"",SUM(G$27:G442)&lt;E$19),$E$19/$E$23,0)</f>
        <v>0</v>
      </c>
      <c r="H443" s="43">
        <f t="shared" si="46"/>
        <v>0</v>
      </c>
      <c r="I443" s="43">
        <f t="shared" si="48"/>
        <v>0</v>
      </c>
      <c r="J443" s="78" t="str">
        <f t="shared" si="47"/>
        <v>2056–2057</v>
      </c>
      <c r="K443" s="78"/>
      <c r="L443" s="89"/>
      <c r="M443" s="78"/>
      <c r="N443" s="87"/>
      <c r="O443" s="79"/>
      <c r="Q443" s="46"/>
    </row>
    <row r="444" spans="1:17" s="40" customFormat="1" ht="20.25" customHeight="1" x14ac:dyDescent="0.2">
      <c r="A444" s="41">
        <v>57436</v>
      </c>
      <c r="B444" s="42">
        <f t="shared" si="43"/>
        <v>0</v>
      </c>
      <c r="C444" s="117"/>
      <c r="D444" s="43">
        <f t="shared" si="44"/>
        <v>0</v>
      </c>
      <c r="E444" s="44">
        <f t="shared" si="42"/>
        <v>0</v>
      </c>
      <c r="F444" s="43">
        <f t="shared" si="45"/>
        <v>0</v>
      </c>
      <c r="G444" s="45">
        <f>IF(AND(C444&lt;&gt;"",SUM(G$27:G443)&lt;E$19),$E$19/$E$23,0)</f>
        <v>0</v>
      </c>
      <c r="H444" s="43">
        <f t="shared" si="46"/>
        <v>0</v>
      </c>
      <c r="I444" s="43">
        <f t="shared" si="48"/>
        <v>0</v>
      </c>
      <c r="J444" s="78" t="str">
        <f t="shared" si="47"/>
        <v>2056–2057</v>
      </c>
      <c r="K444" s="78"/>
      <c r="L444" s="89"/>
      <c r="M444" s="78"/>
      <c r="N444" s="87"/>
      <c r="O444" s="79"/>
      <c r="Q444" s="46"/>
    </row>
    <row r="445" spans="1:17" s="40" customFormat="1" ht="20.25" customHeight="1" x14ac:dyDescent="0.2">
      <c r="A445" s="41">
        <v>57466</v>
      </c>
      <c r="B445" s="42">
        <f t="shared" si="43"/>
        <v>0</v>
      </c>
      <c r="C445" s="117"/>
      <c r="D445" s="43">
        <f t="shared" si="44"/>
        <v>0</v>
      </c>
      <c r="E445" s="44">
        <f t="shared" si="42"/>
        <v>0</v>
      </c>
      <c r="F445" s="43">
        <f t="shared" si="45"/>
        <v>0</v>
      </c>
      <c r="G445" s="45">
        <f>IF(AND(C445&lt;&gt;"",SUM(G$27:G444)&lt;E$19),$E$19/$E$23,0)</f>
        <v>0</v>
      </c>
      <c r="H445" s="43">
        <f t="shared" si="46"/>
        <v>0</v>
      </c>
      <c r="I445" s="43">
        <f t="shared" si="48"/>
        <v>0</v>
      </c>
      <c r="J445" s="78" t="str">
        <f t="shared" si="47"/>
        <v>2056–2057</v>
      </c>
      <c r="K445" s="78"/>
      <c r="L445" s="89"/>
      <c r="M445" s="78"/>
      <c r="N445" s="87"/>
      <c r="O445" s="79"/>
      <c r="Q445" s="46"/>
    </row>
    <row r="446" spans="1:17" s="40" customFormat="1" ht="20.25" customHeight="1" x14ac:dyDescent="0.2">
      <c r="A446" s="41">
        <v>57497</v>
      </c>
      <c r="B446" s="42">
        <f t="shared" si="43"/>
        <v>0</v>
      </c>
      <c r="C446" s="117"/>
      <c r="D446" s="43">
        <f t="shared" si="44"/>
        <v>0</v>
      </c>
      <c r="E446" s="44">
        <f t="shared" si="42"/>
        <v>0</v>
      </c>
      <c r="F446" s="43">
        <f t="shared" si="45"/>
        <v>0</v>
      </c>
      <c r="G446" s="45">
        <f>IF(AND(C446&lt;&gt;"",SUM(G$27:G445)&lt;E$19),$E$19/$E$23,0)</f>
        <v>0</v>
      </c>
      <c r="H446" s="43">
        <f t="shared" si="46"/>
        <v>0</v>
      </c>
      <c r="I446" s="43">
        <f t="shared" si="48"/>
        <v>0</v>
      </c>
      <c r="J446" s="78" t="str">
        <f t="shared" si="47"/>
        <v>2056–2057</v>
      </c>
      <c r="K446" s="78"/>
      <c r="L446" s="89"/>
      <c r="M446" s="78"/>
      <c r="N446" s="87"/>
      <c r="O446" s="79"/>
      <c r="Q446" s="46"/>
    </row>
    <row r="447" spans="1:17" s="40" customFormat="1" ht="20.25" customHeight="1" x14ac:dyDescent="0.2">
      <c r="A447" s="41">
        <v>57527</v>
      </c>
      <c r="B447" s="42">
        <f t="shared" si="43"/>
        <v>0</v>
      </c>
      <c r="C447" s="117"/>
      <c r="D447" s="43">
        <f t="shared" si="44"/>
        <v>0</v>
      </c>
      <c r="E447" s="44">
        <f t="shared" si="42"/>
        <v>0</v>
      </c>
      <c r="F447" s="43">
        <f t="shared" si="45"/>
        <v>0</v>
      </c>
      <c r="G447" s="45">
        <f>IF(AND(C447&lt;&gt;"",SUM(G$27:G446)&lt;E$19),$E$19/$E$23,0)</f>
        <v>0</v>
      </c>
      <c r="H447" s="43">
        <f t="shared" si="46"/>
        <v>0</v>
      </c>
      <c r="I447" s="43">
        <f t="shared" si="48"/>
        <v>0</v>
      </c>
      <c r="J447" s="78" t="str">
        <f t="shared" si="47"/>
        <v>2057–2058</v>
      </c>
      <c r="K447" s="78"/>
      <c r="L447" s="89"/>
      <c r="M447" s="78"/>
      <c r="N447" s="87"/>
      <c r="O447" s="79"/>
      <c r="Q447" s="46"/>
    </row>
    <row r="448" spans="1:17" s="40" customFormat="1" ht="20.25" customHeight="1" x14ac:dyDescent="0.2">
      <c r="A448" s="41">
        <v>57558</v>
      </c>
      <c r="B448" s="42">
        <f t="shared" si="43"/>
        <v>0</v>
      </c>
      <c r="C448" s="117"/>
      <c r="D448" s="43">
        <f t="shared" si="44"/>
        <v>0</v>
      </c>
      <c r="E448" s="44">
        <f t="shared" si="42"/>
        <v>0</v>
      </c>
      <c r="F448" s="43">
        <f t="shared" si="45"/>
        <v>0</v>
      </c>
      <c r="G448" s="45">
        <f>IF(AND(C448&lt;&gt;"",SUM(G$27:G447)&lt;E$19),$E$19/$E$23,0)</f>
        <v>0</v>
      </c>
      <c r="H448" s="43">
        <f t="shared" si="46"/>
        <v>0</v>
      </c>
      <c r="I448" s="43">
        <f t="shared" si="48"/>
        <v>0</v>
      </c>
      <c r="J448" s="78" t="str">
        <f t="shared" si="47"/>
        <v>2057–2058</v>
      </c>
      <c r="K448" s="78"/>
      <c r="L448" s="89"/>
      <c r="M448" s="78"/>
      <c r="N448" s="87"/>
      <c r="O448" s="79"/>
      <c r="Q448" s="46"/>
    </row>
    <row r="449" spans="1:17" s="40" customFormat="1" ht="20.25" customHeight="1" x14ac:dyDescent="0.2">
      <c r="A449" s="41">
        <v>57589</v>
      </c>
      <c r="B449" s="42">
        <f t="shared" si="43"/>
        <v>0</v>
      </c>
      <c r="C449" s="117"/>
      <c r="D449" s="43">
        <f t="shared" si="44"/>
        <v>0</v>
      </c>
      <c r="E449" s="44">
        <f t="shared" si="42"/>
        <v>0</v>
      </c>
      <c r="F449" s="43">
        <f t="shared" si="45"/>
        <v>0</v>
      </c>
      <c r="G449" s="45">
        <f>IF(AND(C449&lt;&gt;"",SUM(G$27:G448)&lt;E$19),$E$19/$E$23,0)</f>
        <v>0</v>
      </c>
      <c r="H449" s="43">
        <f t="shared" si="46"/>
        <v>0</v>
      </c>
      <c r="I449" s="43">
        <f t="shared" si="48"/>
        <v>0</v>
      </c>
      <c r="J449" s="78" t="str">
        <f t="shared" si="47"/>
        <v>2057–2058</v>
      </c>
      <c r="K449" s="78"/>
      <c r="L449" s="89"/>
      <c r="M449" s="78"/>
      <c r="N449" s="87"/>
      <c r="O449" s="79"/>
      <c r="Q449" s="46"/>
    </row>
    <row r="450" spans="1:17" s="40" customFormat="1" ht="20.25" customHeight="1" x14ac:dyDescent="0.2">
      <c r="A450" s="41">
        <v>57619</v>
      </c>
      <c r="B450" s="42">
        <f t="shared" si="43"/>
        <v>0</v>
      </c>
      <c r="C450" s="117"/>
      <c r="D450" s="43">
        <f t="shared" si="44"/>
        <v>0</v>
      </c>
      <c r="E450" s="44">
        <f t="shared" si="42"/>
        <v>0</v>
      </c>
      <c r="F450" s="43">
        <f t="shared" si="45"/>
        <v>0</v>
      </c>
      <c r="G450" s="45">
        <f>IF(AND(C450&lt;&gt;"",SUM(G$27:G449)&lt;E$19),$E$19/$E$23,0)</f>
        <v>0</v>
      </c>
      <c r="H450" s="43">
        <f t="shared" si="46"/>
        <v>0</v>
      </c>
      <c r="I450" s="43">
        <f t="shared" si="48"/>
        <v>0</v>
      </c>
      <c r="J450" s="78" t="str">
        <f t="shared" si="47"/>
        <v>2057–2058</v>
      </c>
      <c r="K450" s="78"/>
      <c r="L450" s="89"/>
      <c r="M450" s="78"/>
      <c r="N450" s="87"/>
      <c r="O450" s="79"/>
      <c r="Q450" s="46"/>
    </row>
    <row r="451" spans="1:17" s="40" customFormat="1" ht="20.25" customHeight="1" x14ac:dyDescent="0.2">
      <c r="A451" s="41">
        <v>57650</v>
      </c>
      <c r="B451" s="42">
        <f t="shared" si="43"/>
        <v>0</v>
      </c>
      <c r="C451" s="117"/>
      <c r="D451" s="43">
        <f t="shared" si="44"/>
        <v>0</v>
      </c>
      <c r="E451" s="44">
        <f t="shared" si="42"/>
        <v>0</v>
      </c>
      <c r="F451" s="43">
        <f t="shared" si="45"/>
        <v>0</v>
      </c>
      <c r="G451" s="45">
        <f>IF(AND(C451&lt;&gt;"",SUM(G$27:G450)&lt;E$19),$E$19/$E$23,0)</f>
        <v>0</v>
      </c>
      <c r="H451" s="43">
        <f t="shared" si="46"/>
        <v>0</v>
      </c>
      <c r="I451" s="43">
        <f t="shared" si="48"/>
        <v>0</v>
      </c>
      <c r="J451" s="78" t="str">
        <f t="shared" si="47"/>
        <v>2057–2058</v>
      </c>
      <c r="K451" s="78"/>
      <c r="L451" s="89"/>
      <c r="M451" s="78"/>
      <c r="N451" s="87"/>
      <c r="O451" s="79"/>
      <c r="Q451" s="46"/>
    </row>
    <row r="452" spans="1:17" s="40" customFormat="1" ht="20.25" customHeight="1" x14ac:dyDescent="0.2">
      <c r="A452" s="41">
        <v>57680</v>
      </c>
      <c r="B452" s="42">
        <f t="shared" si="43"/>
        <v>0</v>
      </c>
      <c r="C452" s="117"/>
      <c r="D452" s="43">
        <f t="shared" si="44"/>
        <v>0</v>
      </c>
      <c r="E452" s="44">
        <f t="shared" si="42"/>
        <v>0</v>
      </c>
      <c r="F452" s="43">
        <f t="shared" si="45"/>
        <v>0</v>
      </c>
      <c r="G452" s="45">
        <f>IF(AND(C452&lt;&gt;"",SUM(G$27:G451)&lt;E$19),$E$19/$E$23,0)</f>
        <v>0</v>
      </c>
      <c r="H452" s="43">
        <f t="shared" si="46"/>
        <v>0</v>
      </c>
      <c r="I452" s="43">
        <f t="shared" si="48"/>
        <v>0</v>
      </c>
      <c r="J452" s="78" t="str">
        <f t="shared" si="47"/>
        <v>2057–2058</v>
      </c>
      <c r="K452" s="78"/>
      <c r="L452" s="89"/>
      <c r="M452" s="78"/>
      <c r="N452" s="87"/>
      <c r="O452" s="79"/>
      <c r="Q452" s="46"/>
    </row>
    <row r="453" spans="1:17" s="40" customFormat="1" ht="20.25" customHeight="1" x14ac:dyDescent="0.2">
      <c r="A453" s="41">
        <v>57711</v>
      </c>
      <c r="B453" s="42">
        <f t="shared" si="43"/>
        <v>0</v>
      </c>
      <c r="C453" s="117"/>
      <c r="D453" s="43">
        <f t="shared" si="44"/>
        <v>0</v>
      </c>
      <c r="E453" s="44">
        <f t="shared" si="42"/>
        <v>0</v>
      </c>
      <c r="F453" s="43">
        <f t="shared" si="45"/>
        <v>0</v>
      </c>
      <c r="G453" s="45">
        <f>IF(AND(C453&lt;&gt;"",SUM(G$27:G452)&lt;E$19),$E$19/$E$23,0)</f>
        <v>0</v>
      </c>
      <c r="H453" s="43">
        <f t="shared" si="46"/>
        <v>0</v>
      </c>
      <c r="I453" s="43">
        <f t="shared" si="48"/>
        <v>0</v>
      </c>
      <c r="J453" s="78" t="str">
        <f t="shared" si="47"/>
        <v>2057–2058</v>
      </c>
      <c r="K453" s="78"/>
      <c r="L453" s="89"/>
      <c r="M453" s="78"/>
      <c r="N453" s="87"/>
      <c r="O453" s="79"/>
      <c r="Q453" s="46"/>
    </row>
    <row r="454" spans="1:17" s="40" customFormat="1" ht="20.25" customHeight="1" x14ac:dyDescent="0.2">
      <c r="A454" s="41">
        <v>57742</v>
      </c>
      <c r="B454" s="42">
        <f t="shared" si="43"/>
        <v>0</v>
      </c>
      <c r="C454" s="117"/>
      <c r="D454" s="43">
        <f t="shared" si="44"/>
        <v>0</v>
      </c>
      <c r="E454" s="44">
        <f t="shared" si="42"/>
        <v>0</v>
      </c>
      <c r="F454" s="43">
        <f t="shared" si="45"/>
        <v>0</v>
      </c>
      <c r="G454" s="45">
        <f>IF(AND(C454&lt;&gt;"",SUM(G$27:G453)&lt;E$19),$E$19/$E$23,0)</f>
        <v>0</v>
      </c>
      <c r="H454" s="43">
        <f t="shared" si="46"/>
        <v>0</v>
      </c>
      <c r="I454" s="43">
        <f t="shared" si="48"/>
        <v>0</v>
      </c>
      <c r="J454" s="78" t="str">
        <f t="shared" si="47"/>
        <v>2057–2058</v>
      </c>
      <c r="K454" s="78"/>
      <c r="L454" s="89"/>
      <c r="M454" s="78"/>
      <c r="N454" s="87"/>
      <c r="O454" s="79"/>
      <c r="Q454" s="46"/>
    </row>
    <row r="455" spans="1:17" s="40" customFormat="1" ht="20.25" customHeight="1" x14ac:dyDescent="0.2">
      <c r="A455" s="41">
        <v>57770</v>
      </c>
      <c r="B455" s="42">
        <f t="shared" si="43"/>
        <v>0</v>
      </c>
      <c r="C455" s="117"/>
      <c r="D455" s="43">
        <f t="shared" si="44"/>
        <v>0</v>
      </c>
      <c r="E455" s="44">
        <f t="shared" si="42"/>
        <v>0</v>
      </c>
      <c r="F455" s="43">
        <f t="shared" si="45"/>
        <v>0</v>
      </c>
      <c r="G455" s="45">
        <f>IF(AND(C455&lt;&gt;"",SUM(G$27:G454)&lt;E$19),$E$19/$E$23,0)</f>
        <v>0</v>
      </c>
      <c r="H455" s="43">
        <f t="shared" si="46"/>
        <v>0</v>
      </c>
      <c r="I455" s="43">
        <f t="shared" si="48"/>
        <v>0</v>
      </c>
      <c r="J455" s="78" t="str">
        <f t="shared" si="47"/>
        <v>2057–2058</v>
      </c>
      <c r="K455" s="78"/>
      <c r="L455" s="89"/>
      <c r="M455" s="78"/>
      <c r="N455" s="87"/>
      <c r="O455" s="79"/>
      <c r="Q455" s="46"/>
    </row>
    <row r="456" spans="1:17" s="40" customFormat="1" ht="20.25" customHeight="1" x14ac:dyDescent="0.2">
      <c r="A456" s="41">
        <v>57801</v>
      </c>
      <c r="B456" s="42">
        <f t="shared" si="43"/>
        <v>0</v>
      </c>
      <c r="C456" s="117"/>
      <c r="D456" s="43">
        <f t="shared" si="44"/>
        <v>0</v>
      </c>
      <c r="E456" s="44">
        <f t="shared" si="42"/>
        <v>0</v>
      </c>
      <c r="F456" s="43">
        <f t="shared" si="45"/>
        <v>0</v>
      </c>
      <c r="G456" s="45">
        <f>IF(AND(C456&lt;&gt;"",SUM(G$27:G455)&lt;E$19),$E$19/$E$23,0)</f>
        <v>0</v>
      </c>
      <c r="H456" s="43">
        <f t="shared" si="46"/>
        <v>0</v>
      </c>
      <c r="I456" s="43">
        <f t="shared" si="48"/>
        <v>0</v>
      </c>
      <c r="J456" s="78" t="str">
        <f t="shared" si="47"/>
        <v>2057–2058</v>
      </c>
      <c r="K456" s="78"/>
      <c r="L456" s="89"/>
      <c r="M456" s="78"/>
      <c r="N456" s="87"/>
      <c r="O456" s="79"/>
      <c r="Q456" s="46"/>
    </row>
    <row r="457" spans="1:17" s="40" customFormat="1" ht="20.25" customHeight="1" x14ac:dyDescent="0.2">
      <c r="A457" s="41">
        <v>57831</v>
      </c>
      <c r="B457" s="42">
        <f t="shared" si="43"/>
        <v>0</v>
      </c>
      <c r="C457" s="117"/>
      <c r="D457" s="43">
        <f t="shared" si="44"/>
        <v>0</v>
      </c>
      <c r="E457" s="44">
        <f t="shared" si="42"/>
        <v>0</v>
      </c>
      <c r="F457" s="43">
        <f t="shared" si="45"/>
        <v>0</v>
      </c>
      <c r="G457" s="45">
        <f>IF(AND(C457&lt;&gt;"",SUM(G$27:G456)&lt;E$19),$E$19/$E$23,0)</f>
        <v>0</v>
      </c>
      <c r="H457" s="43">
        <f t="shared" si="46"/>
        <v>0</v>
      </c>
      <c r="I457" s="43">
        <f t="shared" si="48"/>
        <v>0</v>
      </c>
      <c r="J457" s="78" t="str">
        <f t="shared" si="47"/>
        <v>2057–2058</v>
      </c>
      <c r="K457" s="78"/>
      <c r="L457" s="89"/>
      <c r="M457" s="78"/>
      <c r="N457" s="87"/>
      <c r="O457" s="79"/>
      <c r="Q457" s="46"/>
    </row>
    <row r="458" spans="1:17" s="40" customFormat="1" ht="20.25" customHeight="1" x14ac:dyDescent="0.2">
      <c r="A458" s="41">
        <v>57862</v>
      </c>
      <c r="B458" s="42">
        <f t="shared" si="43"/>
        <v>0</v>
      </c>
      <c r="C458" s="117"/>
      <c r="D458" s="43">
        <f t="shared" si="44"/>
        <v>0</v>
      </c>
      <c r="E458" s="44">
        <f t="shared" si="42"/>
        <v>0</v>
      </c>
      <c r="F458" s="43">
        <f t="shared" si="45"/>
        <v>0</v>
      </c>
      <c r="G458" s="45">
        <f>IF(AND(C458&lt;&gt;"",SUM(G$27:G457)&lt;E$19),$E$19/$E$23,0)</f>
        <v>0</v>
      </c>
      <c r="H458" s="43">
        <f t="shared" si="46"/>
        <v>0</v>
      </c>
      <c r="I458" s="43">
        <f t="shared" si="48"/>
        <v>0</v>
      </c>
      <c r="J458" s="78" t="str">
        <f t="shared" si="47"/>
        <v>2057–2058</v>
      </c>
      <c r="K458" s="78"/>
      <c r="L458" s="89"/>
      <c r="M458" s="78"/>
      <c r="N458" s="87"/>
      <c r="O458" s="79"/>
      <c r="Q458" s="46"/>
    </row>
    <row r="459" spans="1:17" s="40" customFormat="1" ht="20.25" customHeight="1" x14ac:dyDescent="0.2">
      <c r="A459" s="41">
        <v>57892</v>
      </c>
      <c r="B459" s="42">
        <f t="shared" si="43"/>
        <v>0</v>
      </c>
      <c r="C459" s="117"/>
      <c r="D459" s="43">
        <f t="shared" si="44"/>
        <v>0</v>
      </c>
      <c r="E459" s="44">
        <f t="shared" si="42"/>
        <v>0</v>
      </c>
      <c r="F459" s="43">
        <f t="shared" si="45"/>
        <v>0</v>
      </c>
      <c r="G459" s="45">
        <f>IF(AND(C459&lt;&gt;"",SUM(G$27:G458)&lt;E$19),$E$19/$E$23,0)</f>
        <v>0</v>
      </c>
      <c r="H459" s="43">
        <f t="shared" si="46"/>
        <v>0</v>
      </c>
      <c r="I459" s="43">
        <f t="shared" si="48"/>
        <v>0</v>
      </c>
      <c r="J459" s="78" t="str">
        <f t="shared" si="47"/>
        <v>2058–2059</v>
      </c>
      <c r="K459" s="78"/>
      <c r="L459" s="89"/>
      <c r="M459" s="78"/>
      <c r="N459" s="87"/>
      <c r="O459" s="79"/>
      <c r="Q459" s="46"/>
    </row>
    <row r="460" spans="1:17" s="40" customFormat="1" ht="20.25" customHeight="1" x14ac:dyDescent="0.2">
      <c r="A460" s="41">
        <v>57923</v>
      </c>
      <c r="B460" s="42">
        <f t="shared" si="43"/>
        <v>0</v>
      </c>
      <c r="C460" s="117"/>
      <c r="D460" s="43">
        <f t="shared" si="44"/>
        <v>0</v>
      </c>
      <c r="E460" s="44">
        <f t="shared" si="42"/>
        <v>0</v>
      </c>
      <c r="F460" s="43">
        <f t="shared" si="45"/>
        <v>0</v>
      </c>
      <c r="G460" s="45">
        <f>IF(AND(C460&lt;&gt;"",SUM(G$27:G459)&lt;E$19),$E$19/$E$23,0)</f>
        <v>0</v>
      </c>
      <c r="H460" s="43">
        <f t="shared" si="46"/>
        <v>0</v>
      </c>
      <c r="I460" s="43">
        <f t="shared" si="48"/>
        <v>0</v>
      </c>
      <c r="J460" s="78" t="str">
        <f t="shared" si="47"/>
        <v>2058–2059</v>
      </c>
      <c r="K460" s="78"/>
      <c r="L460" s="89"/>
      <c r="M460" s="78"/>
      <c r="N460" s="87"/>
      <c r="O460" s="79"/>
      <c r="Q460" s="46"/>
    </row>
    <row r="461" spans="1:17" s="40" customFormat="1" ht="20.25" customHeight="1" x14ac:dyDescent="0.2">
      <c r="A461" s="41">
        <v>57954</v>
      </c>
      <c r="B461" s="42">
        <f t="shared" si="43"/>
        <v>0</v>
      </c>
      <c r="C461" s="117"/>
      <c r="D461" s="43">
        <f t="shared" si="44"/>
        <v>0</v>
      </c>
      <c r="E461" s="44">
        <f t="shared" si="42"/>
        <v>0</v>
      </c>
      <c r="F461" s="43">
        <f t="shared" si="45"/>
        <v>0</v>
      </c>
      <c r="G461" s="45">
        <f>IF(AND(C461&lt;&gt;"",SUM(G$27:G460)&lt;E$19),$E$19/$E$23,0)</f>
        <v>0</v>
      </c>
      <c r="H461" s="43">
        <f t="shared" si="46"/>
        <v>0</v>
      </c>
      <c r="I461" s="43">
        <f t="shared" si="48"/>
        <v>0</v>
      </c>
      <c r="J461" s="78" t="str">
        <f t="shared" si="47"/>
        <v>2058–2059</v>
      </c>
      <c r="K461" s="78"/>
      <c r="L461" s="89"/>
      <c r="M461" s="78"/>
      <c r="N461" s="87"/>
      <c r="O461" s="79"/>
      <c r="Q461" s="46"/>
    </row>
    <row r="462" spans="1:17" s="40" customFormat="1" ht="20.25" customHeight="1" x14ac:dyDescent="0.2">
      <c r="A462" s="41">
        <v>57984</v>
      </c>
      <c r="B462" s="42">
        <f t="shared" si="43"/>
        <v>0</v>
      </c>
      <c r="C462" s="117"/>
      <c r="D462" s="43">
        <f t="shared" si="44"/>
        <v>0</v>
      </c>
      <c r="E462" s="44">
        <f t="shared" si="42"/>
        <v>0</v>
      </c>
      <c r="F462" s="43">
        <f t="shared" si="45"/>
        <v>0</v>
      </c>
      <c r="G462" s="45">
        <f>IF(AND(C462&lt;&gt;"",SUM(G$27:G461)&lt;E$19),$E$19/$E$23,0)</f>
        <v>0</v>
      </c>
      <c r="H462" s="43">
        <f t="shared" si="46"/>
        <v>0</v>
      </c>
      <c r="I462" s="43">
        <f t="shared" si="48"/>
        <v>0</v>
      </c>
      <c r="J462" s="78" t="str">
        <f t="shared" si="47"/>
        <v>2058–2059</v>
      </c>
      <c r="K462" s="78"/>
      <c r="L462" s="89"/>
      <c r="M462" s="78"/>
      <c r="N462" s="87"/>
      <c r="O462" s="79"/>
      <c r="Q462" s="46"/>
    </row>
    <row r="463" spans="1:17" s="40" customFormat="1" ht="20.25" customHeight="1" x14ac:dyDescent="0.2">
      <c r="A463" s="41">
        <v>58015</v>
      </c>
      <c r="B463" s="42">
        <f t="shared" si="43"/>
        <v>0</v>
      </c>
      <c r="C463" s="117"/>
      <c r="D463" s="43">
        <f t="shared" si="44"/>
        <v>0</v>
      </c>
      <c r="E463" s="44">
        <f t="shared" si="42"/>
        <v>0</v>
      </c>
      <c r="F463" s="43">
        <f t="shared" si="45"/>
        <v>0</v>
      </c>
      <c r="G463" s="45">
        <f>IF(AND(C463&lt;&gt;"",SUM(G$27:G462)&lt;E$19),$E$19/$E$23,0)</f>
        <v>0</v>
      </c>
      <c r="H463" s="43">
        <f t="shared" si="46"/>
        <v>0</v>
      </c>
      <c r="I463" s="43">
        <f t="shared" si="48"/>
        <v>0</v>
      </c>
      <c r="J463" s="78" t="str">
        <f t="shared" si="47"/>
        <v>2058–2059</v>
      </c>
      <c r="K463" s="78"/>
      <c r="L463" s="89"/>
      <c r="M463" s="78"/>
      <c r="N463" s="87"/>
      <c r="O463" s="79"/>
      <c r="Q463" s="46"/>
    </row>
    <row r="464" spans="1:17" s="40" customFormat="1" ht="20.25" customHeight="1" x14ac:dyDescent="0.2">
      <c r="A464" s="41">
        <v>58045</v>
      </c>
      <c r="B464" s="42">
        <f t="shared" si="43"/>
        <v>0</v>
      </c>
      <c r="C464" s="117"/>
      <c r="D464" s="43">
        <f t="shared" si="44"/>
        <v>0</v>
      </c>
      <c r="E464" s="44">
        <f t="shared" si="42"/>
        <v>0</v>
      </c>
      <c r="F464" s="43">
        <f t="shared" si="45"/>
        <v>0</v>
      </c>
      <c r="G464" s="45">
        <f>IF(AND(C464&lt;&gt;"",SUM(G$27:G463)&lt;E$19),$E$19/$E$23,0)</f>
        <v>0</v>
      </c>
      <c r="H464" s="43">
        <f t="shared" si="46"/>
        <v>0</v>
      </c>
      <c r="I464" s="43">
        <f t="shared" si="48"/>
        <v>0</v>
      </c>
      <c r="J464" s="78" t="str">
        <f t="shared" si="47"/>
        <v>2058–2059</v>
      </c>
      <c r="K464" s="78"/>
      <c r="L464" s="89"/>
      <c r="M464" s="78"/>
      <c r="N464" s="87"/>
      <c r="O464" s="79"/>
      <c r="Q464" s="46"/>
    </row>
    <row r="465" spans="1:17" s="40" customFormat="1" ht="20.25" customHeight="1" x14ac:dyDescent="0.2">
      <c r="A465" s="41">
        <v>58076</v>
      </c>
      <c r="B465" s="42">
        <f t="shared" si="43"/>
        <v>0</v>
      </c>
      <c r="C465" s="117"/>
      <c r="D465" s="43">
        <f t="shared" si="44"/>
        <v>0</v>
      </c>
      <c r="E465" s="44">
        <f t="shared" si="42"/>
        <v>0</v>
      </c>
      <c r="F465" s="43">
        <f t="shared" si="45"/>
        <v>0</v>
      </c>
      <c r="G465" s="45">
        <f>IF(AND(C465&lt;&gt;"",SUM(G$27:G464)&lt;E$19),$E$19/$E$23,0)</f>
        <v>0</v>
      </c>
      <c r="H465" s="43">
        <f t="shared" si="46"/>
        <v>0</v>
      </c>
      <c r="I465" s="43">
        <f t="shared" si="48"/>
        <v>0</v>
      </c>
      <c r="J465" s="78" t="str">
        <f t="shared" si="47"/>
        <v>2058–2059</v>
      </c>
      <c r="K465" s="78"/>
      <c r="L465" s="89"/>
      <c r="M465" s="78"/>
      <c r="N465" s="87"/>
      <c r="O465" s="79"/>
      <c r="Q465" s="46"/>
    </row>
    <row r="466" spans="1:17" s="40" customFormat="1" ht="20.25" customHeight="1" x14ac:dyDescent="0.2">
      <c r="A466" s="41">
        <v>58107</v>
      </c>
      <c r="B466" s="42">
        <f t="shared" si="43"/>
        <v>0</v>
      </c>
      <c r="C466" s="117"/>
      <c r="D466" s="43">
        <f t="shared" si="44"/>
        <v>0</v>
      </c>
      <c r="E466" s="44">
        <f t="shared" si="42"/>
        <v>0</v>
      </c>
      <c r="F466" s="43">
        <f t="shared" si="45"/>
        <v>0</v>
      </c>
      <c r="G466" s="45">
        <f>IF(AND(C466&lt;&gt;"",SUM(G$27:G465)&lt;E$19),$E$19/$E$23,0)</f>
        <v>0</v>
      </c>
      <c r="H466" s="43">
        <f t="shared" si="46"/>
        <v>0</v>
      </c>
      <c r="I466" s="43">
        <f t="shared" si="48"/>
        <v>0</v>
      </c>
      <c r="J466" s="78" t="str">
        <f t="shared" si="47"/>
        <v>2058–2059</v>
      </c>
      <c r="K466" s="78"/>
      <c r="L466" s="89"/>
      <c r="M466" s="78"/>
      <c r="N466" s="87"/>
      <c r="O466" s="79"/>
      <c r="Q466" s="46"/>
    </row>
    <row r="467" spans="1:17" s="40" customFormat="1" ht="20.25" customHeight="1" x14ac:dyDescent="0.2">
      <c r="A467" s="41">
        <v>58135</v>
      </c>
      <c r="B467" s="42">
        <f t="shared" si="43"/>
        <v>0</v>
      </c>
      <c r="C467" s="117"/>
      <c r="D467" s="43">
        <f t="shared" si="44"/>
        <v>0</v>
      </c>
      <c r="E467" s="44">
        <f t="shared" si="42"/>
        <v>0</v>
      </c>
      <c r="F467" s="43">
        <f t="shared" si="45"/>
        <v>0</v>
      </c>
      <c r="G467" s="45">
        <f>IF(AND(C467&lt;&gt;"",SUM(G$27:G466)&lt;E$19),$E$19/$E$23,0)</f>
        <v>0</v>
      </c>
      <c r="H467" s="43">
        <f t="shared" si="46"/>
        <v>0</v>
      </c>
      <c r="I467" s="43">
        <f t="shared" si="48"/>
        <v>0</v>
      </c>
      <c r="J467" s="78" t="str">
        <f t="shared" si="47"/>
        <v>2058–2059</v>
      </c>
      <c r="K467" s="78"/>
      <c r="L467" s="89"/>
      <c r="M467" s="78"/>
      <c r="N467" s="87"/>
      <c r="O467" s="79"/>
      <c r="Q467" s="46"/>
    </row>
    <row r="468" spans="1:17" s="40" customFormat="1" ht="20.25" customHeight="1" x14ac:dyDescent="0.2">
      <c r="A468" s="41">
        <v>58166</v>
      </c>
      <c r="B468" s="42">
        <f t="shared" si="43"/>
        <v>0</v>
      </c>
      <c r="C468" s="117"/>
      <c r="D468" s="43">
        <f t="shared" si="44"/>
        <v>0</v>
      </c>
      <c r="E468" s="44">
        <f t="shared" si="42"/>
        <v>0</v>
      </c>
      <c r="F468" s="43">
        <f t="shared" si="45"/>
        <v>0</v>
      </c>
      <c r="G468" s="45">
        <f>IF(AND(C468&lt;&gt;"",SUM(G$27:G467)&lt;E$19),$E$19/$E$23,0)</f>
        <v>0</v>
      </c>
      <c r="H468" s="43">
        <f t="shared" si="46"/>
        <v>0</v>
      </c>
      <c r="I468" s="43">
        <f t="shared" si="48"/>
        <v>0</v>
      </c>
      <c r="J468" s="78" t="str">
        <f t="shared" si="47"/>
        <v>2058–2059</v>
      </c>
      <c r="K468" s="78"/>
      <c r="L468" s="89"/>
      <c r="M468" s="78"/>
      <c r="N468" s="87"/>
      <c r="O468" s="79"/>
      <c r="Q468" s="46"/>
    </row>
    <row r="469" spans="1:17" s="40" customFormat="1" ht="20.25" customHeight="1" x14ac:dyDescent="0.2">
      <c r="A469" s="41">
        <v>58196</v>
      </c>
      <c r="B469" s="42">
        <f t="shared" si="43"/>
        <v>0</v>
      </c>
      <c r="C469" s="117"/>
      <c r="D469" s="43">
        <f t="shared" si="44"/>
        <v>0</v>
      </c>
      <c r="E469" s="44">
        <f t="shared" si="42"/>
        <v>0</v>
      </c>
      <c r="F469" s="43">
        <f t="shared" si="45"/>
        <v>0</v>
      </c>
      <c r="G469" s="45">
        <f>IF(AND(C469&lt;&gt;"",SUM(G$27:G468)&lt;E$19),$E$19/$E$23,0)</f>
        <v>0</v>
      </c>
      <c r="H469" s="43">
        <f t="shared" si="46"/>
        <v>0</v>
      </c>
      <c r="I469" s="43">
        <f t="shared" si="48"/>
        <v>0</v>
      </c>
      <c r="J469" s="78" t="str">
        <f t="shared" si="47"/>
        <v>2058–2059</v>
      </c>
      <c r="K469" s="78"/>
      <c r="L469" s="89"/>
      <c r="M469" s="78"/>
      <c r="N469" s="87"/>
      <c r="O469" s="79"/>
      <c r="Q469" s="46"/>
    </row>
    <row r="470" spans="1:17" s="40" customFormat="1" ht="20.25" customHeight="1" x14ac:dyDescent="0.2">
      <c r="A470" s="41">
        <v>58227</v>
      </c>
      <c r="B470" s="42">
        <f t="shared" si="43"/>
        <v>0</v>
      </c>
      <c r="C470" s="117"/>
      <c r="D470" s="43">
        <f t="shared" si="44"/>
        <v>0</v>
      </c>
      <c r="E470" s="44">
        <f t="shared" si="42"/>
        <v>0</v>
      </c>
      <c r="F470" s="43">
        <f t="shared" si="45"/>
        <v>0</v>
      </c>
      <c r="G470" s="45">
        <f>IF(AND(C470&lt;&gt;"",SUM(G$27:G469)&lt;E$19),$E$19/$E$23,0)</f>
        <v>0</v>
      </c>
      <c r="H470" s="43">
        <f t="shared" si="46"/>
        <v>0</v>
      </c>
      <c r="I470" s="43">
        <f t="shared" si="48"/>
        <v>0</v>
      </c>
      <c r="J470" s="78" t="str">
        <f t="shared" si="47"/>
        <v>2058–2059</v>
      </c>
      <c r="K470" s="78"/>
      <c r="L470" s="89"/>
      <c r="M470" s="78"/>
      <c r="N470" s="87"/>
      <c r="O470" s="79"/>
      <c r="Q470" s="46"/>
    </row>
    <row r="471" spans="1:17" s="40" customFormat="1" ht="20.25" customHeight="1" x14ac:dyDescent="0.2">
      <c r="A471" s="41">
        <v>58257</v>
      </c>
      <c r="B471" s="42">
        <f t="shared" si="43"/>
        <v>0</v>
      </c>
      <c r="C471" s="117"/>
      <c r="D471" s="43">
        <f t="shared" si="44"/>
        <v>0</v>
      </c>
      <c r="E471" s="44">
        <f t="shared" si="42"/>
        <v>0</v>
      </c>
      <c r="F471" s="43">
        <f t="shared" si="45"/>
        <v>0</v>
      </c>
      <c r="G471" s="45">
        <f>IF(AND(C471&lt;&gt;"",SUM(G$27:G470)&lt;E$19),$E$19/$E$23,0)</f>
        <v>0</v>
      </c>
      <c r="H471" s="43">
        <f t="shared" si="46"/>
        <v>0</v>
      </c>
      <c r="I471" s="43">
        <f t="shared" si="48"/>
        <v>0</v>
      </c>
      <c r="J471" s="78" t="str">
        <f t="shared" si="47"/>
        <v>2059–2060</v>
      </c>
      <c r="K471" s="78"/>
      <c r="L471" s="89"/>
      <c r="M471" s="78"/>
      <c r="N471" s="87"/>
      <c r="O471" s="79"/>
      <c r="Q471" s="46"/>
    </row>
    <row r="472" spans="1:17" s="40" customFormat="1" ht="20.25" customHeight="1" x14ac:dyDescent="0.2">
      <c r="A472" s="41">
        <v>58288</v>
      </c>
      <c r="B472" s="42">
        <f t="shared" si="43"/>
        <v>0</v>
      </c>
      <c r="C472" s="117"/>
      <c r="D472" s="43">
        <f t="shared" si="44"/>
        <v>0</v>
      </c>
      <c r="E472" s="44">
        <f t="shared" si="42"/>
        <v>0</v>
      </c>
      <c r="F472" s="43">
        <f t="shared" si="45"/>
        <v>0</v>
      </c>
      <c r="G472" s="45">
        <f>IF(AND(C472&lt;&gt;"",SUM(G$27:G471)&lt;E$19),$E$19/$E$23,0)</f>
        <v>0</v>
      </c>
      <c r="H472" s="43">
        <f t="shared" si="46"/>
        <v>0</v>
      </c>
      <c r="I472" s="43">
        <f t="shared" si="48"/>
        <v>0</v>
      </c>
      <c r="J472" s="78" t="str">
        <f t="shared" si="47"/>
        <v>2059–2060</v>
      </c>
      <c r="K472" s="78"/>
      <c r="L472" s="89"/>
      <c r="M472" s="78"/>
      <c r="N472" s="87"/>
      <c r="O472" s="79"/>
      <c r="Q472" s="46"/>
    </row>
    <row r="473" spans="1:17" s="40" customFormat="1" ht="20.25" customHeight="1" x14ac:dyDescent="0.2">
      <c r="A473" s="41">
        <v>58319</v>
      </c>
      <c r="B473" s="42">
        <f t="shared" si="43"/>
        <v>0</v>
      </c>
      <c r="C473" s="117"/>
      <c r="D473" s="43">
        <f t="shared" si="44"/>
        <v>0</v>
      </c>
      <c r="E473" s="44">
        <f t="shared" si="42"/>
        <v>0</v>
      </c>
      <c r="F473" s="43">
        <f t="shared" si="45"/>
        <v>0</v>
      </c>
      <c r="G473" s="45">
        <f>IF(AND(C473&lt;&gt;"",SUM(G$27:G472)&lt;E$19),$E$19/$E$23,0)</f>
        <v>0</v>
      </c>
      <c r="H473" s="43">
        <f t="shared" si="46"/>
        <v>0</v>
      </c>
      <c r="I473" s="43">
        <f t="shared" si="48"/>
        <v>0</v>
      </c>
      <c r="J473" s="78" t="str">
        <f t="shared" si="47"/>
        <v>2059–2060</v>
      </c>
      <c r="K473" s="78"/>
      <c r="L473" s="89"/>
      <c r="M473" s="78"/>
      <c r="N473" s="87"/>
      <c r="O473" s="79"/>
      <c r="Q473" s="46"/>
    </row>
    <row r="474" spans="1:17" s="40" customFormat="1" ht="20.25" customHeight="1" x14ac:dyDescent="0.2">
      <c r="A474" s="41">
        <v>58349</v>
      </c>
      <c r="B474" s="42">
        <f t="shared" si="43"/>
        <v>0</v>
      </c>
      <c r="C474" s="117"/>
      <c r="D474" s="43">
        <f t="shared" si="44"/>
        <v>0</v>
      </c>
      <c r="E474" s="44">
        <f t="shared" si="42"/>
        <v>0</v>
      </c>
      <c r="F474" s="43">
        <f t="shared" si="45"/>
        <v>0</v>
      </c>
      <c r="G474" s="45">
        <f>IF(AND(C474&lt;&gt;"",SUM(G$27:G473)&lt;E$19),$E$19/$E$23,0)</f>
        <v>0</v>
      </c>
      <c r="H474" s="43">
        <f t="shared" si="46"/>
        <v>0</v>
      </c>
      <c r="I474" s="43">
        <f t="shared" si="48"/>
        <v>0</v>
      </c>
      <c r="J474" s="78" t="str">
        <f t="shared" si="47"/>
        <v>2059–2060</v>
      </c>
      <c r="K474" s="78"/>
      <c r="L474" s="89"/>
      <c r="M474" s="78"/>
      <c r="N474" s="87"/>
      <c r="O474" s="79"/>
      <c r="Q474" s="46"/>
    </row>
    <row r="475" spans="1:17" s="40" customFormat="1" ht="20.25" customHeight="1" x14ac:dyDescent="0.2">
      <c r="A475" s="41">
        <v>58380</v>
      </c>
      <c r="B475" s="42">
        <f t="shared" si="43"/>
        <v>0</v>
      </c>
      <c r="C475" s="117"/>
      <c r="D475" s="43">
        <f t="shared" si="44"/>
        <v>0</v>
      </c>
      <c r="E475" s="44">
        <f t="shared" ref="E475:E538" si="49">C475-D475</f>
        <v>0</v>
      </c>
      <c r="F475" s="43">
        <f t="shared" si="45"/>
        <v>0</v>
      </c>
      <c r="G475" s="45">
        <f>IF(AND(C475&lt;&gt;"",SUM(G$27:G474)&lt;E$19),$E$19/$E$23,0)</f>
        <v>0</v>
      </c>
      <c r="H475" s="43">
        <f t="shared" si="46"/>
        <v>0</v>
      </c>
      <c r="I475" s="43">
        <f t="shared" si="48"/>
        <v>0</v>
      </c>
      <c r="J475" s="78" t="str">
        <f t="shared" si="47"/>
        <v>2059–2060</v>
      </c>
      <c r="K475" s="78"/>
      <c r="L475" s="89"/>
      <c r="M475" s="78"/>
      <c r="N475" s="87"/>
      <c r="O475" s="79"/>
      <c r="Q475" s="46"/>
    </row>
    <row r="476" spans="1:17" s="40" customFormat="1" ht="20.25" customHeight="1" x14ac:dyDescent="0.2">
      <c r="A476" s="41">
        <v>58410</v>
      </c>
      <c r="B476" s="42">
        <f t="shared" ref="B476:B539" si="50">IF(C476&gt;0,C476*-1,C476)</f>
        <v>0</v>
      </c>
      <c r="C476" s="117"/>
      <c r="D476" s="43">
        <f t="shared" ref="D476:D539" si="51">IF(C476="",0,IF($E$15="Beginning",IF(C475&lt;&gt;"",$F475*$E$6/12,0),IF(C475&lt;&gt;"",$F475*$E$6/12,$E$16*$E$6/12)))</f>
        <v>0</v>
      </c>
      <c r="E476" s="44">
        <f t="shared" si="49"/>
        <v>0</v>
      </c>
      <c r="F476" s="43">
        <f t="shared" ref="F476:F539" si="52">IF(C476="",0,IF(C475="",$E$16-E476,IF(C476&lt;&gt;"",F475-E476)))</f>
        <v>0</v>
      </c>
      <c r="G476" s="45">
        <f>IF(AND(C476&lt;&gt;"",SUM(G$27:G475)&lt;E$19),$E$19/$E$23,0)</f>
        <v>0</v>
      </c>
      <c r="H476" s="43">
        <f t="shared" ref="H476:H539" si="53">IF(C476&lt;&gt;"",G476+H475,0)</f>
        <v>0</v>
      </c>
      <c r="I476" s="43">
        <f t="shared" si="48"/>
        <v>0</v>
      </c>
      <c r="J476" s="78" t="str">
        <f t="shared" ref="J476:J539" si="54">IF(OR(MONTH(A476)=1,MONTH(A476)=2,MONTH(A476)=3,MONTH(A476)=4,MONTH(A476)=5,MONTH(A476)=6),YEAR(A476)-1&amp;"–"&amp;YEAR(A476),YEAR(A476)&amp;"–"&amp;YEAR(A476)+1)</f>
        <v>2059–2060</v>
      </c>
      <c r="K476" s="78"/>
      <c r="L476" s="89"/>
      <c r="M476" s="78"/>
      <c r="N476" s="87"/>
      <c r="O476" s="79"/>
      <c r="Q476" s="46"/>
    </row>
    <row r="477" spans="1:17" s="40" customFormat="1" ht="20.25" customHeight="1" x14ac:dyDescent="0.2">
      <c r="A477" s="41">
        <v>58441</v>
      </c>
      <c r="B477" s="42">
        <f t="shared" si="50"/>
        <v>0</v>
      </c>
      <c r="C477" s="117"/>
      <c r="D477" s="43">
        <f t="shared" si="51"/>
        <v>0</v>
      </c>
      <c r="E477" s="44">
        <f t="shared" si="49"/>
        <v>0</v>
      </c>
      <c r="F477" s="43">
        <f t="shared" si="52"/>
        <v>0</v>
      </c>
      <c r="G477" s="45">
        <f>IF(AND(C477&lt;&gt;"",SUM(G$27:G476)&lt;E$19),$E$19/$E$23,0)</f>
        <v>0</v>
      </c>
      <c r="H477" s="43">
        <f t="shared" si="53"/>
        <v>0</v>
      </c>
      <c r="I477" s="43">
        <f t="shared" ref="I477:I540" si="55">IF(C477&lt;&gt;"",$E$19-H477,0)</f>
        <v>0</v>
      </c>
      <c r="J477" s="78" t="str">
        <f t="shared" si="54"/>
        <v>2059–2060</v>
      </c>
      <c r="K477" s="78"/>
      <c r="L477" s="89"/>
      <c r="M477" s="78"/>
      <c r="N477" s="87"/>
      <c r="O477" s="79"/>
      <c r="Q477" s="46"/>
    </row>
    <row r="478" spans="1:17" s="40" customFormat="1" ht="20.25" customHeight="1" x14ac:dyDescent="0.2">
      <c r="A478" s="41">
        <v>58472</v>
      </c>
      <c r="B478" s="42">
        <f t="shared" si="50"/>
        <v>0</v>
      </c>
      <c r="C478" s="117"/>
      <c r="D478" s="43">
        <f t="shared" si="51"/>
        <v>0</v>
      </c>
      <c r="E478" s="44">
        <f t="shared" si="49"/>
        <v>0</v>
      </c>
      <c r="F478" s="43">
        <f t="shared" si="52"/>
        <v>0</v>
      </c>
      <c r="G478" s="45">
        <f>IF(AND(C478&lt;&gt;"",SUM(G$27:G477)&lt;E$19),$E$19/$E$23,0)</f>
        <v>0</v>
      </c>
      <c r="H478" s="43">
        <f t="shared" si="53"/>
        <v>0</v>
      </c>
      <c r="I478" s="43">
        <f t="shared" si="55"/>
        <v>0</v>
      </c>
      <c r="J478" s="78" t="str">
        <f t="shared" si="54"/>
        <v>2059–2060</v>
      </c>
      <c r="K478" s="78"/>
      <c r="L478" s="89"/>
      <c r="M478" s="78"/>
      <c r="N478" s="87"/>
      <c r="O478" s="79"/>
      <c r="Q478" s="46"/>
    </row>
    <row r="479" spans="1:17" s="40" customFormat="1" ht="20.25" customHeight="1" x14ac:dyDescent="0.2">
      <c r="A479" s="41">
        <v>58501</v>
      </c>
      <c r="B479" s="42">
        <f t="shared" si="50"/>
        <v>0</v>
      </c>
      <c r="C479" s="117"/>
      <c r="D479" s="43">
        <f t="shared" si="51"/>
        <v>0</v>
      </c>
      <c r="E479" s="44">
        <f t="shared" si="49"/>
        <v>0</v>
      </c>
      <c r="F479" s="43">
        <f t="shared" si="52"/>
        <v>0</v>
      </c>
      <c r="G479" s="45">
        <f>IF(AND(C479&lt;&gt;"",SUM(G$27:G478)&lt;E$19),$E$19/$E$23,0)</f>
        <v>0</v>
      </c>
      <c r="H479" s="43">
        <f t="shared" si="53"/>
        <v>0</v>
      </c>
      <c r="I479" s="43">
        <f t="shared" si="55"/>
        <v>0</v>
      </c>
      <c r="J479" s="78" t="str">
        <f t="shared" si="54"/>
        <v>2059–2060</v>
      </c>
      <c r="K479" s="78"/>
      <c r="L479" s="89"/>
      <c r="M479" s="78"/>
      <c r="N479" s="87"/>
      <c r="O479" s="79"/>
      <c r="Q479" s="46"/>
    </row>
    <row r="480" spans="1:17" s="40" customFormat="1" ht="20.25" customHeight="1" x14ac:dyDescent="0.2">
      <c r="A480" s="41">
        <v>58532</v>
      </c>
      <c r="B480" s="42">
        <f t="shared" si="50"/>
        <v>0</v>
      </c>
      <c r="C480" s="117"/>
      <c r="D480" s="43">
        <f t="shared" si="51"/>
        <v>0</v>
      </c>
      <c r="E480" s="44">
        <f t="shared" si="49"/>
        <v>0</v>
      </c>
      <c r="F480" s="43">
        <f t="shared" si="52"/>
        <v>0</v>
      </c>
      <c r="G480" s="45">
        <f>IF(AND(C480&lt;&gt;"",SUM(G$27:G479)&lt;E$19),$E$19/$E$23,0)</f>
        <v>0</v>
      </c>
      <c r="H480" s="43">
        <f t="shared" si="53"/>
        <v>0</v>
      </c>
      <c r="I480" s="43">
        <f t="shared" si="55"/>
        <v>0</v>
      </c>
      <c r="J480" s="78" t="str">
        <f t="shared" si="54"/>
        <v>2059–2060</v>
      </c>
      <c r="K480" s="78"/>
      <c r="L480" s="89"/>
      <c r="M480" s="78"/>
      <c r="N480" s="87"/>
      <c r="O480" s="79"/>
      <c r="Q480" s="46"/>
    </row>
    <row r="481" spans="1:17" s="40" customFormat="1" ht="20.25" customHeight="1" x14ac:dyDescent="0.2">
      <c r="A481" s="41">
        <v>58562</v>
      </c>
      <c r="B481" s="42">
        <f t="shared" si="50"/>
        <v>0</v>
      </c>
      <c r="C481" s="117"/>
      <c r="D481" s="43">
        <f t="shared" si="51"/>
        <v>0</v>
      </c>
      <c r="E481" s="44">
        <f t="shared" si="49"/>
        <v>0</v>
      </c>
      <c r="F481" s="43">
        <f t="shared" si="52"/>
        <v>0</v>
      </c>
      <c r="G481" s="45">
        <f>IF(AND(C481&lt;&gt;"",SUM(G$27:G480)&lt;E$19),$E$19/$E$23,0)</f>
        <v>0</v>
      </c>
      <c r="H481" s="43">
        <f t="shared" si="53"/>
        <v>0</v>
      </c>
      <c r="I481" s="43">
        <f t="shared" si="55"/>
        <v>0</v>
      </c>
      <c r="J481" s="78" t="str">
        <f t="shared" si="54"/>
        <v>2059–2060</v>
      </c>
      <c r="K481" s="78"/>
      <c r="L481" s="89"/>
      <c r="M481" s="78"/>
      <c r="N481" s="87"/>
      <c r="O481" s="79"/>
      <c r="Q481" s="46"/>
    </row>
    <row r="482" spans="1:17" s="40" customFormat="1" ht="20.25" customHeight="1" x14ac:dyDescent="0.2">
      <c r="A482" s="41">
        <v>58593</v>
      </c>
      <c r="B482" s="42">
        <f t="shared" si="50"/>
        <v>0</v>
      </c>
      <c r="C482" s="117"/>
      <c r="D482" s="43">
        <f t="shared" si="51"/>
        <v>0</v>
      </c>
      <c r="E482" s="44">
        <f t="shared" si="49"/>
        <v>0</v>
      </c>
      <c r="F482" s="43">
        <f t="shared" si="52"/>
        <v>0</v>
      </c>
      <c r="G482" s="45">
        <f>IF(AND(C482&lt;&gt;"",SUM(G$27:G481)&lt;E$19),$E$19/$E$23,0)</f>
        <v>0</v>
      </c>
      <c r="H482" s="43">
        <f t="shared" si="53"/>
        <v>0</v>
      </c>
      <c r="I482" s="43">
        <f t="shared" si="55"/>
        <v>0</v>
      </c>
      <c r="J482" s="78" t="str">
        <f t="shared" si="54"/>
        <v>2059–2060</v>
      </c>
      <c r="K482" s="78"/>
      <c r="L482" s="89"/>
      <c r="M482" s="78"/>
      <c r="N482" s="87"/>
      <c r="O482" s="79"/>
      <c r="Q482" s="46"/>
    </row>
    <row r="483" spans="1:17" s="40" customFormat="1" ht="20.25" customHeight="1" x14ac:dyDescent="0.2">
      <c r="A483" s="41">
        <v>58623</v>
      </c>
      <c r="B483" s="42">
        <f t="shared" si="50"/>
        <v>0</v>
      </c>
      <c r="C483" s="117"/>
      <c r="D483" s="43">
        <f t="shared" si="51"/>
        <v>0</v>
      </c>
      <c r="E483" s="44">
        <f t="shared" si="49"/>
        <v>0</v>
      </c>
      <c r="F483" s="43">
        <f t="shared" si="52"/>
        <v>0</v>
      </c>
      <c r="G483" s="45">
        <f>IF(AND(C483&lt;&gt;"",SUM(G$27:G482)&lt;E$19),$E$19/$E$23,0)</f>
        <v>0</v>
      </c>
      <c r="H483" s="43">
        <f t="shared" si="53"/>
        <v>0</v>
      </c>
      <c r="I483" s="43">
        <f t="shared" si="55"/>
        <v>0</v>
      </c>
      <c r="J483" s="78" t="str">
        <f t="shared" si="54"/>
        <v>2060–2061</v>
      </c>
      <c r="K483" s="78"/>
      <c r="L483" s="89"/>
      <c r="M483" s="78"/>
      <c r="N483" s="87"/>
      <c r="O483" s="79"/>
      <c r="Q483" s="46"/>
    </row>
    <row r="484" spans="1:17" s="40" customFormat="1" ht="20.25" customHeight="1" x14ac:dyDescent="0.2">
      <c r="A484" s="41">
        <v>58654</v>
      </c>
      <c r="B484" s="42">
        <f t="shared" si="50"/>
        <v>0</v>
      </c>
      <c r="C484" s="117"/>
      <c r="D484" s="43">
        <f t="shared" si="51"/>
        <v>0</v>
      </c>
      <c r="E484" s="44">
        <f t="shared" si="49"/>
        <v>0</v>
      </c>
      <c r="F484" s="43">
        <f t="shared" si="52"/>
        <v>0</v>
      </c>
      <c r="G484" s="45">
        <f>IF(AND(C484&lt;&gt;"",SUM(G$27:G483)&lt;E$19),$E$19/$E$23,0)</f>
        <v>0</v>
      </c>
      <c r="H484" s="43">
        <f t="shared" si="53"/>
        <v>0</v>
      </c>
      <c r="I484" s="43">
        <f t="shared" si="55"/>
        <v>0</v>
      </c>
      <c r="J484" s="78" t="str">
        <f t="shared" si="54"/>
        <v>2060–2061</v>
      </c>
      <c r="K484" s="78"/>
      <c r="L484" s="89"/>
      <c r="M484" s="78"/>
      <c r="N484" s="87"/>
      <c r="O484" s="79"/>
      <c r="Q484" s="46"/>
    </row>
    <row r="485" spans="1:17" s="40" customFormat="1" ht="20.25" customHeight="1" x14ac:dyDescent="0.2">
      <c r="A485" s="41">
        <v>58685</v>
      </c>
      <c r="B485" s="42">
        <f t="shared" si="50"/>
        <v>0</v>
      </c>
      <c r="C485" s="117"/>
      <c r="D485" s="43">
        <f t="shared" si="51"/>
        <v>0</v>
      </c>
      <c r="E485" s="44">
        <f t="shared" si="49"/>
        <v>0</v>
      </c>
      <c r="F485" s="43">
        <f t="shared" si="52"/>
        <v>0</v>
      </c>
      <c r="G485" s="45">
        <f>IF(AND(C485&lt;&gt;"",SUM(G$27:G484)&lt;E$19),$E$19/$E$23,0)</f>
        <v>0</v>
      </c>
      <c r="H485" s="43">
        <f t="shared" si="53"/>
        <v>0</v>
      </c>
      <c r="I485" s="43">
        <f t="shared" si="55"/>
        <v>0</v>
      </c>
      <c r="J485" s="78" t="str">
        <f t="shared" si="54"/>
        <v>2060–2061</v>
      </c>
      <c r="K485" s="78"/>
      <c r="L485" s="89"/>
      <c r="M485" s="78"/>
      <c r="N485" s="87"/>
      <c r="O485" s="79"/>
      <c r="Q485" s="46"/>
    </row>
    <row r="486" spans="1:17" s="40" customFormat="1" ht="20.25" customHeight="1" x14ac:dyDescent="0.2">
      <c r="A486" s="41">
        <v>58715</v>
      </c>
      <c r="B486" s="42">
        <f t="shared" si="50"/>
        <v>0</v>
      </c>
      <c r="C486" s="117"/>
      <c r="D486" s="43">
        <f t="shared" si="51"/>
        <v>0</v>
      </c>
      <c r="E486" s="44">
        <f t="shared" si="49"/>
        <v>0</v>
      </c>
      <c r="F486" s="43">
        <f t="shared" si="52"/>
        <v>0</v>
      </c>
      <c r="G486" s="45">
        <f>IF(AND(C486&lt;&gt;"",SUM(G$27:G485)&lt;E$19),$E$19/$E$23,0)</f>
        <v>0</v>
      </c>
      <c r="H486" s="43">
        <f t="shared" si="53"/>
        <v>0</v>
      </c>
      <c r="I486" s="43">
        <f t="shared" si="55"/>
        <v>0</v>
      </c>
      <c r="J486" s="78" t="str">
        <f t="shared" si="54"/>
        <v>2060–2061</v>
      </c>
      <c r="K486" s="78"/>
      <c r="L486" s="89"/>
      <c r="M486" s="78"/>
      <c r="N486" s="87"/>
      <c r="O486" s="79"/>
      <c r="Q486" s="46"/>
    </row>
    <row r="487" spans="1:17" s="40" customFormat="1" ht="20.25" customHeight="1" x14ac:dyDescent="0.2">
      <c r="A487" s="41">
        <v>58746</v>
      </c>
      <c r="B487" s="42">
        <f t="shared" si="50"/>
        <v>0</v>
      </c>
      <c r="C487" s="117"/>
      <c r="D487" s="43">
        <f t="shared" si="51"/>
        <v>0</v>
      </c>
      <c r="E487" s="44">
        <f t="shared" si="49"/>
        <v>0</v>
      </c>
      <c r="F487" s="43">
        <f t="shared" si="52"/>
        <v>0</v>
      </c>
      <c r="G487" s="45">
        <f>IF(AND(C487&lt;&gt;"",SUM(G$27:G486)&lt;E$19),$E$19/$E$23,0)</f>
        <v>0</v>
      </c>
      <c r="H487" s="43">
        <f t="shared" si="53"/>
        <v>0</v>
      </c>
      <c r="I487" s="43">
        <f t="shared" si="55"/>
        <v>0</v>
      </c>
      <c r="J487" s="78" t="str">
        <f t="shared" si="54"/>
        <v>2060–2061</v>
      </c>
      <c r="K487" s="78"/>
      <c r="L487" s="89"/>
      <c r="M487" s="78"/>
      <c r="N487" s="87"/>
      <c r="O487" s="79"/>
      <c r="Q487" s="46"/>
    </row>
    <row r="488" spans="1:17" s="40" customFormat="1" ht="20.25" customHeight="1" x14ac:dyDescent="0.2">
      <c r="A488" s="41">
        <v>58776</v>
      </c>
      <c r="B488" s="42">
        <f t="shared" si="50"/>
        <v>0</v>
      </c>
      <c r="C488" s="117"/>
      <c r="D488" s="43">
        <f t="shared" si="51"/>
        <v>0</v>
      </c>
      <c r="E488" s="44">
        <f t="shared" si="49"/>
        <v>0</v>
      </c>
      <c r="F488" s="43">
        <f t="shared" si="52"/>
        <v>0</v>
      </c>
      <c r="G488" s="45">
        <f>IF(AND(C488&lt;&gt;"",SUM(G$27:G487)&lt;E$19),$E$19/$E$23,0)</f>
        <v>0</v>
      </c>
      <c r="H488" s="43">
        <f t="shared" si="53"/>
        <v>0</v>
      </c>
      <c r="I488" s="43">
        <f t="shared" si="55"/>
        <v>0</v>
      </c>
      <c r="J488" s="78" t="str">
        <f t="shared" si="54"/>
        <v>2060–2061</v>
      </c>
      <c r="K488" s="78"/>
      <c r="L488" s="89"/>
      <c r="M488" s="78"/>
      <c r="N488" s="87"/>
      <c r="O488" s="79"/>
      <c r="Q488" s="46"/>
    </row>
    <row r="489" spans="1:17" s="40" customFormat="1" ht="20.25" customHeight="1" x14ac:dyDescent="0.2">
      <c r="A489" s="41">
        <v>58807</v>
      </c>
      <c r="B489" s="42">
        <f t="shared" si="50"/>
        <v>0</v>
      </c>
      <c r="C489" s="117"/>
      <c r="D489" s="43">
        <f t="shared" si="51"/>
        <v>0</v>
      </c>
      <c r="E489" s="44">
        <f t="shared" si="49"/>
        <v>0</v>
      </c>
      <c r="F489" s="43">
        <f t="shared" si="52"/>
        <v>0</v>
      </c>
      <c r="G489" s="45">
        <f>IF(AND(C489&lt;&gt;"",SUM(G$27:G488)&lt;E$19),$E$19/$E$23,0)</f>
        <v>0</v>
      </c>
      <c r="H489" s="43">
        <f t="shared" si="53"/>
        <v>0</v>
      </c>
      <c r="I489" s="43">
        <f t="shared" si="55"/>
        <v>0</v>
      </c>
      <c r="J489" s="78" t="str">
        <f t="shared" si="54"/>
        <v>2060–2061</v>
      </c>
      <c r="K489" s="78"/>
      <c r="L489" s="89"/>
      <c r="M489" s="78"/>
      <c r="N489" s="87"/>
      <c r="O489" s="79"/>
      <c r="Q489" s="46"/>
    </row>
    <row r="490" spans="1:17" s="40" customFormat="1" ht="20.25" customHeight="1" x14ac:dyDescent="0.2">
      <c r="A490" s="41">
        <v>58838</v>
      </c>
      <c r="B490" s="42">
        <f t="shared" si="50"/>
        <v>0</v>
      </c>
      <c r="C490" s="117"/>
      <c r="D490" s="43">
        <f t="shared" si="51"/>
        <v>0</v>
      </c>
      <c r="E490" s="44">
        <f t="shared" si="49"/>
        <v>0</v>
      </c>
      <c r="F490" s="43">
        <f t="shared" si="52"/>
        <v>0</v>
      </c>
      <c r="G490" s="45">
        <f>IF(AND(C490&lt;&gt;"",SUM(G$27:G489)&lt;E$19),$E$19/$E$23,0)</f>
        <v>0</v>
      </c>
      <c r="H490" s="43">
        <f t="shared" si="53"/>
        <v>0</v>
      </c>
      <c r="I490" s="43">
        <f t="shared" si="55"/>
        <v>0</v>
      </c>
      <c r="J490" s="78" t="str">
        <f t="shared" si="54"/>
        <v>2060–2061</v>
      </c>
      <c r="K490" s="78"/>
      <c r="L490" s="89"/>
      <c r="M490" s="78"/>
      <c r="N490" s="87"/>
      <c r="O490" s="79"/>
      <c r="Q490" s="46"/>
    </row>
    <row r="491" spans="1:17" s="40" customFormat="1" ht="20.25" customHeight="1" x14ac:dyDescent="0.2">
      <c r="A491" s="41">
        <v>58866</v>
      </c>
      <c r="B491" s="42">
        <f t="shared" si="50"/>
        <v>0</v>
      </c>
      <c r="C491" s="117"/>
      <c r="D491" s="43">
        <f t="shared" si="51"/>
        <v>0</v>
      </c>
      <c r="E491" s="44">
        <f t="shared" si="49"/>
        <v>0</v>
      </c>
      <c r="F491" s="43">
        <f t="shared" si="52"/>
        <v>0</v>
      </c>
      <c r="G491" s="45">
        <f>IF(AND(C491&lt;&gt;"",SUM(G$27:G490)&lt;E$19),$E$19/$E$23,0)</f>
        <v>0</v>
      </c>
      <c r="H491" s="43">
        <f t="shared" si="53"/>
        <v>0</v>
      </c>
      <c r="I491" s="43">
        <f t="shared" si="55"/>
        <v>0</v>
      </c>
      <c r="J491" s="78" t="str">
        <f t="shared" si="54"/>
        <v>2060–2061</v>
      </c>
      <c r="K491" s="78"/>
      <c r="L491" s="89"/>
      <c r="M491" s="78"/>
      <c r="N491" s="87"/>
      <c r="O491" s="79"/>
      <c r="Q491" s="46"/>
    </row>
    <row r="492" spans="1:17" s="40" customFormat="1" ht="20.25" customHeight="1" x14ac:dyDescent="0.2">
      <c r="A492" s="41">
        <v>58897</v>
      </c>
      <c r="B492" s="42">
        <f t="shared" si="50"/>
        <v>0</v>
      </c>
      <c r="C492" s="117"/>
      <c r="D492" s="43">
        <f t="shared" si="51"/>
        <v>0</v>
      </c>
      <c r="E492" s="44">
        <f t="shared" si="49"/>
        <v>0</v>
      </c>
      <c r="F492" s="43">
        <f t="shared" si="52"/>
        <v>0</v>
      </c>
      <c r="G492" s="45">
        <f>IF(AND(C492&lt;&gt;"",SUM(G$27:G491)&lt;E$19),$E$19/$E$23,0)</f>
        <v>0</v>
      </c>
      <c r="H492" s="43">
        <f t="shared" si="53"/>
        <v>0</v>
      </c>
      <c r="I492" s="43">
        <f t="shared" si="55"/>
        <v>0</v>
      </c>
      <c r="J492" s="78" t="str">
        <f t="shared" si="54"/>
        <v>2060–2061</v>
      </c>
      <c r="K492" s="78"/>
      <c r="L492" s="89"/>
      <c r="M492" s="78"/>
      <c r="N492" s="87"/>
      <c r="O492" s="79"/>
      <c r="Q492" s="46"/>
    </row>
    <row r="493" spans="1:17" s="40" customFormat="1" ht="20.25" customHeight="1" x14ac:dyDescent="0.2">
      <c r="A493" s="41">
        <v>58927</v>
      </c>
      <c r="B493" s="42">
        <f t="shared" si="50"/>
        <v>0</v>
      </c>
      <c r="C493" s="117"/>
      <c r="D493" s="43">
        <f t="shared" si="51"/>
        <v>0</v>
      </c>
      <c r="E493" s="44">
        <f t="shared" si="49"/>
        <v>0</v>
      </c>
      <c r="F493" s="43">
        <f t="shared" si="52"/>
        <v>0</v>
      </c>
      <c r="G493" s="45">
        <f>IF(AND(C493&lt;&gt;"",SUM(G$27:G492)&lt;E$19),$E$19/$E$23,0)</f>
        <v>0</v>
      </c>
      <c r="H493" s="43">
        <f t="shared" si="53"/>
        <v>0</v>
      </c>
      <c r="I493" s="43">
        <f t="shared" si="55"/>
        <v>0</v>
      </c>
      <c r="J493" s="78" t="str">
        <f t="shared" si="54"/>
        <v>2060–2061</v>
      </c>
      <c r="K493" s="78"/>
      <c r="L493" s="89"/>
      <c r="M493" s="78"/>
      <c r="N493" s="87"/>
      <c r="O493" s="79"/>
      <c r="Q493" s="46"/>
    </row>
    <row r="494" spans="1:17" s="40" customFormat="1" ht="20.25" customHeight="1" x14ac:dyDescent="0.2">
      <c r="A494" s="41">
        <v>58958</v>
      </c>
      <c r="B494" s="42">
        <f t="shared" si="50"/>
        <v>0</v>
      </c>
      <c r="C494" s="117"/>
      <c r="D494" s="43">
        <f t="shared" si="51"/>
        <v>0</v>
      </c>
      <c r="E494" s="44">
        <f t="shared" si="49"/>
        <v>0</v>
      </c>
      <c r="F494" s="43">
        <f t="shared" si="52"/>
        <v>0</v>
      </c>
      <c r="G494" s="45">
        <f>IF(AND(C494&lt;&gt;"",SUM(G$27:G493)&lt;E$19),$E$19/$E$23,0)</f>
        <v>0</v>
      </c>
      <c r="H494" s="43">
        <f t="shared" si="53"/>
        <v>0</v>
      </c>
      <c r="I494" s="43">
        <f t="shared" si="55"/>
        <v>0</v>
      </c>
      <c r="J494" s="78" t="str">
        <f t="shared" si="54"/>
        <v>2060–2061</v>
      </c>
      <c r="K494" s="78"/>
      <c r="L494" s="89"/>
      <c r="M494" s="78"/>
      <c r="N494" s="87"/>
      <c r="O494" s="79"/>
      <c r="Q494" s="46"/>
    </row>
    <row r="495" spans="1:17" s="40" customFormat="1" ht="20.25" customHeight="1" x14ac:dyDescent="0.2">
      <c r="A495" s="41">
        <v>58988</v>
      </c>
      <c r="B495" s="42">
        <f t="shared" si="50"/>
        <v>0</v>
      </c>
      <c r="C495" s="117"/>
      <c r="D495" s="43">
        <f t="shared" si="51"/>
        <v>0</v>
      </c>
      <c r="E495" s="44">
        <f t="shared" si="49"/>
        <v>0</v>
      </c>
      <c r="F495" s="43">
        <f t="shared" si="52"/>
        <v>0</v>
      </c>
      <c r="G495" s="45">
        <f>IF(AND(C495&lt;&gt;"",SUM(G$27:G494)&lt;E$19),$E$19/$E$23,0)</f>
        <v>0</v>
      </c>
      <c r="H495" s="43">
        <f t="shared" si="53"/>
        <v>0</v>
      </c>
      <c r="I495" s="43">
        <f t="shared" si="55"/>
        <v>0</v>
      </c>
      <c r="J495" s="78" t="str">
        <f t="shared" si="54"/>
        <v>2061–2062</v>
      </c>
      <c r="K495" s="78"/>
      <c r="L495" s="89"/>
      <c r="M495" s="78"/>
      <c r="N495" s="87"/>
      <c r="O495" s="79"/>
      <c r="Q495" s="46"/>
    </row>
    <row r="496" spans="1:17" s="40" customFormat="1" ht="20.25" customHeight="1" x14ac:dyDescent="0.2">
      <c r="A496" s="41">
        <v>59019</v>
      </c>
      <c r="B496" s="42">
        <f t="shared" si="50"/>
        <v>0</v>
      </c>
      <c r="C496" s="117"/>
      <c r="D496" s="43">
        <f t="shared" si="51"/>
        <v>0</v>
      </c>
      <c r="E496" s="44">
        <f t="shared" si="49"/>
        <v>0</v>
      </c>
      <c r="F496" s="43">
        <f t="shared" si="52"/>
        <v>0</v>
      </c>
      <c r="G496" s="45">
        <f>IF(AND(C496&lt;&gt;"",SUM(G$27:G495)&lt;E$19),$E$19/$E$23,0)</f>
        <v>0</v>
      </c>
      <c r="H496" s="43">
        <f t="shared" si="53"/>
        <v>0</v>
      </c>
      <c r="I496" s="43">
        <f t="shared" si="55"/>
        <v>0</v>
      </c>
      <c r="J496" s="78" t="str">
        <f t="shared" si="54"/>
        <v>2061–2062</v>
      </c>
      <c r="K496" s="78"/>
      <c r="L496" s="89"/>
      <c r="M496" s="78"/>
      <c r="N496" s="87"/>
      <c r="O496" s="79"/>
      <c r="Q496" s="46"/>
    </row>
    <row r="497" spans="1:17" s="40" customFormat="1" ht="20.25" customHeight="1" x14ac:dyDescent="0.2">
      <c r="A497" s="41">
        <v>59050</v>
      </c>
      <c r="B497" s="42">
        <f t="shared" si="50"/>
        <v>0</v>
      </c>
      <c r="C497" s="117"/>
      <c r="D497" s="43">
        <f t="shared" si="51"/>
        <v>0</v>
      </c>
      <c r="E497" s="44">
        <f t="shared" si="49"/>
        <v>0</v>
      </c>
      <c r="F497" s="43">
        <f t="shared" si="52"/>
        <v>0</v>
      </c>
      <c r="G497" s="45">
        <f>IF(AND(C497&lt;&gt;"",SUM(G$27:G496)&lt;E$19),$E$19/$E$23,0)</f>
        <v>0</v>
      </c>
      <c r="H497" s="43">
        <f t="shared" si="53"/>
        <v>0</v>
      </c>
      <c r="I497" s="43">
        <f t="shared" si="55"/>
        <v>0</v>
      </c>
      <c r="J497" s="78" t="str">
        <f t="shared" si="54"/>
        <v>2061–2062</v>
      </c>
      <c r="K497" s="78"/>
      <c r="L497" s="89"/>
      <c r="M497" s="78"/>
      <c r="N497" s="87"/>
      <c r="O497" s="79"/>
      <c r="Q497" s="46"/>
    </row>
    <row r="498" spans="1:17" s="40" customFormat="1" ht="20.25" customHeight="1" x14ac:dyDescent="0.2">
      <c r="A498" s="41">
        <v>59080</v>
      </c>
      <c r="B498" s="42">
        <f t="shared" si="50"/>
        <v>0</v>
      </c>
      <c r="C498" s="117"/>
      <c r="D498" s="43">
        <f t="shared" si="51"/>
        <v>0</v>
      </c>
      <c r="E498" s="44">
        <f t="shared" si="49"/>
        <v>0</v>
      </c>
      <c r="F498" s="43">
        <f t="shared" si="52"/>
        <v>0</v>
      </c>
      <c r="G498" s="45">
        <f>IF(AND(C498&lt;&gt;"",SUM(G$27:G497)&lt;E$19),$E$19/$E$23,0)</f>
        <v>0</v>
      </c>
      <c r="H498" s="43">
        <f t="shared" si="53"/>
        <v>0</v>
      </c>
      <c r="I498" s="43">
        <f t="shared" si="55"/>
        <v>0</v>
      </c>
      <c r="J498" s="78" t="str">
        <f t="shared" si="54"/>
        <v>2061–2062</v>
      </c>
      <c r="K498" s="78"/>
      <c r="L498" s="89"/>
      <c r="M498" s="78"/>
      <c r="N498" s="87"/>
      <c r="O498" s="79"/>
      <c r="Q498" s="46"/>
    </row>
    <row r="499" spans="1:17" s="40" customFormat="1" ht="20.25" customHeight="1" x14ac:dyDescent="0.2">
      <c r="A499" s="41">
        <v>59111</v>
      </c>
      <c r="B499" s="42">
        <f t="shared" si="50"/>
        <v>0</v>
      </c>
      <c r="C499" s="117"/>
      <c r="D499" s="43">
        <f t="shared" si="51"/>
        <v>0</v>
      </c>
      <c r="E499" s="44">
        <f t="shared" si="49"/>
        <v>0</v>
      </c>
      <c r="F499" s="43">
        <f t="shared" si="52"/>
        <v>0</v>
      </c>
      <c r="G499" s="45">
        <f>IF(AND(C499&lt;&gt;"",SUM(G$27:G498)&lt;E$19),$E$19/$E$23,0)</f>
        <v>0</v>
      </c>
      <c r="H499" s="43">
        <f t="shared" si="53"/>
        <v>0</v>
      </c>
      <c r="I499" s="43">
        <f t="shared" si="55"/>
        <v>0</v>
      </c>
      <c r="J499" s="78" t="str">
        <f t="shared" si="54"/>
        <v>2061–2062</v>
      </c>
      <c r="K499" s="78"/>
      <c r="L499" s="89"/>
      <c r="M499" s="78"/>
      <c r="N499" s="87"/>
      <c r="O499" s="79"/>
      <c r="Q499" s="46"/>
    </row>
    <row r="500" spans="1:17" s="40" customFormat="1" ht="20.25" customHeight="1" x14ac:dyDescent="0.2">
      <c r="A500" s="41">
        <v>59141</v>
      </c>
      <c r="B500" s="42">
        <f t="shared" si="50"/>
        <v>0</v>
      </c>
      <c r="C500" s="117"/>
      <c r="D500" s="43">
        <f t="shared" si="51"/>
        <v>0</v>
      </c>
      <c r="E500" s="44">
        <f t="shared" si="49"/>
        <v>0</v>
      </c>
      <c r="F500" s="43">
        <f t="shared" si="52"/>
        <v>0</v>
      </c>
      <c r="G500" s="45">
        <f>IF(AND(C500&lt;&gt;"",SUM(G$27:G499)&lt;E$19),$E$19/$E$23,0)</f>
        <v>0</v>
      </c>
      <c r="H500" s="43">
        <f t="shared" si="53"/>
        <v>0</v>
      </c>
      <c r="I500" s="43">
        <f t="shared" si="55"/>
        <v>0</v>
      </c>
      <c r="J500" s="78" t="str">
        <f t="shared" si="54"/>
        <v>2061–2062</v>
      </c>
      <c r="K500" s="78"/>
      <c r="L500" s="89"/>
      <c r="M500" s="78"/>
      <c r="N500" s="87"/>
      <c r="O500" s="79"/>
      <c r="Q500" s="46"/>
    </row>
    <row r="501" spans="1:17" s="40" customFormat="1" ht="20.25" customHeight="1" x14ac:dyDescent="0.2">
      <c r="A501" s="41">
        <v>59172</v>
      </c>
      <c r="B501" s="42">
        <f t="shared" si="50"/>
        <v>0</v>
      </c>
      <c r="C501" s="117"/>
      <c r="D501" s="43">
        <f t="shared" si="51"/>
        <v>0</v>
      </c>
      <c r="E501" s="44">
        <f t="shared" si="49"/>
        <v>0</v>
      </c>
      <c r="F501" s="43">
        <f t="shared" si="52"/>
        <v>0</v>
      </c>
      <c r="G501" s="45">
        <f>IF(AND(C501&lt;&gt;"",SUM(G$27:G500)&lt;E$19),$E$19/$E$23,0)</f>
        <v>0</v>
      </c>
      <c r="H501" s="43">
        <f t="shared" si="53"/>
        <v>0</v>
      </c>
      <c r="I501" s="43">
        <f t="shared" si="55"/>
        <v>0</v>
      </c>
      <c r="J501" s="78" t="str">
        <f t="shared" si="54"/>
        <v>2061–2062</v>
      </c>
      <c r="K501" s="78"/>
      <c r="L501" s="89"/>
      <c r="M501" s="78"/>
      <c r="N501" s="87"/>
      <c r="O501" s="79"/>
      <c r="Q501" s="46"/>
    </row>
    <row r="502" spans="1:17" s="40" customFormat="1" ht="20.25" customHeight="1" x14ac:dyDescent="0.2">
      <c r="A502" s="41">
        <v>59203</v>
      </c>
      <c r="B502" s="42">
        <f t="shared" si="50"/>
        <v>0</v>
      </c>
      <c r="C502" s="117"/>
      <c r="D502" s="43">
        <f t="shared" si="51"/>
        <v>0</v>
      </c>
      <c r="E502" s="44">
        <f t="shared" si="49"/>
        <v>0</v>
      </c>
      <c r="F502" s="43">
        <f t="shared" si="52"/>
        <v>0</v>
      </c>
      <c r="G502" s="45">
        <f>IF(AND(C502&lt;&gt;"",SUM(G$27:G501)&lt;E$19),$E$19/$E$23,0)</f>
        <v>0</v>
      </c>
      <c r="H502" s="43">
        <f t="shared" si="53"/>
        <v>0</v>
      </c>
      <c r="I502" s="43">
        <f t="shared" si="55"/>
        <v>0</v>
      </c>
      <c r="J502" s="78" t="str">
        <f t="shared" si="54"/>
        <v>2061–2062</v>
      </c>
      <c r="K502" s="78"/>
      <c r="L502" s="89"/>
      <c r="M502" s="78"/>
      <c r="N502" s="87"/>
      <c r="O502" s="79"/>
      <c r="Q502" s="46"/>
    </row>
    <row r="503" spans="1:17" s="40" customFormat="1" ht="20.25" customHeight="1" x14ac:dyDescent="0.2">
      <c r="A503" s="41">
        <v>59231</v>
      </c>
      <c r="B503" s="42">
        <f t="shared" si="50"/>
        <v>0</v>
      </c>
      <c r="C503" s="117"/>
      <c r="D503" s="43">
        <f t="shared" si="51"/>
        <v>0</v>
      </c>
      <c r="E503" s="44">
        <f t="shared" si="49"/>
        <v>0</v>
      </c>
      <c r="F503" s="43">
        <f t="shared" si="52"/>
        <v>0</v>
      </c>
      <c r="G503" s="45">
        <f>IF(AND(C503&lt;&gt;"",SUM(G$27:G502)&lt;E$19),$E$19/$E$23,0)</f>
        <v>0</v>
      </c>
      <c r="H503" s="43">
        <f t="shared" si="53"/>
        <v>0</v>
      </c>
      <c r="I503" s="43">
        <f t="shared" si="55"/>
        <v>0</v>
      </c>
      <c r="J503" s="78" t="str">
        <f t="shared" si="54"/>
        <v>2061–2062</v>
      </c>
      <c r="K503" s="78"/>
      <c r="L503" s="89"/>
      <c r="M503" s="78"/>
      <c r="N503" s="87"/>
      <c r="O503" s="79"/>
      <c r="Q503" s="46"/>
    </row>
    <row r="504" spans="1:17" s="40" customFormat="1" ht="20.25" customHeight="1" x14ac:dyDescent="0.2">
      <c r="A504" s="41">
        <v>59262</v>
      </c>
      <c r="B504" s="42">
        <f t="shared" si="50"/>
        <v>0</v>
      </c>
      <c r="C504" s="117"/>
      <c r="D504" s="43">
        <f t="shared" si="51"/>
        <v>0</v>
      </c>
      <c r="E504" s="44">
        <f t="shared" si="49"/>
        <v>0</v>
      </c>
      <c r="F504" s="43">
        <f t="shared" si="52"/>
        <v>0</v>
      </c>
      <c r="G504" s="45">
        <f>IF(AND(C504&lt;&gt;"",SUM(G$27:G503)&lt;E$19),$E$19/$E$23,0)</f>
        <v>0</v>
      </c>
      <c r="H504" s="43">
        <f t="shared" si="53"/>
        <v>0</v>
      </c>
      <c r="I504" s="43">
        <f t="shared" si="55"/>
        <v>0</v>
      </c>
      <c r="J504" s="78" t="str">
        <f t="shared" si="54"/>
        <v>2061–2062</v>
      </c>
      <c r="K504" s="78"/>
      <c r="L504" s="89"/>
      <c r="M504" s="78"/>
      <c r="N504" s="87"/>
      <c r="O504" s="79"/>
      <c r="Q504" s="46"/>
    </row>
    <row r="505" spans="1:17" s="40" customFormat="1" ht="20.25" customHeight="1" x14ac:dyDescent="0.2">
      <c r="A505" s="41">
        <v>59292</v>
      </c>
      <c r="B505" s="42">
        <f t="shared" si="50"/>
        <v>0</v>
      </c>
      <c r="C505" s="117"/>
      <c r="D505" s="43">
        <f t="shared" si="51"/>
        <v>0</v>
      </c>
      <c r="E505" s="44">
        <f t="shared" si="49"/>
        <v>0</v>
      </c>
      <c r="F505" s="43">
        <f t="shared" si="52"/>
        <v>0</v>
      </c>
      <c r="G505" s="45">
        <f>IF(AND(C505&lt;&gt;"",SUM(G$27:G504)&lt;E$19),$E$19/$E$23,0)</f>
        <v>0</v>
      </c>
      <c r="H505" s="43">
        <f t="shared" si="53"/>
        <v>0</v>
      </c>
      <c r="I505" s="43">
        <f t="shared" si="55"/>
        <v>0</v>
      </c>
      <c r="J505" s="78" t="str">
        <f t="shared" si="54"/>
        <v>2061–2062</v>
      </c>
      <c r="K505" s="78"/>
      <c r="L505" s="89"/>
      <c r="M505" s="78"/>
      <c r="N505" s="87"/>
      <c r="O505" s="79"/>
      <c r="Q505" s="46"/>
    </row>
    <row r="506" spans="1:17" s="40" customFormat="1" ht="20.25" customHeight="1" x14ac:dyDescent="0.2">
      <c r="A506" s="41">
        <v>59323</v>
      </c>
      <c r="B506" s="42">
        <f t="shared" si="50"/>
        <v>0</v>
      </c>
      <c r="C506" s="117"/>
      <c r="D506" s="43">
        <f t="shared" si="51"/>
        <v>0</v>
      </c>
      <c r="E506" s="44">
        <f t="shared" si="49"/>
        <v>0</v>
      </c>
      <c r="F506" s="43">
        <f t="shared" si="52"/>
        <v>0</v>
      </c>
      <c r="G506" s="45">
        <f>IF(AND(C506&lt;&gt;"",SUM(G$27:G505)&lt;E$19),$E$19/$E$23,0)</f>
        <v>0</v>
      </c>
      <c r="H506" s="43">
        <f t="shared" si="53"/>
        <v>0</v>
      </c>
      <c r="I506" s="43">
        <f t="shared" si="55"/>
        <v>0</v>
      </c>
      <c r="J506" s="78" t="str">
        <f t="shared" si="54"/>
        <v>2061–2062</v>
      </c>
      <c r="K506" s="78"/>
      <c r="L506" s="89"/>
      <c r="M506" s="78"/>
      <c r="N506" s="87"/>
      <c r="O506" s="79"/>
      <c r="Q506" s="46"/>
    </row>
    <row r="507" spans="1:17" s="40" customFormat="1" ht="20.25" customHeight="1" x14ac:dyDescent="0.2">
      <c r="A507" s="41">
        <v>59353</v>
      </c>
      <c r="B507" s="42">
        <f t="shared" si="50"/>
        <v>0</v>
      </c>
      <c r="C507" s="117"/>
      <c r="D507" s="43">
        <f t="shared" si="51"/>
        <v>0</v>
      </c>
      <c r="E507" s="44">
        <f t="shared" si="49"/>
        <v>0</v>
      </c>
      <c r="F507" s="43">
        <f t="shared" si="52"/>
        <v>0</v>
      </c>
      <c r="G507" s="45">
        <f>IF(AND(C507&lt;&gt;"",SUM(G$27:G506)&lt;E$19),$E$19/$E$23,0)</f>
        <v>0</v>
      </c>
      <c r="H507" s="43">
        <f t="shared" si="53"/>
        <v>0</v>
      </c>
      <c r="I507" s="43">
        <f t="shared" si="55"/>
        <v>0</v>
      </c>
      <c r="J507" s="78" t="str">
        <f t="shared" si="54"/>
        <v>2062–2063</v>
      </c>
      <c r="K507" s="78"/>
      <c r="L507" s="89"/>
      <c r="M507" s="78"/>
      <c r="N507" s="87"/>
      <c r="O507" s="79"/>
      <c r="Q507" s="46"/>
    </row>
    <row r="508" spans="1:17" s="40" customFormat="1" ht="20.25" customHeight="1" x14ac:dyDescent="0.2">
      <c r="A508" s="41">
        <v>59384</v>
      </c>
      <c r="B508" s="42">
        <f t="shared" si="50"/>
        <v>0</v>
      </c>
      <c r="C508" s="117"/>
      <c r="D508" s="43">
        <f t="shared" si="51"/>
        <v>0</v>
      </c>
      <c r="E508" s="44">
        <f t="shared" si="49"/>
        <v>0</v>
      </c>
      <c r="F508" s="43">
        <f t="shared" si="52"/>
        <v>0</v>
      </c>
      <c r="G508" s="45">
        <f>IF(AND(C508&lt;&gt;"",SUM(G$27:G507)&lt;E$19),$E$19/$E$23,0)</f>
        <v>0</v>
      </c>
      <c r="H508" s="43">
        <f t="shared" si="53"/>
        <v>0</v>
      </c>
      <c r="I508" s="43">
        <f t="shared" si="55"/>
        <v>0</v>
      </c>
      <c r="J508" s="78" t="str">
        <f t="shared" si="54"/>
        <v>2062–2063</v>
      </c>
      <c r="K508" s="78"/>
      <c r="L508" s="89"/>
      <c r="M508" s="78"/>
      <c r="N508" s="87"/>
      <c r="O508" s="79"/>
      <c r="Q508" s="46"/>
    </row>
    <row r="509" spans="1:17" s="40" customFormat="1" ht="20.25" customHeight="1" x14ac:dyDescent="0.2">
      <c r="A509" s="41">
        <v>59415</v>
      </c>
      <c r="B509" s="42">
        <f t="shared" si="50"/>
        <v>0</v>
      </c>
      <c r="C509" s="117"/>
      <c r="D509" s="43">
        <f t="shared" si="51"/>
        <v>0</v>
      </c>
      <c r="E509" s="44">
        <f t="shared" si="49"/>
        <v>0</v>
      </c>
      <c r="F509" s="43">
        <f t="shared" si="52"/>
        <v>0</v>
      </c>
      <c r="G509" s="45">
        <f>IF(AND(C509&lt;&gt;"",SUM(G$27:G508)&lt;E$19),$E$19/$E$23,0)</f>
        <v>0</v>
      </c>
      <c r="H509" s="43">
        <f t="shared" si="53"/>
        <v>0</v>
      </c>
      <c r="I509" s="43">
        <f t="shared" si="55"/>
        <v>0</v>
      </c>
      <c r="J509" s="78" t="str">
        <f t="shared" si="54"/>
        <v>2062–2063</v>
      </c>
      <c r="K509" s="78"/>
      <c r="L509" s="89"/>
      <c r="M509" s="78"/>
      <c r="N509" s="87"/>
      <c r="O509" s="79"/>
      <c r="Q509" s="46"/>
    </row>
    <row r="510" spans="1:17" s="40" customFormat="1" ht="20.25" customHeight="1" x14ac:dyDescent="0.2">
      <c r="A510" s="41">
        <v>59445</v>
      </c>
      <c r="B510" s="42">
        <f t="shared" si="50"/>
        <v>0</v>
      </c>
      <c r="C510" s="117"/>
      <c r="D510" s="43">
        <f t="shared" si="51"/>
        <v>0</v>
      </c>
      <c r="E510" s="44">
        <f t="shared" si="49"/>
        <v>0</v>
      </c>
      <c r="F510" s="43">
        <f t="shared" si="52"/>
        <v>0</v>
      </c>
      <c r="G510" s="45">
        <f>IF(AND(C510&lt;&gt;"",SUM(G$27:G509)&lt;E$19),$E$19/$E$23,0)</f>
        <v>0</v>
      </c>
      <c r="H510" s="43">
        <f t="shared" si="53"/>
        <v>0</v>
      </c>
      <c r="I510" s="43">
        <f t="shared" si="55"/>
        <v>0</v>
      </c>
      <c r="J510" s="78" t="str">
        <f t="shared" si="54"/>
        <v>2062–2063</v>
      </c>
      <c r="K510" s="78"/>
      <c r="L510" s="89"/>
      <c r="M510" s="78"/>
      <c r="N510" s="87"/>
      <c r="O510" s="79"/>
      <c r="Q510" s="46"/>
    </row>
    <row r="511" spans="1:17" s="40" customFormat="1" ht="20.25" customHeight="1" x14ac:dyDescent="0.2">
      <c r="A511" s="41">
        <v>59476</v>
      </c>
      <c r="B511" s="42">
        <f t="shared" si="50"/>
        <v>0</v>
      </c>
      <c r="C511" s="117"/>
      <c r="D511" s="43">
        <f t="shared" si="51"/>
        <v>0</v>
      </c>
      <c r="E511" s="44">
        <f t="shared" si="49"/>
        <v>0</v>
      </c>
      <c r="F511" s="43">
        <f t="shared" si="52"/>
        <v>0</v>
      </c>
      <c r="G511" s="45">
        <f>IF(AND(C511&lt;&gt;"",SUM(G$27:G510)&lt;E$19),$E$19/$E$23,0)</f>
        <v>0</v>
      </c>
      <c r="H511" s="43">
        <f t="shared" si="53"/>
        <v>0</v>
      </c>
      <c r="I511" s="43">
        <f t="shared" si="55"/>
        <v>0</v>
      </c>
      <c r="J511" s="78" t="str">
        <f t="shared" si="54"/>
        <v>2062–2063</v>
      </c>
      <c r="K511" s="78"/>
      <c r="L511" s="89"/>
      <c r="M511" s="78"/>
      <c r="N511" s="87"/>
      <c r="O511" s="79"/>
      <c r="Q511" s="46"/>
    </row>
    <row r="512" spans="1:17" s="40" customFormat="1" ht="20.25" customHeight="1" x14ac:dyDescent="0.2">
      <c r="A512" s="41">
        <v>59506</v>
      </c>
      <c r="B512" s="42">
        <f t="shared" si="50"/>
        <v>0</v>
      </c>
      <c r="C512" s="117"/>
      <c r="D512" s="43">
        <f t="shared" si="51"/>
        <v>0</v>
      </c>
      <c r="E512" s="44">
        <f t="shared" si="49"/>
        <v>0</v>
      </c>
      <c r="F512" s="43">
        <f t="shared" si="52"/>
        <v>0</v>
      </c>
      <c r="G512" s="45">
        <f>IF(AND(C512&lt;&gt;"",SUM(G$27:G511)&lt;E$19),$E$19/$E$23,0)</f>
        <v>0</v>
      </c>
      <c r="H512" s="43">
        <f t="shared" si="53"/>
        <v>0</v>
      </c>
      <c r="I512" s="43">
        <f t="shared" si="55"/>
        <v>0</v>
      </c>
      <c r="J512" s="78" t="str">
        <f t="shared" si="54"/>
        <v>2062–2063</v>
      </c>
      <c r="K512" s="78"/>
      <c r="L512" s="89"/>
      <c r="M512" s="78"/>
      <c r="N512" s="87"/>
      <c r="O512" s="79"/>
      <c r="Q512" s="46"/>
    </row>
    <row r="513" spans="1:17" s="40" customFormat="1" ht="20.25" customHeight="1" x14ac:dyDescent="0.2">
      <c r="A513" s="41">
        <v>59537</v>
      </c>
      <c r="B513" s="42">
        <f t="shared" si="50"/>
        <v>0</v>
      </c>
      <c r="C513" s="117"/>
      <c r="D513" s="43">
        <f t="shared" si="51"/>
        <v>0</v>
      </c>
      <c r="E513" s="44">
        <f t="shared" si="49"/>
        <v>0</v>
      </c>
      <c r="F513" s="43">
        <f t="shared" si="52"/>
        <v>0</v>
      </c>
      <c r="G513" s="45">
        <f>IF(AND(C513&lt;&gt;"",SUM(G$27:G512)&lt;E$19),$E$19/$E$23,0)</f>
        <v>0</v>
      </c>
      <c r="H513" s="43">
        <f t="shared" si="53"/>
        <v>0</v>
      </c>
      <c r="I513" s="43">
        <f t="shared" si="55"/>
        <v>0</v>
      </c>
      <c r="J513" s="78" t="str">
        <f t="shared" si="54"/>
        <v>2062–2063</v>
      </c>
      <c r="K513" s="78"/>
      <c r="L513" s="89"/>
      <c r="M513" s="78"/>
      <c r="N513" s="87"/>
      <c r="O513" s="79"/>
      <c r="Q513" s="46"/>
    </row>
    <row r="514" spans="1:17" s="40" customFormat="1" ht="20.25" customHeight="1" x14ac:dyDescent="0.2">
      <c r="A514" s="41">
        <v>59568</v>
      </c>
      <c r="B514" s="42">
        <f t="shared" si="50"/>
        <v>0</v>
      </c>
      <c r="C514" s="117"/>
      <c r="D514" s="43">
        <f t="shared" si="51"/>
        <v>0</v>
      </c>
      <c r="E514" s="44">
        <f t="shared" si="49"/>
        <v>0</v>
      </c>
      <c r="F514" s="43">
        <f t="shared" si="52"/>
        <v>0</v>
      </c>
      <c r="G514" s="45">
        <f>IF(AND(C514&lt;&gt;"",SUM(G$27:G513)&lt;E$19),$E$19/$E$23,0)</f>
        <v>0</v>
      </c>
      <c r="H514" s="43">
        <f t="shared" si="53"/>
        <v>0</v>
      </c>
      <c r="I514" s="43">
        <f t="shared" si="55"/>
        <v>0</v>
      </c>
      <c r="J514" s="78" t="str">
        <f t="shared" si="54"/>
        <v>2062–2063</v>
      </c>
      <c r="K514" s="78"/>
      <c r="L514" s="89"/>
      <c r="M514" s="78"/>
      <c r="N514" s="87"/>
      <c r="O514" s="79"/>
      <c r="Q514" s="46"/>
    </row>
    <row r="515" spans="1:17" s="40" customFormat="1" ht="20.25" customHeight="1" x14ac:dyDescent="0.2">
      <c r="A515" s="41">
        <v>59596</v>
      </c>
      <c r="B515" s="42">
        <f t="shared" si="50"/>
        <v>0</v>
      </c>
      <c r="C515" s="117"/>
      <c r="D515" s="43">
        <f t="shared" si="51"/>
        <v>0</v>
      </c>
      <c r="E515" s="44">
        <f t="shared" si="49"/>
        <v>0</v>
      </c>
      <c r="F515" s="43">
        <f t="shared" si="52"/>
        <v>0</v>
      </c>
      <c r="G515" s="45">
        <f>IF(AND(C515&lt;&gt;"",SUM(G$27:G514)&lt;E$19),$E$19/$E$23,0)</f>
        <v>0</v>
      </c>
      <c r="H515" s="43">
        <f t="shared" si="53"/>
        <v>0</v>
      </c>
      <c r="I515" s="43">
        <f t="shared" si="55"/>
        <v>0</v>
      </c>
      <c r="J515" s="78" t="str">
        <f t="shared" si="54"/>
        <v>2062–2063</v>
      </c>
      <c r="K515" s="78"/>
      <c r="L515" s="89"/>
      <c r="M515" s="78"/>
      <c r="N515" s="87"/>
      <c r="O515" s="79"/>
      <c r="Q515" s="46"/>
    </row>
    <row r="516" spans="1:17" s="40" customFormat="1" ht="20.25" customHeight="1" x14ac:dyDescent="0.2">
      <c r="A516" s="41">
        <v>59627</v>
      </c>
      <c r="B516" s="42">
        <f t="shared" si="50"/>
        <v>0</v>
      </c>
      <c r="C516" s="117"/>
      <c r="D516" s="43">
        <f t="shared" si="51"/>
        <v>0</v>
      </c>
      <c r="E516" s="44">
        <f t="shared" si="49"/>
        <v>0</v>
      </c>
      <c r="F516" s="43">
        <f t="shared" si="52"/>
        <v>0</v>
      </c>
      <c r="G516" s="45">
        <f>IF(AND(C516&lt;&gt;"",SUM(G$27:G515)&lt;E$19),$E$19/$E$23,0)</f>
        <v>0</v>
      </c>
      <c r="H516" s="43">
        <f t="shared" si="53"/>
        <v>0</v>
      </c>
      <c r="I516" s="43">
        <f t="shared" si="55"/>
        <v>0</v>
      </c>
      <c r="J516" s="78" t="str">
        <f t="shared" si="54"/>
        <v>2062–2063</v>
      </c>
      <c r="K516" s="78"/>
      <c r="L516" s="89"/>
      <c r="M516" s="78"/>
      <c r="N516" s="87"/>
      <c r="O516" s="79"/>
      <c r="Q516" s="46"/>
    </row>
    <row r="517" spans="1:17" s="40" customFormat="1" ht="20.25" customHeight="1" x14ac:dyDescent="0.2">
      <c r="A517" s="41">
        <v>59657</v>
      </c>
      <c r="B517" s="42">
        <f t="shared" si="50"/>
        <v>0</v>
      </c>
      <c r="C517" s="117"/>
      <c r="D517" s="43">
        <f t="shared" si="51"/>
        <v>0</v>
      </c>
      <c r="E517" s="44">
        <f t="shared" si="49"/>
        <v>0</v>
      </c>
      <c r="F517" s="43">
        <f t="shared" si="52"/>
        <v>0</v>
      </c>
      <c r="G517" s="45">
        <f>IF(AND(C517&lt;&gt;"",SUM(G$27:G516)&lt;E$19),$E$19/$E$23,0)</f>
        <v>0</v>
      </c>
      <c r="H517" s="43">
        <f t="shared" si="53"/>
        <v>0</v>
      </c>
      <c r="I517" s="43">
        <f t="shared" si="55"/>
        <v>0</v>
      </c>
      <c r="J517" s="78" t="str">
        <f t="shared" si="54"/>
        <v>2062–2063</v>
      </c>
      <c r="K517" s="78"/>
      <c r="L517" s="89"/>
      <c r="M517" s="78"/>
      <c r="N517" s="87"/>
      <c r="O517" s="79"/>
      <c r="Q517" s="46"/>
    </row>
    <row r="518" spans="1:17" s="40" customFormat="1" ht="20.25" customHeight="1" x14ac:dyDescent="0.2">
      <c r="A518" s="41">
        <v>59688</v>
      </c>
      <c r="B518" s="42">
        <f t="shared" si="50"/>
        <v>0</v>
      </c>
      <c r="C518" s="117"/>
      <c r="D518" s="43">
        <f t="shared" si="51"/>
        <v>0</v>
      </c>
      <c r="E518" s="44">
        <f t="shared" si="49"/>
        <v>0</v>
      </c>
      <c r="F518" s="43">
        <f t="shared" si="52"/>
        <v>0</v>
      </c>
      <c r="G518" s="45">
        <f>IF(AND(C518&lt;&gt;"",SUM(G$27:G517)&lt;E$19),$E$19/$E$23,0)</f>
        <v>0</v>
      </c>
      <c r="H518" s="43">
        <f t="shared" si="53"/>
        <v>0</v>
      </c>
      <c r="I518" s="43">
        <f t="shared" si="55"/>
        <v>0</v>
      </c>
      <c r="J518" s="78" t="str">
        <f t="shared" si="54"/>
        <v>2062–2063</v>
      </c>
      <c r="K518" s="78"/>
      <c r="L518" s="89"/>
      <c r="M518" s="78"/>
      <c r="N518" s="87"/>
      <c r="O518" s="79"/>
      <c r="Q518" s="46"/>
    </row>
    <row r="519" spans="1:17" s="40" customFormat="1" ht="20.25" customHeight="1" x14ac:dyDescent="0.2">
      <c r="A519" s="41">
        <v>59718</v>
      </c>
      <c r="B519" s="42">
        <f t="shared" si="50"/>
        <v>0</v>
      </c>
      <c r="C519" s="117"/>
      <c r="D519" s="43">
        <f t="shared" si="51"/>
        <v>0</v>
      </c>
      <c r="E519" s="44">
        <f t="shared" si="49"/>
        <v>0</v>
      </c>
      <c r="F519" s="43">
        <f t="shared" si="52"/>
        <v>0</v>
      </c>
      <c r="G519" s="45">
        <f>IF(AND(C519&lt;&gt;"",SUM(G$27:G518)&lt;E$19),$E$19/$E$23,0)</f>
        <v>0</v>
      </c>
      <c r="H519" s="43">
        <f t="shared" si="53"/>
        <v>0</v>
      </c>
      <c r="I519" s="43">
        <f t="shared" si="55"/>
        <v>0</v>
      </c>
      <c r="J519" s="78" t="str">
        <f t="shared" si="54"/>
        <v>2063–2064</v>
      </c>
      <c r="K519" s="78"/>
      <c r="L519" s="89"/>
      <c r="M519" s="78"/>
      <c r="N519" s="87"/>
      <c r="O519" s="79"/>
      <c r="Q519" s="46"/>
    </row>
    <row r="520" spans="1:17" s="40" customFormat="1" ht="20.25" customHeight="1" x14ac:dyDescent="0.2">
      <c r="A520" s="41">
        <v>59749</v>
      </c>
      <c r="B520" s="42">
        <f t="shared" si="50"/>
        <v>0</v>
      </c>
      <c r="C520" s="117"/>
      <c r="D520" s="43">
        <f t="shared" si="51"/>
        <v>0</v>
      </c>
      <c r="E520" s="44">
        <f t="shared" si="49"/>
        <v>0</v>
      </c>
      <c r="F520" s="43">
        <f t="shared" si="52"/>
        <v>0</v>
      </c>
      <c r="G520" s="45">
        <f>IF(AND(C520&lt;&gt;"",SUM(G$27:G519)&lt;E$19),$E$19/$E$23,0)</f>
        <v>0</v>
      </c>
      <c r="H520" s="43">
        <f t="shared" si="53"/>
        <v>0</v>
      </c>
      <c r="I520" s="43">
        <f t="shared" si="55"/>
        <v>0</v>
      </c>
      <c r="J520" s="78" t="str">
        <f t="shared" si="54"/>
        <v>2063–2064</v>
      </c>
      <c r="K520" s="78"/>
      <c r="L520" s="89"/>
      <c r="M520" s="78"/>
      <c r="N520" s="87"/>
      <c r="O520" s="79"/>
      <c r="Q520" s="46"/>
    </row>
    <row r="521" spans="1:17" s="40" customFormat="1" ht="20.25" customHeight="1" x14ac:dyDescent="0.2">
      <c r="A521" s="41">
        <v>59780</v>
      </c>
      <c r="B521" s="42">
        <f t="shared" si="50"/>
        <v>0</v>
      </c>
      <c r="C521" s="117"/>
      <c r="D521" s="43">
        <f t="shared" si="51"/>
        <v>0</v>
      </c>
      <c r="E521" s="44">
        <f t="shared" si="49"/>
        <v>0</v>
      </c>
      <c r="F521" s="43">
        <f t="shared" si="52"/>
        <v>0</v>
      </c>
      <c r="G521" s="45">
        <f>IF(AND(C521&lt;&gt;"",SUM(G$27:G520)&lt;E$19),$E$19/$E$23,0)</f>
        <v>0</v>
      </c>
      <c r="H521" s="43">
        <f t="shared" si="53"/>
        <v>0</v>
      </c>
      <c r="I521" s="43">
        <f t="shared" si="55"/>
        <v>0</v>
      </c>
      <c r="J521" s="78" t="str">
        <f t="shared" si="54"/>
        <v>2063–2064</v>
      </c>
      <c r="K521" s="78"/>
      <c r="L521" s="89"/>
      <c r="M521" s="78"/>
      <c r="N521" s="87"/>
      <c r="O521" s="79"/>
      <c r="Q521" s="46"/>
    </row>
    <row r="522" spans="1:17" s="40" customFormat="1" ht="20.25" customHeight="1" x14ac:dyDescent="0.2">
      <c r="A522" s="41">
        <v>59810</v>
      </c>
      <c r="B522" s="42">
        <f t="shared" si="50"/>
        <v>0</v>
      </c>
      <c r="C522" s="117"/>
      <c r="D522" s="43">
        <f t="shared" si="51"/>
        <v>0</v>
      </c>
      <c r="E522" s="44">
        <f t="shared" si="49"/>
        <v>0</v>
      </c>
      <c r="F522" s="43">
        <f t="shared" si="52"/>
        <v>0</v>
      </c>
      <c r="G522" s="45">
        <f>IF(AND(C522&lt;&gt;"",SUM(G$27:G521)&lt;E$19),$E$19/$E$23,0)</f>
        <v>0</v>
      </c>
      <c r="H522" s="43">
        <f t="shared" si="53"/>
        <v>0</v>
      </c>
      <c r="I522" s="43">
        <f t="shared" si="55"/>
        <v>0</v>
      </c>
      <c r="J522" s="78" t="str">
        <f t="shared" si="54"/>
        <v>2063–2064</v>
      </c>
      <c r="K522" s="78"/>
      <c r="L522" s="89"/>
      <c r="M522" s="78"/>
      <c r="N522" s="87"/>
      <c r="O522" s="79"/>
      <c r="Q522" s="46"/>
    </row>
    <row r="523" spans="1:17" s="40" customFormat="1" ht="20.25" customHeight="1" x14ac:dyDescent="0.2">
      <c r="A523" s="41">
        <v>59841</v>
      </c>
      <c r="B523" s="42">
        <f t="shared" si="50"/>
        <v>0</v>
      </c>
      <c r="C523" s="117"/>
      <c r="D523" s="43">
        <f t="shared" si="51"/>
        <v>0</v>
      </c>
      <c r="E523" s="44">
        <f t="shared" si="49"/>
        <v>0</v>
      </c>
      <c r="F523" s="43">
        <f t="shared" si="52"/>
        <v>0</v>
      </c>
      <c r="G523" s="45">
        <f>IF(AND(C523&lt;&gt;"",SUM(G$27:G522)&lt;E$19),$E$19/$E$23,0)</f>
        <v>0</v>
      </c>
      <c r="H523" s="43">
        <f t="shared" si="53"/>
        <v>0</v>
      </c>
      <c r="I523" s="43">
        <f t="shared" si="55"/>
        <v>0</v>
      </c>
      <c r="J523" s="78" t="str">
        <f t="shared" si="54"/>
        <v>2063–2064</v>
      </c>
      <c r="K523" s="78"/>
      <c r="L523" s="89"/>
      <c r="M523" s="78"/>
      <c r="N523" s="87"/>
      <c r="O523" s="79"/>
      <c r="Q523" s="46"/>
    </row>
    <row r="524" spans="1:17" s="40" customFormat="1" ht="20.25" customHeight="1" x14ac:dyDescent="0.2">
      <c r="A524" s="41">
        <v>59871</v>
      </c>
      <c r="B524" s="42">
        <f t="shared" si="50"/>
        <v>0</v>
      </c>
      <c r="C524" s="117"/>
      <c r="D524" s="43">
        <f t="shared" si="51"/>
        <v>0</v>
      </c>
      <c r="E524" s="44">
        <f t="shared" si="49"/>
        <v>0</v>
      </c>
      <c r="F524" s="43">
        <f t="shared" si="52"/>
        <v>0</v>
      </c>
      <c r="G524" s="45">
        <f>IF(AND(C524&lt;&gt;"",SUM(G$27:G523)&lt;E$19),$E$19/$E$23,0)</f>
        <v>0</v>
      </c>
      <c r="H524" s="43">
        <f t="shared" si="53"/>
        <v>0</v>
      </c>
      <c r="I524" s="43">
        <f t="shared" si="55"/>
        <v>0</v>
      </c>
      <c r="J524" s="78" t="str">
        <f t="shared" si="54"/>
        <v>2063–2064</v>
      </c>
      <c r="K524" s="78"/>
      <c r="L524" s="89"/>
      <c r="M524" s="78"/>
      <c r="N524" s="87"/>
      <c r="O524" s="79"/>
      <c r="Q524" s="46"/>
    </row>
    <row r="525" spans="1:17" s="40" customFormat="1" ht="20.25" customHeight="1" x14ac:dyDescent="0.2">
      <c r="A525" s="41">
        <v>59902</v>
      </c>
      <c r="B525" s="42">
        <f t="shared" si="50"/>
        <v>0</v>
      </c>
      <c r="C525" s="117"/>
      <c r="D525" s="43">
        <f t="shared" si="51"/>
        <v>0</v>
      </c>
      <c r="E525" s="44">
        <f t="shared" si="49"/>
        <v>0</v>
      </c>
      <c r="F525" s="43">
        <f t="shared" si="52"/>
        <v>0</v>
      </c>
      <c r="G525" s="45">
        <f>IF(AND(C525&lt;&gt;"",SUM(G$27:G524)&lt;E$19),$E$19/$E$23,0)</f>
        <v>0</v>
      </c>
      <c r="H525" s="43">
        <f t="shared" si="53"/>
        <v>0</v>
      </c>
      <c r="I525" s="43">
        <f t="shared" si="55"/>
        <v>0</v>
      </c>
      <c r="J525" s="78" t="str">
        <f t="shared" si="54"/>
        <v>2063–2064</v>
      </c>
      <c r="K525" s="78"/>
      <c r="L525" s="89"/>
      <c r="M525" s="78"/>
      <c r="N525" s="87"/>
      <c r="O525" s="79"/>
      <c r="Q525" s="46"/>
    </row>
    <row r="526" spans="1:17" s="40" customFormat="1" ht="20.25" customHeight="1" x14ac:dyDescent="0.2">
      <c r="A526" s="41">
        <v>59933</v>
      </c>
      <c r="B526" s="42">
        <f t="shared" si="50"/>
        <v>0</v>
      </c>
      <c r="C526" s="117"/>
      <c r="D526" s="43">
        <f t="shared" si="51"/>
        <v>0</v>
      </c>
      <c r="E526" s="44">
        <f t="shared" si="49"/>
        <v>0</v>
      </c>
      <c r="F526" s="43">
        <f t="shared" si="52"/>
        <v>0</v>
      </c>
      <c r="G526" s="45">
        <f>IF(AND(C526&lt;&gt;"",SUM(G$27:G525)&lt;E$19),$E$19/$E$23,0)</f>
        <v>0</v>
      </c>
      <c r="H526" s="43">
        <f t="shared" si="53"/>
        <v>0</v>
      </c>
      <c r="I526" s="43">
        <f t="shared" si="55"/>
        <v>0</v>
      </c>
      <c r="J526" s="78" t="str">
        <f t="shared" si="54"/>
        <v>2063–2064</v>
      </c>
      <c r="K526" s="78"/>
      <c r="L526" s="89"/>
      <c r="M526" s="78"/>
      <c r="N526" s="87"/>
      <c r="O526" s="79"/>
      <c r="Q526" s="46"/>
    </row>
    <row r="527" spans="1:17" s="40" customFormat="1" ht="20.25" customHeight="1" x14ac:dyDescent="0.2">
      <c r="A527" s="41">
        <v>59962</v>
      </c>
      <c r="B527" s="42">
        <f t="shared" si="50"/>
        <v>0</v>
      </c>
      <c r="C527" s="117"/>
      <c r="D527" s="43">
        <f t="shared" si="51"/>
        <v>0</v>
      </c>
      <c r="E527" s="44">
        <f t="shared" si="49"/>
        <v>0</v>
      </c>
      <c r="F527" s="43">
        <f t="shared" si="52"/>
        <v>0</v>
      </c>
      <c r="G527" s="45">
        <f>IF(AND(C527&lt;&gt;"",SUM(G$27:G526)&lt;E$19),$E$19/$E$23,0)</f>
        <v>0</v>
      </c>
      <c r="H527" s="43">
        <f t="shared" si="53"/>
        <v>0</v>
      </c>
      <c r="I527" s="43">
        <f t="shared" si="55"/>
        <v>0</v>
      </c>
      <c r="J527" s="78" t="str">
        <f t="shared" si="54"/>
        <v>2063–2064</v>
      </c>
      <c r="K527" s="78"/>
      <c r="L527" s="89"/>
      <c r="M527" s="78"/>
      <c r="N527" s="87"/>
      <c r="O527" s="79"/>
      <c r="Q527" s="46"/>
    </row>
    <row r="528" spans="1:17" s="40" customFormat="1" ht="20.25" customHeight="1" x14ac:dyDescent="0.2">
      <c r="A528" s="41">
        <v>59993</v>
      </c>
      <c r="B528" s="42">
        <f t="shared" si="50"/>
        <v>0</v>
      </c>
      <c r="C528" s="117"/>
      <c r="D528" s="43">
        <f t="shared" si="51"/>
        <v>0</v>
      </c>
      <c r="E528" s="44">
        <f t="shared" si="49"/>
        <v>0</v>
      </c>
      <c r="F528" s="43">
        <f t="shared" si="52"/>
        <v>0</v>
      </c>
      <c r="G528" s="45">
        <f>IF(AND(C528&lt;&gt;"",SUM(G$27:G527)&lt;E$19),$E$19/$E$23,0)</f>
        <v>0</v>
      </c>
      <c r="H528" s="43">
        <f t="shared" si="53"/>
        <v>0</v>
      </c>
      <c r="I528" s="43">
        <f t="shared" si="55"/>
        <v>0</v>
      </c>
      <c r="J528" s="78" t="str">
        <f t="shared" si="54"/>
        <v>2063–2064</v>
      </c>
      <c r="K528" s="78"/>
      <c r="L528" s="89"/>
      <c r="M528" s="78"/>
      <c r="N528" s="87"/>
      <c r="O528" s="79"/>
      <c r="Q528" s="46"/>
    </row>
    <row r="529" spans="1:17" s="40" customFormat="1" ht="20.25" customHeight="1" x14ac:dyDescent="0.2">
      <c r="A529" s="41">
        <v>60023</v>
      </c>
      <c r="B529" s="42">
        <f t="shared" si="50"/>
        <v>0</v>
      </c>
      <c r="C529" s="117"/>
      <c r="D529" s="43">
        <f t="shared" si="51"/>
        <v>0</v>
      </c>
      <c r="E529" s="44">
        <f t="shared" si="49"/>
        <v>0</v>
      </c>
      <c r="F529" s="43">
        <f t="shared" si="52"/>
        <v>0</v>
      </c>
      <c r="G529" s="45">
        <f>IF(AND(C529&lt;&gt;"",SUM(G$27:G528)&lt;E$19),$E$19/$E$23,0)</f>
        <v>0</v>
      </c>
      <c r="H529" s="43">
        <f t="shared" si="53"/>
        <v>0</v>
      </c>
      <c r="I529" s="43">
        <f t="shared" si="55"/>
        <v>0</v>
      </c>
      <c r="J529" s="78" t="str">
        <f t="shared" si="54"/>
        <v>2063–2064</v>
      </c>
      <c r="K529" s="78"/>
      <c r="L529" s="89"/>
      <c r="M529" s="78"/>
      <c r="N529" s="87"/>
      <c r="O529" s="79"/>
      <c r="Q529" s="46"/>
    </row>
    <row r="530" spans="1:17" s="40" customFormat="1" ht="20.25" customHeight="1" x14ac:dyDescent="0.2">
      <c r="A530" s="41">
        <v>60054</v>
      </c>
      <c r="B530" s="42">
        <f t="shared" si="50"/>
        <v>0</v>
      </c>
      <c r="C530" s="117"/>
      <c r="D530" s="43">
        <f t="shared" si="51"/>
        <v>0</v>
      </c>
      <c r="E530" s="44">
        <f t="shared" si="49"/>
        <v>0</v>
      </c>
      <c r="F530" s="43">
        <f t="shared" si="52"/>
        <v>0</v>
      </c>
      <c r="G530" s="45">
        <f>IF(AND(C530&lt;&gt;"",SUM(G$27:G529)&lt;E$19),$E$19/$E$23,0)</f>
        <v>0</v>
      </c>
      <c r="H530" s="43">
        <f t="shared" si="53"/>
        <v>0</v>
      </c>
      <c r="I530" s="43">
        <f t="shared" si="55"/>
        <v>0</v>
      </c>
      <c r="J530" s="78" t="str">
        <f t="shared" si="54"/>
        <v>2063–2064</v>
      </c>
      <c r="K530" s="78"/>
      <c r="L530" s="89"/>
      <c r="M530" s="78"/>
      <c r="N530" s="87"/>
      <c r="O530" s="79"/>
      <c r="Q530" s="46"/>
    </row>
    <row r="531" spans="1:17" s="40" customFormat="1" ht="20.25" customHeight="1" x14ac:dyDescent="0.2">
      <c r="A531" s="41">
        <v>60084</v>
      </c>
      <c r="B531" s="42">
        <f t="shared" si="50"/>
        <v>0</v>
      </c>
      <c r="C531" s="117"/>
      <c r="D531" s="43">
        <f t="shared" si="51"/>
        <v>0</v>
      </c>
      <c r="E531" s="44">
        <f t="shared" si="49"/>
        <v>0</v>
      </c>
      <c r="F531" s="43">
        <f t="shared" si="52"/>
        <v>0</v>
      </c>
      <c r="G531" s="45">
        <f>IF(AND(C531&lt;&gt;"",SUM(G$27:G530)&lt;E$19),$E$19/$E$23,0)</f>
        <v>0</v>
      </c>
      <c r="H531" s="43">
        <f t="shared" si="53"/>
        <v>0</v>
      </c>
      <c r="I531" s="43">
        <f t="shared" si="55"/>
        <v>0</v>
      </c>
      <c r="J531" s="78" t="str">
        <f t="shared" si="54"/>
        <v>2064–2065</v>
      </c>
      <c r="K531" s="78"/>
      <c r="L531" s="89"/>
      <c r="M531" s="78"/>
      <c r="N531" s="87"/>
      <c r="O531" s="79"/>
      <c r="Q531" s="46"/>
    </row>
    <row r="532" spans="1:17" s="40" customFormat="1" ht="20.25" customHeight="1" x14ac:dyDescent="0.2">
      <c r="A532" s="41">
        <v>60115</v>
      </c>
      <c r="B532" s="42">
        <f t="shared" si="50"/>
        <v>0</v>
      </c>
      <c r="C532" s="117"/>
      <c r="D532" s="43">
        <f t="shared" si="51"/>
        <v>0</v>
      </c>
      <c r="E532" s="44">
        <f t="shared" si="49"/>
        <v>0</v>
      </c>
      <c r="F532" s="43">
        <f t="shared" si="52"/>
        <v>0</v>
      </c>
      <c r="G532" s="45">
        <f>IF(AND(C532&lt;&gt;"",SUM(G$27:G531)&lt;E$19),$E$19/$E$23,0)</f>
        <v>0</v>
      </c>
      <c r="H532" s="43">
        <f t="shared" si="53"/>
        <v>0</v>
      </c>
      <c r="I532" s="43">
        <f t="shared" si="55"/>
        <v>0</v>
      </c>
      <c r="J532" s="78" t="str">
        <f t="shared" si="54"/>
        <v>2064–2065</v>
      </c>
      <c r="K532" s="78"/>
      <c r="L532" s="89"/>
      <c r="M532" s="78"/>
      <c r="N532" s="87"/>
      <c r="O532" s="79"/>
      <c r="Q532" s="46"/>
    </row>
    <row r="533" spans="1:17" s="40" customFormat="1" ht="20.25" customHeight="1" x14ac:dyDescent="0.2">
      <c r="A533" s="41">
        <v>60146</v>
      </c>
      <c r="B533" s="42">
        <f t="shared" si="50"/>
        <v>0</v>
      </c>
      <c r="C533" s="117"/>
      <c r="D533" s="43">
        <f t="shared" si="51"/>
        <v>0</v>
      </c>
      <c r="E533" s="44">
        <f t="shared" si="49"/>
        <v>0</v>
      </c>
      <c r="F533" s="43">
        <f t="shared" si="52"/>
        <v>0</v>
      </c>
      <c r="G533" s="45">
        <f>IF(AND(C533&lt;&gt;"",SUM(G$27:G532)&lt;E$19),$E$19/$E$23,0)</f>
        <v>0</v>
      </c>
      <c r="H533" s="43">
        <f t="shared" si="53"/>
        <v>0</v>
      </c>
      <c r="I533" s="43">
        <f t="shared" si="55"/>
        <v>0</v>
      </c>
      <c r="J533" s="78" t="str">
        <f t="shared" si="54"/>
        <v>2064–2065</v>
      </c>
      <c r="K533" s="78"/>
      <c r="L533" s="89"/>
      <c r="M533" s="78"/>
      <c r="N533" s="87"/>
      <c r="O533" s="79"/>
      <c r="Q533" s="46"/>
    </row>
    <row r="534" spans="1:17" s="40" customFormat="1" ht="20.25" customHeight="1" x14ac:dyDescent="0.2">
      <c r="A534" s="41">
        <v>60176</v>
      </c>
      <c r="B534" s="42">
        <f t="shared" si="50"/>
        <v>0</v>
      </c>
      <c r="C534" s="117"/>
      <c r="D534" s="43">
        <f t="shared" si="51"/>
        <v>0</v>
      </c>
      <c r="E534" s="44">
        <f t="shared" si="49"/>
        <v>0</v>
      </c>
      <c r="F534" s="43">
        <f t="shared" si="52"/>
        <v>0</v>
      </c>
      <c r="G534" s="45">
        <f>IF(AND(C534&lt;&gt;"",SUM(G$27:G533)&lt;E$19),$E$19/$E$23,0)</f>
        <v>0</v>
      </c>
      <c r="H534" s="43">
        <f t="shared" si="53"/>
        <v>0</v>
      </c>
      <c r="I534" s="43">
        <f t="shared" si="55"/>
        <v>0</v>
      </c>
      <c r="J534" s="78" t="str">
        <f t="shared" si="54"/>
        <v>2064–2065</v>
      </c>
      <c r="K534" s="78"/>
      <c r="L534" s="89"/>
      <c r="M534" s="78"/>
      <c r="N534" s="87"/>
      <c r="O534" s="79"/>
      <c r="Q534" s="46"/>
    </row>
    <row r="535" spans="1:17" s="40" customFormat="1" ht="20.25" customHeight="1" x14ac:dyDescent="0.2">
      <c r="A535" s="41">
        <v>60207</v>
      </c>
      <c r="B535" s="42">
        <f t="shared" si="50"/>
        <v>0</v>
      </c>
      <c r="C535" s="117"/>
      <c r="D535" s="43">
        <f t="shared" si="51"/>
        <v>0</v>
      </c>
      <c r="E535" s="44">
        <f t="shared" si="49"/>
        <v>0</v>
      </c>
      <c r="F535" s="43">
        <f t="shared" si="52"/>
        <v>0</v>
      </c>
      <c r="G535" s="45">
        <f>IF(AND(C535&lt;&gt;"",SUM(G$27:G534)&lt;E$19),$E$19/$E$23,0)</f>
        <v>0</v>
      </c>
      <c r="H535" s="43">
        <f t="shared" si="53"/>
        <v>0</v>
      </c>
      <c r="I535" s="43">
        <f t="shared" si="55"/>
        <v>0</v>
      </c>
      <c r="J535" s="78" t="str">
        <f t="shared" si="54"/>
        <v>2064–2065</v>
      </c>
      <c r="K535" s="78"/>
      <c r="L535" s="89"/>
      <c r="M535" s="78"/>
      <c r="N535" s="87"/>
      <c r="O535" s="79"/>
      <c r="Q535" s="46"/>
    </row>
    <row r="536" spans="1:17" s="40" customFormat="1" ht="20.25" customHeight="1" x14ac:dyDescent="0.2">
      <c r="A536" s="41">
        <v>60237</v>
      </c>
      <c r="B536" s="42">
        <f t="shared" si="50"/>
        <v>0</v>
      </c>
      <c r="C536" s="117"/>
      <c r="D536" s="43">
        <f t="shared" si="51"/>
        <v>0</v>
      </c>
      <c r="E536" s="44">
        <f t="shared" si="49"/>
        <v>0</v>
      </c>
      <c r="F536" s="43">
        <f t="shared" si="52"/>
        <v>0</v>
      </c>
      <c r="G536" s="45">
        <f>IF(AND(C536&lt;&gt;"",SUM(G$27:G535)&lt;E$19),$E$19/$E$23,0)</f>
        <v>0</v>
      </c>
      <c r="H536" s="43">
        <f t="shared" si="53"/>
        <v>0</v>
      </c>
      <c r="I536" s="43">
        <f t="shared" si="55"/>
        <v>0</v>
      </c>
      <c r="J536" s="78" t="str">
        <f t="shared" si="54"/>
        <v>2064–2065</v>
      </c>
      <c r="K536" s="78"/>
      <c r="L536" s="89"/>
      <c r="M536" s="78"/>
      <c r="N536" s="87"/>
      <c r="O536" s="79"/>
      <c r="Q536" s="46"/>
    </row>
    <row r="537" spans="1:17" s="40" customFormat="1" ht="20.25" customHeight="1" x14ac:dyDescent="0.2">
      <c r="A537" s="41">
        <v>60268</v>
      </c>
      <c r="B537" s="42">
        <f t="shared" si="50"/>
        <v>0</v>
      </c>
      <c r="C537" s="117"/>
      <c r="D537" s="43">
        <f t="shared" si="51"/>
        <v>0</v>
      </c>
      <c r="E537" s="44">
        <f t="shared" si="49"/>
        <v>0</v>
      </c>
      <c r="F537" s="43">
        <f t="shared" si="52"/>
        <v>0</v>
      </c>
      <c r="G537" s="45">
        <f>IF(AND(C537&lt;&gt;"",SUM(G$27:G536)&lt;E$19),$E$19/$E$23,0)</f>
        <v>0</v>
      </c>
      <c r="H537" s="43">
        <f t="shared" si="53"/>
        <v>0</v>
      </c>
      <c r="I537" s="43">
        <f t="shared" si="55"/>
        <v>0</v>
      </c>
      <c r="J537" s="78" t="str">
        <f t="shared" si="54"/>
        <v>2064–2065</v>
      </c>
      <c r="K537" s="78"/>
      <c r="L537" s="89"/>
      <c r="M537" s="78"/>
      <c r="N537" s="87"/>
      <c r="O537" s="79"/>
      <c r="Q537" s="46"/>
    </row>
    <row r="538" spans="1:17" s="40" customFormat="1" ht="20.25" customHeight="1" x14ac:dyDescent="0.2">
      <c r="A538" s="41">
        <v>60299</v>
      </c>
      <c r="B538" s="42">
        <f t="shared" si="50"/>
        <v>0</v>
      </c>
      <c r="C538" s="117"/>
      <c r="D538" s="43">
        <f t="shared" si="51"/>
        <v>0</v>
      </c>
      <c r="E538" s="44">
        <f t="shared" si="49"/>
        <v>0</v>
      </c>
      <c r="F538" s="43">
        <f t="shared" si="52"/>
        <v>0</v>
      </c>
      <c r="G538" s="45">
        <f>IF(AND(C538&lt;&gt;"",SUM(G$27:G537)&lt;E$19),$E$19/$E$23,0)</f>
        <v>0</v>
      </c>
      <c r="H538" s="43">
        <f t="shared" si="53"/>
        <v>0</v>
      </c>
      <c r="I538" s="43">
        <f t="shared" si="55"/>
        <v>0</v>
      </c>
      <c r="J538" s="78" t="str">
        <f t="shared" si="54"/>
        <v>2064–2065</v>
      </c>
      <c r="K538" s="78"/>
      <c r="L538" s="89"/>
      <c r="M538" s="78"/>
      <c r="N538" s="87"/>
      <c r="O538" s="79"/>
      <c r="Q538" s="46"/>
    </row>
    <row r="539" spans="1:17" s="40" customFormat="1" ht="20.25" customHeight="1" x14ac:dyDescent="0.2">
      <c r="A539" s="41">
        <v>60327</v>
      </c>
      <c r="B539" s="42">
        <f t="shared" si="50"/>
        <v>0</v>
      </c>
      <c r="C539" s="117"/>
      <c r="D539" s="43">
        <f t="shared" si="51"/>
        <v>0</v>
      </c>
      <c r="E539" s="44">
        <f t="shared" ref="E539:E602" si="56">C539-D539</f>
        <v>0</v>
      </c>
      <c r="F539" s="43">
        <f t="shared" si="52"/>
        <v>0</v>
      </c>
      <c r="G539" s="45">
        <f>IF(AND(C539&lt;&gt;"",SUM(G$27:G538)&lt;E$19),$E$19/$E$23,0)</f>
        <v>0</v>
      </c>
      <c r="H539" s="43">
        <f t="shared" si="53"/>
        <v>0</v>
      </c>
      <c r="I539" s="43">
        <f t="shared" si="55"/>
        <v>0</v>
      </c>
      <c r="J539" s="78" t="str">
        <f t="shared" si="54"/>
        <v>2064–2065</v>
      </c>
      <c r="K539" s="78"/>
      <c r="L539" s="89"/>
      <c r="M539" s="78"/>
      <c r="N539" s="87"/>
      <c r="O539" s="79"/>
      <c r="Q539" s="46"/>
    </row>
    <row r="540" spans="1:17" s="40" customFormat="1" ht="20.25" customHeight="1" x14ac:dyDescent="0.2">
      <c r="A540" s="41">
        <v>60358</v>
      </c>
      <c r="B540" s="42">
        <f t="shared" ref="B540:B603" si="57">IF(C540&gt;0,C540*-1,C540)</f>
        <v>0</v>
      </c>
      <c r="C540" s="117"/>
      <c r="D540" s="43">
        <f t="shared" ref="D540:D603" si="58">IF(C540="",0,IF($E$15="Beginning",IF(C539&lt;&gt;"",$F539*$E$6/12,0),IF(C539&lt;&gt;"",$F539*$E$6/12,$E$16*$E$6/12)))</f>
        <v>0</v>
      </c>
      <c r="E540" s="44">
        <f t="shared" si="56"/>
        <v>0</v>
      </c>
      <c r="F540" s="43">
        <f t="shared" ref="F540:F603" si="59">IF(C540="",0,IF(C539="",$E$16-E540,IF(C540&lt;&gt;"",F539-E540)))</f>
        <v>0</v>
      </c>
      <c r="G540" s="45">
        <f>IF(AND(C540&lt;&gt;"",SUM(G$27:G539)&lt;E$19),$E$19/$E$23,0)</f>
        <v>0</v>
      </c>
      <c r="H540" s="43">
        <f t="shared" ref="H540:H603" si="60">IF(C540&lt;&gt;"",G540+H539,0)</f>
        <v>0</v>
      </c>
      <c r="I540" s="43">
        <f t="shared" si="55"/>
        <v>0</v>
      </c>
      <c r="J540" s="78" t="str">
        <f t="shared" ref="J540:J603" si="61">IF(OR(MONTH(A540)=1,MONTH(A540)=2,MONTH(A540)=3,MONTH(A540)=4,MONTH(A540)=5,MONTH(A540)=6),YEAR(A540)-1&amp;"–"&amp;YEAR(A540),YEAR(A540)&amp;"–"&amp;YEAR(A540)+1)</f>
        <v>2064–2065</v>
      </c>
      <c r="K540" s="78"/>
      <c r="L540" s="89"/>
      <c r="M540" s="78"/>
      <c r="N540" s="87"/>
      <c r="O540" s="79"/>
      <c r="Q540" s="46"/>
    </row>
    <row r="541" spans="1:17" s="40" customFormat="1" ht="20.25" customHeight="1" x14ac:dyDescent="0.2">
      <c r="A541" s="41">
        <v>60388</v>
      </c>
      <c r="B541" s="42">
        <f t="shared" si="57"/>
        <v>0</v>
      </c>
      <c r="C541" s="117"/>
      <c r="D541" s="43">
        <f t="shared" si="58"/>
        <v>0</v>
      </c>
      <c r="E541" s="44">
        <f t="shared" si="56"/>
        <v>0</v>
      </c>
      <c r="F541" s="43">
        <f t="shared" si="59"/>
        <v>0</v>
      </c>
      <c r="G541" s="45">
        <f>IF(AND(C541&lt;&gt;"",SUM(G$27:G540)&lt;E$19),$E$19/$E$23,0)</f>
        <v>0</v>
      </c>
      <c r="H541" s="43">
        <f t="shared" si="60"/>
        <v>0</v>
      </c>
      <c r="I541" s="43">
        <f t="shared" ref="I541:I604" si="62">IF(C541&lt;&gt;"",$E$19-H541,0)</f>
        <v>0</v>
      </c>
      <c r="J541" s="78" t="str">
        <f t="shared" si="61"/>
        <v>2064–2065</v>
      </c>
      <c r="K541" s="78"/>
      <c r="L541" s="89"/>
      <c r="M541" s="78"/>
      <c r="N541" s="87"/>
      <c r="O541" s="79"/>
      <c r="Q541" s="46"/>
    </row>
    <row r="542" spans="1:17" s="40" customFormat="1" ht="20.25" customHeight="1" x14ac:dyDescent="0.2">
      <c r="A542" s="41">
        <v>60419</v>
      </c>
      <c r="B542" s="42">
        <f t="shared" si="57"/>
        <v>0</v>
      </c>
      <c r="C542" s="117"/>
      <c r="D542" s="43">
        <f t="shared" si="58"/>
        <v>0</v>
      </c>
      <c r="E542" s="44">
        <f t="shared" si="56"/>
        <v>0</v>
      </c>
      <c r="F542" s="43">
        <f t="shared" si="59"/>
        <v>0</v>
      </c>
      <c r="G542" s="45">
        <f>IF(AND(C542&lt;&gt;"",SUM(G$27:G541)&lt;E$19),$E$19/$E$23,0)</f>
        <v>0</v>
      </c>
      <c r="H542" s="43">
        <f t="shared" si="60"/>
        <v>0</v>
      </c>
      <c r="I542" s="43">
        <f t="shared" si="62"/>
        <v>0</v>
      </c>
      <c r="J542" s="78" t="str">
        <f t="shared" si="61"/>
        <v>2064–2065</v>
      </c>
      <c r="K542" s="78"/>
      <c r="L542" s="89"/>
      <c r="M542" s="78"/>
      <c r="N542" s="87"/>
      <c r="O542" s="79"/>
      <c r="Q542" s="46"/>
    </row>
    <row r="543" spans="1:17" s="40" customFormat="1" ht="20.25" customHeight="1" x14ac:dyDescent="0.2">
      <c r="A543" s="41">
        <v>60449</v>
      </c>
      <c r="B543" s="42">
        <f t="shared" si="57"/>
        <v>0</v>
      </c>
      <c r="C543" s="117"/>
      <c r="D543" s="43">
        <f t="shared" si="58"/>
        <v>0</v>
      </c>
      <c r="E543" s="44">
        <f t="shared" si="56"/>
        <v>0</v>
      </c>
      <c r="F543" s="43">
        <f t="shared" si="59"/>
        <v>0</v>
      </c>
      <c r="G543" s="45">
        <f>IF(AND(C543&lt;&gt;"",SUM(G$27:G542)&lt;E$19),$E$19/$E$23,0)</f>
        <v>0</v>
      </c>
      <c r="H543" s="43">
        <f t="shared" si="60"/>
        <v>0</v>
      </c>
      <c r="I543" s="43">
        <f t="shared" si="62"/>
        <v>0</v>
      </c>
      <c r="J543" s="78" t="str">
        <f t="shared" si="61"/>
        <v>2065–2066</v>
      </c>
      <c r="K543" s="78"/>
      <c r="L543" s="89"/>
      <c r="M543" s="78"/>
      <c r="N543" s="87"/>
      <c r="O543" s="79"/>
      <c r="Q543" s="46"/>
    </row>
    <row r="544" spans="1:17" s="40" customFormat="1" ht="20.25" customHeight="1" x14ac:dyDescent="0.2">
      <c r="A544" s="41">
        <v>60480</v>
      </c>
      <c r="B544" s="42">
        <f t="shared" si="57"/>
        <v>0</v>
      </c>
      <c r="C544" s="117"/>
      <c r="D544" s="43">
        <f t="shared" si="58"/>
        <v>0</v>
      </c>
      <c r="E544" s="44">
        <f t="shared" si="56"/>
        <v>0</v>
      </c>
      <c r="F544" s="43">
        <f t="shared" si="59"/>
        <v>0</v>
      </c>
      <c r="G544" s="45">
        <f>IF(AND(C544&lt;&gt;"",SUM(G$27:G543)&lt;E$19),$E$19/$E$23,0)</f>
        <v>0</v>
      </c>
      <c r="H544" s="43">
        <f t="shared" si="60"/>
        <v>0</v>
      </c>
      <c r="I544" s="43">
        <f t="shared" si="62"/>
        <v>0</v>
      </c>
      <c r="J544" s="78" t="str">
        <f t="shared" si="61"/>
        <v>2065–2066</v>
      </c>
      <c r="K544" s="78"/>
      <c r="L544" s="89"/>
      <c r="M544" s="78"/>
      <c r="N544" s="87"/>
      <c r="O544" s="79"/>
      <c r="Q544" s="46"/>
    </row>
    <row r="545" spans="1:17" s="40" customFormat="1" ht="20.25" customHeight="1" x14ac:dyDescent="0.2">
      <c r="A545" s="41">
        <v>60511</v>
      </c>
      <c r="B545" s="42">
        <f t="shared" si="57"/>
        <v>0</v>
      </c>
      <c r="C545" s="117"/>
      <c r="D545" s="43">
        <f t="shared" si="58"/>
        <v>0</v>
      </c>
      <c r="E545" s="44">
        <f t="shared" si="56"/>
        <v>0</v>
      </c>
      <c r="F545" s="43">
        <f t="shared" si="59"/>
        <v>0</v>
      </c>
      <c r="G545" s="45">
        <f>IF(AND(C545&lt;&gt;"",SUM(G$27:G544)&lt;E$19),$E$19/$E$23,0)</f>
        <v>0</v>
      </c>
      <c r="H545" s="43">
        <f t="shared" si="60"/>
        <v>0</v>
      </c>
      <c r="I545" s="43">
        <f t="shared" si="62"/>
        <v>0</v>
      </c>
      <c r="J545" s="78" t="str">
        <f t="shared" si="61"/>
        <v>2065–2066</v>
      </c>
      <c r="K545" s="78"/>
      <c r="L545" s="89"/>
      <c r="M545" s="78"/>
      <c r="N545" s="87"/>
      <c r="O545" s="79"/>
      <c r="Q545" s="46"/>
    </row>
    <row r="546" spans="1:17" s="40" customFormat="1" ht="20.25" customHeight="1" x14ac:dyDescent="0.2">
      <c r="A546" s="41">
        <v>60541</v>
      </c>
      <c r="B546" s="42">
        <f t="shared" si="57"/>
        <v>0</v>
      </c>
      <c r="C546" s="117"/>
      <c r="D546" s="43">
        <f t="shared" si="58"/>
        <v>0</v>
      </c>
      <c r="E546" s="44">
        <f t="shared" si="56"/>
        <v>0</v>
      </c>
      <c r="F546" s="43">
        <f t="shared" si="59"/>
        <v>0</v>
      </c>
      <c r="G546" s="45">
        <f>IF(AND(C546&lt;&gt;"",SUM(G$27:G545)&lt;E$19),$E$19/$E$23,0)</f>
        <v>0</v>
      </c>
      <c r="H546" s="43">
        <f t="shared" si="60"/>
        <v>0</v>
      </c>
      <c r="I546" s="43">
        <f t="shared" si="62"/>
        <v>0</v>
      </c>
      <c r="J546" s="78" t="str">
        <f t="shared" si="61"/>
        <v>2065–2066</v>
      </c>
      <c r="K546" s="78"/>
      <c r="L546" s="89"/>
      <c r="M546" s="78"/>
      <c r="N546" s="87"/>
      <c r="O546" s="79"/>
      <c r="Q546" s="46"/>
    </row>
    <row r="547" spans="1:17" s="40" customFormat="1" ht="20.25" customHeight="1" x14ac:dyDescent="0.2">
      <c r="A547" s="41">
        <v>60572</v>
      </c>
      <c r="B547" s="42">
        <f t="shared" si="57"/>
        <v>0</v>
      </c>
      <c r="C547" s="117"/>
      <c r="D547" s="43">
        <f t="shared" si="58"/>
        <v>0</v>
      </c>
      <c r="E547" s="44">
        <f t="shared" si="56"/>
        <v>0</v>
      </c>
      <c r="F547" s="43">
        <f t="shared" si="59"/>
        <v>0</v>
      </c>
      <c r="G547" s="45">
        <f>IF(AND(C547&lt;&gt;"",SUM(G$27:G546)&lt;E$19),$E$19/$E$23,0)</f>
        <v>0</v>
      </c>
      <c r="H547" s="43">
        <f t="shared" si="60"/>
        <v>0</v>
      </c>
      <c r="I547" s="43">
        <f t="shared" si="62"/>
        <v>0</v>
      </c>
      <c r="J547" s="78" t="str">
        <f t="shared" si="61"/>
        <v>2065–2066</v>
      </c>
      <c r="K547" s="78"/>
      <c r="L547" s="89"/>
      <c r="M547" s="78"/>
      <c r="N547" s="87"/>
      <c r="O547" s="79"/>
      <c r="Q547" s="46"/>
    </row>
    <row r="548" spans="1:17" s="40" customFormat="1" ht="20.25" customHeight="1" x14ac:dyDescent="0.2">
      <c r="A548" s="41">
        <v>60602</v>
      </c>
      <c r="B548" s="42">
        <f t="shared" si="57"/>
        <v>0</v>
      </c>
      <c r="C548" s="117"/>
      <c r="D548" s="43">
        <f t="shared" si="58"/>
        <v>0</v>
      </c>
      <c r="E548" s="44">
        <f t="shared" si="56"/>
        <v>0</v>
      </c>
      <c r="F548" s="43">
        <f t="shared" si="59"/>
        <v>0</v>
      </c>
      <c r="G548" s="45">
        <f>IF(AND(C548&lt;&gt;"",SUM(G$27:G547)&lt;E$19),$E$19/$E$23,0)</f>
        <v>0</v>
      </c>
      <c r="H548" s="43">
        <f t="shared" si="60"/>
        <v>0</v>
      </c>
      <c r="I548" s="43">
        <f t="shared" si="62"/>
        <v>0</v>
      </c>
      <c r="J548" s="78" t="str">
        <f t="shared" si="61"/>
        <v>2065–2066</v>
      </c>
      <c r="K548" s="78"/>
      <c r="L548" s="89"/>
      <c r="M548" s="78"/>
      <c r="N548" s="87"/>
      <c r="O548" s="79"/>
      <c r="Q548" s="46"/>
    </row>
    <row r="549" spans="1:17" s="40" customFormat="1" ht="20.25" customHeight="1" x14ac:dyDescent="0.2">
      <c r="A549" s="41">
        <v>60633</v>
      </c>
      <c r="B549" s="42">
        <f t="shared" si="57"/>
        <v>0</v>
      </c>
      <c r="C549" s="117"/>
      <c r="D549" s="43">
        <f t="shared" si="58"/>
        <v>0</v>
      </c>
      <c r="E549" s="44">
        <f t="shared" si="56"/>
        <v>0</v>
      </c>
      <c r="F549" s="43">
        <f t="shared" si="59"/>
        <v>0</v>
      </c>
      <c r="G549" s="45">
        <f>IF(AND(C549&lt;&gt;"",SUM(G$27:G548)&lt;E$19),$E$19/$E$23,0)</f>
        <v>0</v>
      </c>
      <c r="H549" s="43">
        <f t="shared" si="60"/>
        <v>0</v>
      </c>
      <c r="I549" s="43">
        <f t="shared" si="62"/>
        <v>0</v>
      </c>
      <c r="J549" s="78" t="str">
        <f t="shared" si="61"/>
        <v>2065–2066</v>
      </c>
      <c r="K549" s="78"/>
      <c r="L549" s="89"/>
      <c r="M549" s="78"/>
      <c r="N549" s="87"/>
      <c r="O549" s="79"/>
      <c r="Q549" s="46"/>
    </row>
    <row r="550" spans="1:17" s="40" customFormat="1" ht="20.25" customHeight="1" x14ac:dyDescent="0.2">
      <c r="A550" s="41">
        <v>60664</v>
      </c>
      <c r="B550" s="42">
        <f t="shared" si="57"/>
        <v>0</v>
      </c>
      <c r="C550" s="117"/>
      <c r="D550" s="43">
        <f t="shared" si="58"/>
        <v>0</v>
      </c>
      <c r="E550" s="44">
        <f t="shared" si="56"/>
        <v>0</v>
      </c>
      <c r="F550" s="43">
        <f t="shared" si="59"/>
        <v>0</v>
      </c>
      <c r="G550" s="45">
        <f>IF(AND(C550&lt;&gt;"",SUM(G$27:G549)&lt;E$19),$E$19/$E$23,0)</f>
        <v>0</v>
      </c>
      <c r="H550" s="43">
        <f t="shared" si="60"/>
        <v>0</v>
      </c>
      <c r="I550" s="43">
        <f t="shared" si="62"/>
        <v>0</v>
      </c>
      <c r="J550" s="78" t="str">
        <f t="shared" si="61"/>
        <v>2065–2066</v>
      </c>
      <c r="K550" s="78"/>
      <c r="L550" s="89"/>
      <c r="M550" s="78"/>
      <c r="N550" s="87"/>
      <c r="O550" s="79"/>
      <c r="Q550" s="46"/>
    </row>
    <row r="551" spans="1:17" s="40" customFormat="1" ht="20.25" customHeight="1" x14ac:dyDescent="0.2">
      <c r="A551" s="41">
        <v>60692</v>
      </c>
      <c r="B551" s="42">
        <f t="shared" si="57"/>
        <v>0</v>
      </c>
      <c r="C551" s="117"/>
      <c r="D551" s="43">
        <f t="shared" si="58"/>
        <v>0</v>
      </c>
      <c r="E551" s="44">
        <f t="shared" si="56"/>
        <v>0</v>
      </c>
      <c r="F551" s="43">
        <f t="shared" si="59"/>
        <v>0</v>
      </c>
      <c r="G551" s="45">
        <f>IF(AND(C551&lt;&gt;"",SUM(G$27:G550)&lt;E$19),$E$19/$E$23,0)</f>
        <v>0</v>
      </c>
      <c r="H551" s="43">
        <f t="shared" si="60"/>
        <v>0</v>
      </c>
      <c r="I551" s="43">
        <f t="shared" si="62"/>
        <v>0</v>
      </c>
      <c r="J551" s="78" t="str">
        <f t="shared" si="61"/>
        <v>2065–2066</v>
      </c>
      <c r="K551" s="78"/>
      <c r="L551" s="89"/>
      <c r="M551" s="78"/>
      <c r="N551" s="87"/>
      <c r="O551" s="79"/>
      <c r="Q551" s="46"/>
    </row>
    <row r="552" spans="1:17" s="40" customFormat="1" ht="20.25" customHeight="1" x14ac:dyDescent="0.2">
      <c r="A552" s="41">
        <v>60723</v>
      </c>
      <c r="B552" s="42">
        <f t="shared" si="57"/>
        <v>0</v>
      </c>
      <c r="C552" s="117"/>
      <c r="D552" s="43">
        <f t="shared" si="58"/>
        <v>0</v>
      </c>
      <c r="E552" s="44">
        <f t="shared" si="56"/>
        <v>0</v>
      </c>
      <c r="F552" s="43">
        <f t="shared" si="59"/>
        <v>0</v>
      </c>
      <c r="G552" s="45">
        <f>IF(AND(C552&lt;&gt;"",SUM(G$27:G551)&lt;E$19),$E$19/$E$23,0)</f>
        <v>0</v>
      </c>
      <c r="H552" s="43">
        <f t="shared" si="60"/>
        <v>0</v>
      </c>
      <c r="I552" s="43">
        <f t="shared" si="62"/>
        <v>0</v>
      </c>
      <c r="J552" s="78" t="str">
        <f t="shared" si="61"/>
        <v>2065–2066</v>
      </c>
      <c r="K552" s="78"/>
      <c r="L552" s="89"/>
      <c r="M552" s="78"/>
      <c r="N552" s="87"/>
      <c r="O552" s="79"/>
      <c r="Q552" s="46"/>
    </row>
    <row r="553" spans="1:17" s="40" customFormat="1" ht="20.25" customHeight="1" x14ac:dyDescent="0.2">
      <c r="A553" s="41">
        <v>60753</v>
      </c>
      <c r="B553" s="42">
        <f t="shared" si="57"/>
        <v>0</v>
      </c>
      <c r="C553" s="117"/>
      <c r="D553" s="43">
        <f t="shared" si="58"/>
        <v>0</v>
      </c>
      <c r="E553" s="44">
        <f t="shared" si="56"/>
        <v>0</v>
      </c>
      <c r="F553" s="43">
        <f t="shared" si="59"/>
        <v>0</v>
      </c>
      <c r="G553" s="45">
        <f>IF(AND(C553&lt;&gt;"",SUM(G$27:G552)&lt;E$19),$E$19/$E$23,0)</f>
        <v>0</v>
      </c>
      <c r="H553" s="43">
        <f t="shared" si="60"/>
        <v>0</v>
      </c>
      <c r="I553" s="43">
        <f t="shared" si="62"/>
        <v>0</v>
      </c>
      <c r="J553" s="78" t="str">
        <f t="shared" si="61"/>
        <v>2065–2066</v>
      </c>
      <c r="K553" s="78"/>
      <c r="L553" s="89"/>
      <c r="M553" s="78"/>
      <c r="N553" s="87"/>
      <c r="O553" s="79"/>
      <c r="Q553" s="46"/>
    </row>
    <row r="554" spans="1:17" s="40" customFormat="1" ht="20.25" customHeight="1" x14ac:dyDescent="0.2">
      <c r="A554" s="41">
        <v>60784</v>
      </c>
      <c r="B554" s="42">
        <f t="shared" si="57"/>
        <v>0</v>
      </c>
      <c r="C554" s="117"/>
      <c r="D554" s="43">
        <f t="shared" si="58"/>
        <v>0</v>
      </c>
      <c r="E554" s="44">
        <f t="shared" si="56"/>
        <v>0</v>
      </c>
      <c r="F554" s="43">
        <f t="shared" si="59"/>
        <v>0</v>
      </c>
      <c r="G554" s="45">
        <f>IF(AND(C554&lt;&gt;"",SUM(G$27:G553)&lt;E$19),$E$19/$E$23,0)</f>
        <v>0</v>
      </c>
      <c r="H554" s="43">
        <f t="shared" si="60"/>
        <v>0</v>
      </c>
      <c r="I554" s="43">
        <f t="shared" si="62"/>
        <v>0</v>
      </c>
      <c r="J554" s="78" t="str">
        <f t="shared" si="61"/>
        <v>2065–2066</v>
      </c>
      <c r="K554" s="78"/>
      <c r="L554" s="89"/>
      <c r="M554" s="78"/>
      <c r="N554" s="87"/>
      <c r="O554" s="79"/>
      <c r="Q554" s="46"/>
    </row>
    <row r="555" spans="1:17" s="40" customFormat="1" ht="20.25" customHeight="1" x14ac:dyDescent="0.2">
      <c r="A555" s="41">
        <v>60814</v>
      </c>
      <c r="B555" s="42">
        <f t="shared" si="57"/>
        <v>0</v>
      </c>
      <c r="C555" s="117"/>
      <c r="D555" s="43">
        <f t="shared" si="58"/>
        <v>0</v>
      </c>
      <c r="E555" s="44">
        <f t="shared" si="56"/>
        <v>0</v>
      </c>
      <c r="F555" s="43">
        <f t="shared" si="59"/>
        <v>0</v>
      </c>
      <c r="G555" s="45">
        <f>IF(AND(C555&lt;&gt;"",SUM(G$27:G554)&lt;E$19),$E$19/$E$23,0)</f>
        <v>0</v>
      </c>
      <c r="H555" s="43">
        <f t="shared" si="60"/>
        <v>0</v>
      </c>
      <c r="I555" s="43">
        <f t="shared" si="62"/>
        <v>0</v>
      </c>
      <c r="J555" s="78" t="str">
        <f t="shared" si="61"/>
        <v>2066–2067</v>
      </c>
      <c r="K555" s="78"/>
      <c r="L555" s="89"/>
      <c r="M555" s="78"/>
      <c r="N555" s="87"/>
      <c r="O555" s="79"/>
      <c r="Q555" s="46"/>
    </row>
    <row r="556" spans="1:17" s="40" customFormat="1" ht="20.25" customHeight="1" x14ac:dyDescent="0.2">
      <c r="A556" s="41">
        <v>60845</v>
      </c>
      <c r="B556" s="42">
        <f t="shared" si="57"/>
        <v>0</v>
      </c>
      <c r="C556" s="117"/>
      <c r="D556" s="43">
        <f t="shared" si="58"/>
        <v>0</v>
      </c>
      <c r="E556" s="44">
        <f t="shared" si="56"/>
        <v>0</v>
      </c>
      <c r="F556" s="43">
        <f t="shared" si="59"/>
        <v>0</v>
      </c>
      <c r="G556" s="45">
        <f>IF(AND(C556&lt;&gt;"",SUM(G$27:G555)&lt;E$19),$E$19/$E$23,0)</f>
        <v>0</v>
      </c>
      <c r="H556" s="43">
        <f t="shared" si="60"/>
        <v>0</v>
      </c>
      <c r="I556" s="43">
        <f t="shared" si="62"/>
        <v>0</v>
      </c>
      <c r="J556" s="78" t="str">
        <f t="shared" si="61"/>
        <v>2066–2067</v>
      </c>
      <c r="K556" s="78"/>
      <c r="L556" s="89"/>
      <c r="M556" s="78"/>
      <c r="N556" s="87"/>
      <c r="O556" s="79"/>
      <c r="Q556" s="46"/>
    </row>
    <row r="557" spans="1:17" s="40" customFormat="1" ht="20.25" customHeight="1" x14ac:dyDescent="0.2">
      <c r="A557" s="41">
        <v>60876</v>
      </c>
      <c r="B557" s="42">
        <f t="shared" si="57"/>
        <v>0</v>
      </c>
      <c r="C557" s="117"/>
      <c r="D557" s="43">
        <f t="shared" si="58"/>
        <v>0</v>
      </c>
      <c r="E557" s="44">
        <f t="shared" si="56"/>
        <v>0</v>
      </c>
      <c r="F557" s="43">
        <f t="shared" si="59"/>
        <v>0</v>
      </c>
      <c r="G557" s="45">
        <f>IF(AND(C557&lt;&gt;"",SUM(G$27:G556)&lt;E$19),$E$19/$E$23,0)</f>
        <v>0</v>
      </c>
      <c r="H557" s="43">
        <f t="shared" si="60"/>
        <v>0</v>
      </c>
      <c r="I557" s="43">
        <f t="shared" si="62"/>
        <v>0</v>
      </c>
      <c r="J557" s="78" t="str">
        <f t="shared" si="61"/>
        <v>2066–2067</v>
      </c>
      <c r="K557" s="78"/>
      <c r="L557" s="89"/>
      <c r="M557" s="78"/>
      <c r="N557" s="87"/>
      <c r="O557" s="79"/>
      <c r="Q557" s="46"/>
    </row>
    <row r="558" spans="1:17" s="40" customFormat="1" ht="20.25" customHeight="1" x14ac:dyDescent="0.2">
      <c r="A558" s="41">
        <v>60906</v>
      </c>
      <c r="B558" s="42">
        <f t="shared" si="57"/>
        <v>0</v>
      </c>
      <c r="C558" s="117"/>
      <c r="D558" s="43">
        <f t="shared" si="58"/>
        <v>0</v>
      </c>
      <c r="E558" s="44">
        <f t="shared" si="56"/>
        <v>0</v>
      </c>
      <c r="F558" s="43">
        <f t="shared" si="59"/>
        <v>0</v>
      </c>
      <c r="G558" s="45">
        <f>IF(AND(C558&lt;&gt;"",SUM(G$27:G557)&lt;E$19),$E$19/$E$23,0)</f>
        <v>0</v>
      </c>
      <c r="H558" s="43">
        <f t="shared" si="60"/>
        <v>0</v>
      </c>
      <c r="I558" s="43">
        <f t="shared" si="62"/>
        <v>0</v>
      </c>
      <c r="J558" s="78" t="str">
        <f t="shared" si="61"/>
        <v>2066–2067</v>
      </c>
      <c r="K558" s="78"/>
      <c r="L558" s="89"/>
      <c r="M558" s="78"/>
      <c r="N558" s="87"/>
      <c r="O558" s="79"/>
      <c r="Q558" s="46"/>
    </row>
    <row r="559" spans="1:17" s="40" customFormat="1" ht="20.25" customHeight="1" x14ac:dyDescent="0.2">
      <c r="A559" s="41">
        <v>60937</v>
      </c>
      <c r="B559" s="42">
        <f t="shared" si="57"/>
        <v>0</v>
      </c>
      <c r="C559" s="117"/>
      <c r="D559" s="43">
        <f t="shared" si="58"/>
        <v>0</v>
      </c>
      <c r="E559" s="44">
        <f t="shared" si="56"/>
        <v>0</v>
      </c>
      <c r="F559" s="43">
        <f t="shared" si="59"/>
        <v>0</v>
      </c>
      <c r="G559" s="45">
        <f>IF(AND(C559&lt;&gt;"",SUM(G$27:G558)&lt;E$19),$E$19/$E$23,0)</f>
        <v>0</v>
      </c>
      <c r="H559" s="43">
        <f t="shared" si="60"/>
        <v>0</v>
      </c>
      <c r="I559" s="43">
        <f t="shared" si="62"/>
        <v>0</v>
      </c>
      <c r="J559" s="78" t="str">
        <f t="shared" si="61"/>
        <v>2066–2067</v>
      </c>
      <c r="K559" s="78"/>
      <c r="L559" s="89"/>
      <c r="M559" s="78"/>
      <c r="N559" s="87"/>
      <c r="O559" s="79"/>
      <c r="Q559" s="46"/>
    </row>
    <row r="560" spans="1:17" s="40" customFormat="1" ht="20.25" customHeight="1" x14ac:dyDescent="0.2">
      <c r="A560" s="41">
        <v>60967</v>
      </c>
      <c r="B560" s="42">
        <f t="shared" si="57"/>
        <v>0</v>
      </c>
      <c r="C560" s="117"/>
      <c r="D560" s="43">
        <f t="shared" si="58"/>
        <v>0</v>
      </c>
      <c r="E560" s="44">
        <f t="shared" si="56"/>
        <v>0</v>
      </c>
      <c r="F560" s="43">
        <f t="shared" si="59"/>
        <v>0</v>
      </c>
      <c r="G560" s="45">
        <f>IF(AND(C560&lt;&gt;"",SUM(G$27:G559)&lt;E$19),$E$19/$E$23,0)</f>
        <v>0</v>
      </c>
      <c r="H560" s="43">
        <f t="shared" si="60"/>
        <v>0</v>
      </c>
      <c r="I560" s="43">
        <f t="shared" si="62"/>
        <v>0</v>
      </c>
      <c r="J560" s="78" t="str">
        <f t="shared" si="61"/>
        <v>2066–2067</v>
      </c>
      <c r="K560" s="78"/>
      <c r="L560" s="89"/>
      <c r="M560" s="78"/>
      <c r="N560" s="87"/>
      <c r="O560" s="79"/>
      <c r="Q560" s="46"/>
    </row>
    <row r="561" spans="1:17" s="40" customFormat="1" ht="20.25" customHeight="1" x14ac:dyDescent="0.2">
      <c r="A561" s="41">
        <v>60998</v>
      </c>
      <c r="B561" s="42">
        <f t="shared" si="57"/>
        <v>0</v>
      </c>
      <c r="C561" s="117"/>
      <c r="D561" s="43">
        <f t="shared" si="58"/>
        <v>0</v>
      </c>
      <c r="E561" s="44">
        <f t="shared" si="56"/>
        <v>0</v>
      </c>
      <c r="F561" s="43">
        <f t="shared" si="59"/>
        <v>0</v>
      </c>
      <c r="G561" s="45">
        <f>IF(AND(C561&lt;&gt;"",SUM(G$27:G560)&lt;E$19),$E$19/$E$23,0)</f>
        <v>0</v>
      </c>
      <c r="H561" s="43">
        <f t="shared" si="60"/>
        <v>0</v>
      </c>
      <c r="I561" s="43">
        <f t="shared" si="62"/>
        <v>0</v>
      </c>
      <c r="J561" s="78" t="str">
        <f t="shared" si="61"/>
        <v>2066–2067</v>
      </c>
      <c r="K561" s="78"/>
      <c r="L561" s="89"/>
      <c r="M561" s="78"/>
      <c r="N561" s="87"/>
      <c r="O561" s="79"/>
      <c r="Q561" s="46"/>
    </row>
    <row r="562" spans="1:17" s="40" customFormat="1" ht="20.25" customHeight="1" x14ac:dyDescent="0.2">
      <c r="A562" s="41">
        <v>61029</v>
      </c>
      <c r="B562" s="42">
        <f t="shared" si="57"/>
        <v>0</v>
      </c>
      <c r="C562" s="117"/>
      <c r="D562" s="43">
        <f t="shared" si="58"/>
        <v>0</v>
      </c>
      <c r="E562" s="44">
        <f t="shared" si="56"/>
        <v>0</v>
      </c>
      <c r="F562" s="43">
        <f t="shared" si="59"/>
        <v>0</v>
      </c>
      <c r="G562" s="45">
        <f>IF(AND(C562&lt;&gt;"",SUM(G$27:G561)&lt;E$19),$E$19/$E$23,0)</f>
        <v>0</v>
      </c>
      <c r="H562" s="43">
        <f t="shared" si="60"/>
        <v>0</v>
      </c>
      <c r="I562" s="43">
        <f t="shared" si="62"/>
        <v>0</v>
      </c>
      <c r="J562" s="78" t="str">
        <f t="shared" si="61"/>
        <v>2066–2067</v>
      </c>
      <c r="K562" s="78"/>
      <c r="L562" s="89"/>
      <c r="M562" s="78"/>
      <c r="N562" s="87"/>
      <c r="O562" s="79"/>
      <c r="Q562" s="46"/>
    </row>
    <row r="563" spans="1:17" s="40" customFormat="1" ht="20.25" customHeight="1" x14ac:dyDescent="0.2">
      <c r="A563" s="41">
        <v>61057</v>
      </c>
      <c r="B563" s="42">
        <f t="shared" si="57"/>
        <v>0</v>
      </c>
      <c r="C563" s="117"/>
      <c r="D563" s="43">
        <f t="shared" si="58"/>
        <v>0</v>
      </c>
      <c r="E563" s="44">
        <f t="shared" si="56"/>
        <v>0</v>
      </c>
      <c r="F563" s="43">
        <f t="shared" si="59"/>
        <v>0</v>
      </c>
      <c r="G563" s="45">
        <f>IF(AND(C563&lt;&gt;"",SUM(G$27:G562)&lt;E$19),$E$19/$E$23,0)</f>
        <v>0</v>
      </c>
      <c r="H563" s="43">
        <f t="shared" si="60"/>
        <v>0</v>
      </c>
      <c r="I563" s="43">
        <f t="shared" si="62"/>
        <v>0</v>
      </c>
      <c r="J563" s="78" t="str">
        <f t="shared" si="61"/>
        <v>2066–2067</v>
      </c>
      <c r="K563" s="78"/>
      <c r="L563" s="89"/>
      <c r="M563" s="78"/>
      <c r="N563" s="87"/>
      <c r="O563" s="79"/>
      <c r="Q563" s="46"/>
    </row>
    <row r="564" spans="1:17" s="40" customFormat="1" ht="20.25" customHeight="1" x14ac:dyDescent="0.2">
      <c r="A564" s="41">
        <v>61088</v>
      </c>
      <c r="B564" s="42">
        <f t="shared" si="57"/>
        <v>0</v>
      </c>
      <c r="C564" s="117"/>
      <c r="D564" s="43">
        <f t="shared" si="58"/>
        <v>0</v>
      </c>
      <c r="E564" s="44">
        <f t="shared" si="56"/>
        <v>0</v>
      </c>
      <c r="F564" s="43">
        <f t="shared" si="59"/>
        <v>0</v>
      </c>
      <c r="G564" s="45">
        <f>IF(AND(C564&lt;&gt;"",SUM(G$27:G563)&lt;E$19),$E$19/$E$23,0)</f>
        <v>0</v>
      </c>
      <c r="H564" s="43">
        <f t="shared" si="60"/>
        <v>0</v>
      </c>
      <c r="I564" s="43">
        <f t="shared" si="62"/>
        <v>0</v>
      </c>
      <c r="J564" s="78" t="str">
        <f t="shared" si="61"/>
        <v>2066–2067</v>
      </c>
      <c r="K564" s="78"/>
      <c r="L564" s="89"/>
      <c r="M564" s="78"/>
      <c r="N564" s="87"/>
      <c r="O564" s="79"/>
      <c r="Q564" s="46"/>
    </row>
    <row r="565" spans="1:17" s="40" customFormat="1" ht="20.25" customHeight="1" x14ac:dyDescent="0.2">
      <c r="A565" s="41">
        <v>61118</v>
      </c>
      <c r="B565" s="42">
        <f t="shared" si="57"/>
        <v>0</v>
      </c>
      <c r="C565" s="117"/>
      <c r="D565" s="43">
        <f t="shared" si="58"/>
        <v>0</v>
      </c>
      <c r="E565" s="44">
        <f t="shared" si="56"/>
        <v>0</v>
      </c>
      <c r="F565" s="43">
        <f t="shared" si="59"/>
        <v>0</v>
      </c>
      <c r="G565" s="45">
        <f>IF(AND(C565&lt;&gt;"",SUM(G$27:G564)&lt;E$19),$E$19/$E$23,0)</f>
        <v>0</v>
      </c>
      <c r="H565" s="43">
        <f t="shared" si="60"/>
        <v>0</v>
      </c>
      <c r="I565" s="43">
        <f t="shared" si="62"/>
        <v>0</v>
      </c>
      <c r="J565" s="78" t="str">
        <f t="shared" si="61"/>
        <v>2066–2067</v>
      </c>
      <c r="K565" s="78"/>
      <c r="L565" s="89"/>
      <c r="M565" s="78"/>
      <c r="N565" s="87"/>
      <c r="O565" s="79"/>
      <c r="Q565" s="46"/>
    </row>
    <row r="566" spans="1:17" s="40" customFormat="1" ht="20.25" customHeight="1" x14ac:dyDescent="0.2">
      <c r="A566" s="41">
        <v>61149</v>
      </c>
      <c r="B566" s="42">
        <f t="shared" si="57"/>
        <v>0</v>
      </c>
      <c r="C566" s="117"/>
      <c r="D566" s="43">
        <f t="shared" si="58"/>
        <v>0</v>
      </c>
      <c r="E566" s="44">
        <f t="shared" si="56"/>
        <v>0</v>
      </c>
      <c r="F566" s="43">
        <f t="shared" si="59"/>
        <v>0</v>
      </c>
      <c r="G566" s="45">
        <f>IF(AND(C566&lt;&gt;"",SUM(G$27:G565)&lt;E$19),$E$19/$E$23,0)</f>
        <v>0</v>
      </c>
      <c r="H566" s="43">
        <f t="shared" si="60"/>
        <v>0</v>
      </c>
      <c r="I566" s="43">
        <f t="shared" si="62"/>
        <v>0</v>
      </c>
      <c r="J566" s="78" t="str">
        <f t="shared" si="61"/>
        <v>2066–2067</v>
      </c>
      <c r="K566" s="78"/>
      <c r="L566" s="89"/>
      <c r="M566" s="78"/>
      <c r="N566" s="87"/>
      <c r="O566" s="79"/>
      <c r="Q566" s="46"/>
    </row>
    <row r="567" spans="1:17" s="40" customFormat="1" ht="20.25" customHeight="1" x14ac:dyDescent="0.2">
      <c r="A567" s="41">
        <v>61179</v>
      </c>
      <c r="B567" s="42">
        <f t="shared" si="57"/>
        <v>0</v>
      </c>
      <c r="C567" s="117"/>
      <c r="D567" s="43">
        <f t="shared" si="58"/>
        <v>0</v>
      </c>
      <c r="E567" s="44">
        <f t="shared" si="56"/>
        <v>0</v>
      </c>
      <c r="F567" s="43">
        <f t="shared" si="59"/>
        <v>0</v>
      </c>
      <c r="G567" s="45">
        <f>IF(AND(C567&lt;&gt;"",SUM(G$27:G566)&lt;E$19),$E$19/$E$23,0)</f>
        <v>0</v>
      </c>
      <c r="H567" s="43">
        <f t="shared" si="60"/>
        <v>0</v>
      </c>
      <c r="I567" s="43">
        <f t="shared" si="62"/>
        <v>0</v>
      </c>
      <c r="J567" s="78" t="str">
        <f t="shared" si="61"/>
        <v>2067–2068</v>
      </c>
      <c r="K567" s="78"/>
      <c r="L567" s="89"/>
      <c r="M567" s="78"/>
      <c r="N567" s="87"/>
      <c r="O567" s="79"/>
      <c r="Q567" s="46"/>
    </row>
    <row r="568" spans="1:17" s="40" customFormat="1" ht="20.25" customHeight="1" x14ac:dyDescent="0.2">
      <c r="A568" s="41">
        <v>61210</v>
      </c>
      <c r="B568" s="42">
        <f t="shared" si="57"/>
        <v>0</v>
      </c>
      <c r="C568" s="117"/>
      <c r="D568" s="43">
        <f t="shared" si="58"/>
        <v>0</v>
      </c>
      <c r="E568" s="44">
        <f t="shared" si="56"/>
        <v>0</v>
      </c>
      <c r="F568" s="43">
        <f t="shared" si="59"/>
        <v>0</v>
      </c>
      <c r="G568" s="45">
        <f>IF(AND(C568&lt;&gt;"",SUM(G$27:G567)&lt;E$19),$E$19/$E$23,0)</f>
        <v>0</v>
      </c>
      <c r="H568" s="43">
        <f t="shared" si="60"/>
        <v>0</v>
      </c>
      <c r="I568" s="43">
        <f t="shared" si="62"/>
        <v>0</v>
      </c>
      <c r="J568" s="78" t="str">
        <f t="shared" si="61"/>
        <v>2067–2068</v>
      </c>
      <c r="K568" s="78"/>
      <c r="L568" s="89"/>
      <c r="M568" s="78"/>
      <c r="N568" s="87"/>
      <c r="O568" s="79"/>
      <c r="Q568" s="46"/>
    </row>
    <row r="569" spans="1:17" s="40" customFormat="1" ht="20.25" customHeight="1" x14ac:dyDescent="0.2">
      <c r="A569" s="41">
        <v>61241</v>
      </c>
      <c r="B569" s="42">
        <f t="shared" si="57"/>
        <v>0</v>
      </c>
      <c r="C569" s="117"/>
      <c r="D569" s="43">
        <f t="shared" si="58"/>
        <v>0</v>
      </c>
      <c r="E569" s="44">
        <f t="shared" si="56"/>
        <v>0</v>
      </c>
      <c r="F569" s="43">
        <f t="shared" si="59"/>
        <v>0</v>
      </c>
      <c r="G569" s="45">
        <f>IF(AND(C569&lt;&gt;"",SUM(G$27:G568)&lt;E$19),$E$19/$E$23,0)</f>
        <v>0</v>
      </c>
      <c r="H569" s="43">
        <f t="shared" si="60"/>
        <v>0</v>
      </c>
      <c r="I569" s="43">
        <f t="shared" si="62"/>
        <v>0</v>
      </c>
      <c r="J569" s="78" t="str">
        <f t="shared" si="61"/>
        <v>2067–2068</v>
      </c>
      <c r="K569" s="78"/>
      <c r="L569" s="89"/>
      <c r="M569" s="78"/>
      <c r="N569" s="87"/>
      <c r="O569" s="79"/>
      <c r="Q569" s="46"/>
    </row>
    <row r="570" spans="1:17" s="40" customFormat="1" ht="20.25" customHeight="1" x14ac:dyDescent="0.2">
      <c r="A570" s="41">
        <v>61271</v>
      </c>
      <c r="B570" s="42">
        <f t="shared" si="57"/>
        <v>0</v>
      </c>
      <c r="C570" s="117"/>
      <c r="D570" s="43">
        <f t="shared" si="58"/>
        <v>0</v>
      </c>
      <c r="E570" s="44">
        <f t="shared" si="56"/>
        <v>0</v>
      </c>
      <c r="F570" s="43">
        <f t="shared" si="59"/>
        <v>0</v>
      </c>
      <c r="G570" s="45">
        <f>IF(AND(C570&lt;&gt;"",SUM(G$27:G569)&lt;E$19),$E$19/$E$23,0)</f>
        <v>0</v>
      </c>
      <c r="H570" s="43">
        <f t="shared" si="60"/>
        <v>0</v>
      </c>
      <c r="I570" s="43">
        <f t="shared" si="62"/>
        <v>0</v>
      </c>
      <c r="J570" s="78" t="str">
        <f t="shared" si="61"/>
        <v>2067–2068</v>
      </c>
      <c r="K570" s="78"/>
      <c r="L570" s="89"/>
      <c r="M570" s="78"/>
      <c r="N570" s="87"/>
      <c r="O570" s="79"/>
      <c r="Q570" s="46"/>
    </row>
    <row r="571" spans="1:17" s="40" customFormat="1" ht="20.25" customHeight="1" x14ac:dyDescent="0.2">
      <c r="A571" s="41">
        <v>61302</v>
      </c>
      <c r="B571" s="42">
        <f t="shared" si="57"/>
        <v>0</v>
      </c>
      <c r="C571" s="117"/>
      <c r="D571" s="43">
        <f t="shared" si="58"/>
        <v>0</v>
      </c>
      <c r="E571" s="44">
        <f t="shared" si="56"/>
        <v>0</v>
      </c>
      <c r="F571" s="43">
        <f t="shared" si="59"/>
        <v>0</v>
      </c>
      <c r="G571" s="45">
        <f>IF(AND(C571&lt;&gt;"",SUM(G$27:G570)&lt;E$19),$E$19/$E$23,0)</f>
        <v>0</v>
      </c>
      <c r="H571" s="43">
        <f t="shared" si="60"/>
        <v>0</v>
      </c>
      <c r="I571" s="43">
        <f t="shared" si="62"/>
        <v>0</v>
      </c>
      <c r="J571" s="78" t="str">
        <f t="shared" si="61"/>
        <v>2067–2068</v>
      </c>
      <c r="K571" s="78"/>
      <c r="L571" s="89"/>
      <c r="M571" s="78"/>
      <c r="N571" s="87"/>
      <c r="O571" s="79"/>
      <c r="Q571" s="46"/>
    </row>
    <row r="572" spans="1:17" s="40" customFormat="1" ht="20.25" customHeight="1" x14ac:dyDescent="0.2">
      <c r="A572" s="41">
        <v>61332</v>
      </c>
      <c r="B572" s="42">
        <f t="shared" si="57"/>
        <v>0</v>
      </c>
      <c r="C572" s="117"/>
      <c r="D572" s="43">
        <f t="shared" si="58"/>
        <v>0</v>
      </c>
      <c r="E572" s="44">
        <f t="shared" si="56"/>
        <v>0</v>
      </c>
      <c r="F572" s="43">
        <f t="shared" si="59"/>
        <v>0</v>
      </c>
      <c r="G572" s="45">
        <f>IF(AND(C572&lt;&gt;"",SUM(G$27:G571)&lt;E$19),$E$19/$E$23,0)</f>
        <v>0</v>
      </c>
      <c r="H572" s="43">
        <f t="shared" si="60"/>
        <v>0</v>
      </c>
      <c r="I572" s="43">
        <f t="shared" si="62"/>
        <v>0</v>
      </c>
      <c r="J572" s="78" t="str">
        <f t="shared" si="61"/>
        <v>2067–2068</v>
      </c>
      <c r="K572" s="78"/>
      <c r="L572" s="89"/>
      <c r="M572" s="78"/>
      <c r="N572" s="87"/>
      <c r="O572" s="79"/>
      <c r="Q572" s="46"/>
    </row>
    <row r="573" spans="1:17" s="40" customFormat="1" ht="20.25" customHeight="1" x14ac:dyDescent="0.2">
      <c r="A573" s="41">
        <v>61363</v>
      </c>
      <c r="B573" s="42">
        <f t="shared" si="57"/>
        <v>0</v>
      </c>
      <c r="C573" s="117"/>
      <c r="D573" s="43">
        <f t="shared" si="58"/>
        <v>0</v>
      </c>
      <c r="E573" s="44">
        <f t="shared" si="56"/>
        <v>0</v>
      </c>
      <c r="F573" s="43">
        <f t="shared" si="59"/>
        <v>0</v>
      </c>
      <c r="G573" s="45">
        <f>IF(AND(C573&lt;&gt;"",SUM(G$27:G572)&lt;E$19),$E$19/$E$23,0)</f>
        <v>0</v>
      </c>
      <c r="H573" s="43">
        <f t="shared" si="60"/>
        <v>0</v>
      </c>
      <c r="I573" s="43">
        <f t="shared" si="62"/>
        <v>0</v>
      </c>
      <c r="J573" s="78" t="str">
        <f t="shared" si="61"/>
        <v>2067–2068</v>
      </c>
      <c r="K573" s="78"/>
      <c r="L573" s="89"/>
      <c r="M573" s="78"/>
      <c r="N573" s="87"/>
      <c r="O573" s="79"/>
      <c r="Q573" s="46"/>
    </row>
    <row r="574" spans="1:17" s="40" customFormat="1" ht="20.25" customHeight="1" x14ac:dyDescent="0.2">
      <c r="A574" s="41">
        <v>61394</v>
      </c>
      <c r="B574" s="42">
        <f t="shared" si="57"/>
        <v>0</v>
      </c>
      <c r="C574" s="117"/>
      <c r="D574" s="43">
        <f t="shared" si="58"/>
        <v>0</v>
      </c>
      <c r="E574" s="44">
        <f t="shared" si="56"/>
        <v>0</v>
      </c>
      <c r="F574" s="43">
        <f t="shared" si="59"/>
        <v>0</v>
      </c>
      <c r="G574" s="45">
        <f>IF(AND(C574&lt;&gt;"",SUM(G$27:G573)&lt;E$19),$E$19/$E$23,0)</f>
        <v>0</v>
      </c>
      <c r="H574" s="43">
        <f t="shared" si="60"/>
        <v>0</v>
      </c>
      <c r="I574" s="43">
        <f t="shared" si="62"/>
        <v>0</v>
      </c>
      <c r="J574" s="78" t="str">
        <f t="shared" si="61"/>
        <v>2067–2068</v>
      </c>
      <c r="K574" s="78"/>
      <c r="L574" s="89"/>
      <c r="M574" s="78"/>
      <c r="N574" s="87"/>
      <c r="O574" s="79"/>
      <c r="Q574" s="46"/>
    </row>
    <row r="575" spans="1:17" s="40" customFormat="1" ht="20.25" customHeight="1" x14ac:dyDescent="0.2">
      <c r="A575" s="41">
        <v>61423</v>
      </c>
      <c r="B575" s="42">
        <f t="shared" si="57"/>
        <v>0</v>
      </c>
      <c r="C575" s="117"/>
      <c r="D575" s="43">
        <f t="shared" si="58"/>
        <v>0</v>
      </c>
      <c r="E575" s="44">
        <f t="shared" si="56"/>
        <v>0</v>
      </c>
      <c r="F575" s="43">
        <f t="shared" si="59"/>
        <v>0</v>
      </c>
      <c r="G575" s="45">
        <f>IF(AND(C575&lt;&gt;"",SUM(G$27:G574)&lt;E$19),$E$19/$E$23,0)</f>
        <v>0</v>
      </c>
      <c r="H575" s="43">
        <f t="shared" si="60"/>
        <v>0</v>
      </c>
      <c r="I575" s="43">
        <f t="shared" si="62"/>
        <v>0</v>
      </c>
      <c r="J575" s="78" t="str">
        <f t="shared" si="61"/>
        <v>2067–2068</v>
      </c>
      <c r="K575" s="78"/>
      <c r="L575" s="89"/>
      <c r="M575" s="78"/>
      <c r="N575" s="87"/>
      <c r="O575" s="79"/>
      <c r="Q575" s="46"/>
    </row>
    <row r="576" spans="1:17" s="40" customFormat="1" ht="20.25" customHeight="1" x14ac:dyDescent="0.2">
      <c r="A576" s="41">
        <v>61454</v>
      </c>
      <c r="B576" s="42">
        <f t="shared" si="57"/>
        <v>0</v>
      </c>
      <c r="C576" s="117"/>
      <c r="D576" s="43">
        <f t="shared" si="58"/>
        <v>0</v>
      </c>
      <c r="E576" s="44">
        <f t="shared" si="56"/>
        <v>0</v>
      </c>
      <c r="F576" s="43">
        <f t="shared" si="59"/>
        <v>0</v>
      </c>
      <c r="G576" s="45">
        <f>IF(AND(C576&lt;&gt;"",SUM(G$27:G575)&lt;E$19),$E$19/$E$23,0)</f>
        <v>0</v>
      </c>
      <c r="H576" s="43">
        <f t="shared" si="60"/>
        <v>0</v>
      </c>
      <c r="I576" s="43">
        <f t="shared" si="62"/>
        <v>0</v>
      </c>
      <c r="J576" s="78" t="str">
        <f t="shared" si="61"/>
        <v>2067–2068</v>
      </c>
      <c r="K576" s="78"/>
      <c r="L576" s="89"/>
      <c r="M576" s="78"/>
      <c r="N576" s="87"/>
      <c r="O576" s="79"/>
      <c r="Q576" s="46"/>
    </row>
    <row r="577" spans="1:17" s="40" customFormat="1" ht="20.25" customHeight="1" x14ac:dyDescent="0.2">
      <c r="A577" s="41">
        <v>61484</v>
      </c>
      <c r="B577" s="42">
        <f t="shared" si="57"/>
        <v>0</v>
      </c>
      <c r="C577" s="117"/>
      <c r="D577" s="43">
        <f t="shared" si="58"/>
        <v>0</v>
      </c>
      <c r="E577" s="44">
        <f t="shared" si="56"/>
        <v>0</v>
      </c>
      <c r="F577" s="43">
        <f t="shared" si="59"/>
        <v>0</v>
      </c>
      <c r="G577" s="45">
        <f>IF(AND(C577&lt;&gt;"",SUM(G$27:G576)&lt;E$19),$E$19/$E$23,0)</f>
        <v>0</v>
      </c>
      <c r="H577" s="43">
        <f t="shared" si="60"/>
        <v>0</v>
      </c>
      <c r="I577" s="43">
        <f t="shared" si="62"/>
        <v>0</v>
      </c>
      <c r="J577" s="78" t="str">
        <f t="shared" si="61"/>
        <v>2067–2068</v>
      </c>
      <c r="K577" s="78"/>
      <c r="L577" s="89"/>
      <c r="M577" s="78"/>
      <c r="N577" s="87"/>
      <c r="O577" s="79"/>
      <c r="Q577" s="46"/>
    </row>
    <row r="578" spans="1:17" s="40" customFormat="1" ht="20.25" customHeight="1" x14ac:dyDescent="0.2">
      <c r="A578" s="41">
        <v>61515</v>
      </c>
      <c r="B578" s="42">
        <f t="shared" si="57"/>
        <v>0</v>
      </c>
      <c r="C578" s="117"/>
      <c r="D578" s="43">
        <f t="shared" si="58"/>
        <v>0</v>
      </c>
      <c r="E578" s="44">
        <f t="shared" si="56"/>
        <v>0</v>
      </c>
      <c r="F578" s="43">
        <f t="shared" si="59"/>
        <v>0</v>
      </c>
      <c r="G578" s="45">
        <f>IF(AND(C578&lt;&gt;"",SUM(G$27:G577)&lt;E$19),$E$19/$E$23,0)</f>
        <v>0</v>
      </c>
      <c r="H578" s="43">
        <f t="shared" si="60"/>
        <v>0</v>
      </c>
      <c r="I578" s="43">
        <f t="shared" si="62"/>
        <v>0</v>
      </c>
      <c r="J578" s="78" t="str">
        <f t="shared" si="61"/>
        <v>2067–2068</v>
      </c>
      <c r="K578" s="78"/>
      <c r="L578" s="89"/>
      <c r="M578" s="78"/>
      <c r="N578" s="87"/>
      <c r="O578" s="79"/>
      <c r="Q578" s="46"/>
    </row>
    <row r="579" spans="1:17" s="40" customFormat="1" ht="20.25" customHeight="1" x14ac:dyDescent="0.2">
      <c r="A579" s="41">
        <v>61545</v>
      </c>
      <c r="B579" s="42">
        <f t="shared" si="57"/>
        <v>0</v>
      </c>
      <c r="C579" s="117"/>
      <c r="D579" s="43">
        <f t="shared" si="58"/>
        <v>0</v>
      </c>
      <c r="E579" s="44">
        <f t="shared" si="56"/>
        <v>0</v>
      </c>
      <c r="F579" s="43">
        <f t="shared" si="59"/>
        <v>0</v>
      </c>
      <c r="G579" s="45">
        <f>IF(AND(C579&lt;&gt;"",SUM(G$27:G578)&lt;E$19),$E$19/$E$23,0)</f>
        <v>0</v>
      </c>
      <c r="H579" s="43">
        <f t="shared" si="60"/>
        <v>0</v>
      </c>
      <c r="I579" s="43">
        <f t="shared" si="62"/>
        <v>0</v>
      </c>
      <c r="J579" s="78" t="str">
        <f t="shared" si="61"/>
        <v>2068–2069</v>
      </c>
      <c r="K579" s="78"/>
      <c r="L579" s="89"/>
      <c r="M579" s="78"/>
      <c r="N579" s="87"/>
      <c r="O579" s="79"/>
      <c r="Q579" s="46"/>
    </row>
    <row r="580" spans="1:17" s="40" customFormat="1" ht="20.25" customHeight="1" x14ac:dyDescent="0.2">
      <c r="A580" s="41">
        <v>61576</v>
      </c>
      <c r="B580" s="42">
        <f t="shared" si="57"/>
        <v>0</v>
      </c>
      <c r="C580" s="117"/>
      <c r="D580" s="43">
        <f t="shared" si="58"/>
        <v>0</v>
      </c>
      <c r="E580" s="44">
        <f t="shared" si="56"/>
        <v>0</v>
      </c>
      <c r="F580" s="43">
        <f t="shared" si="59"/>
        <v>0</v>
      </c>
      <c r="G580" s="45">
        <f>IF(AND(C580&lt;&gt;"",SUM(G$27:G579)&lt;E$19),$E$19/$E$23,0)</f>
        <v>0</v>
      </c>
      <c r="H580" s="43">
        <f t="shared" si="60"/>
        <v>0</v>
      </c>
      <c r="I580" s="43">
        <f t="shared" si="62"/>
        <v>0</v>
      </c>
      <c r="J580" s="78" t="str">
        <f t="shared" si="61"/>
        <v>2068–2069</v>
      </c>
      <c r="K580" s="78"/>
      <c r="L580" s="89"/>
      <c r="M580" s="78"/>
      <c r="N580" s="87"/>
      <c r="O580" s="79"/>
      <c r="Q580" s="46"/>
    </row>
    <row r="581" spans="1:17" s="40" customFormat="1" ht="20.25" customHeight="1" x14ac:dyDescent="0.2">
      <c r="A581" s="41">
        <v>61607</v>
      </c>
      <c r="B581" s="42">
        <f t="shared" si="57"/>
        <v>0</v>
      </c>
      <c r="C581" s="117"/>
      <c r="D581" s="43">
        <f t="shared" si="58"/>
        <v>0</v>
      </c>
      <c r="E581" s="44">
        <f t="shared" si="56"/>
        <v>0</v>
      </c>
      <c r="F581" s="43">
        <f t="shared" si="59"/>
        <v>0</v>
      </c>
      <c r="G581" s="45">
        <f>IF(AND(C581&lt;&gt;"",SUM(G$27:G580)&lt;E$19),$E$19/$E$23,0)</f>
        <v>0</v>
      </c>
      <c r="H581" s="43">
        <f t="shared" si="60"/>
        <v>0</v>
      </c>
      <c r="I581" s="43">
        <f t="shared" si="62"/>
        <v>0</v>
      </c>
      <c r="J581" s="78" t="str">
        <f t="shared" si="61"/>
        <v>2068–2069</v>
      </c>
      <c r="K581" s="78"/>
      <c r="L581" s="89"/>
      <c r="M581" s="78"/>
      <c r="N581" s="87"/>
      <c r="O581" s="79"/>
      <c r="Q581" s="46"/>
    </row>
    <row r="582" spans="1:17" s="40" customFormat="1" ht="20.25" customHeight="1" x14ac:dyDescent="0.2">
      <c r="A582" s="41">
        <v>61637</v>
      </c>
      <c r="B582" s="42">
        <f t="shared" si="57"/>
        <v>0</v>
      </c>
      <c r="C582" s="117"/>
      <c r="D582" s="43">
        <f t="shared" si="58"/>
        <v>0</v>
      </c>
      <c r="E582" s="44">
        <f t="shared" si="56"/>
        <v>0</v>
      </c>
      <c r="F582" s="43">
        <f t="shared" si="59"/>
        <v>0</v>
      </c>
      <c r="G582" s="45">
        <f>IF(AND(C582&lt;&gt;"",SUM(G$27:G581)&lt;E$19),$E$19/$E$23,0)</f>
        <v>0</v>
      </c>
      <c r="H582" s="43">
        <f t="shared" si="60"/>
        <v>0</v>
      </c>
      <c r="I582" s="43">
        <f t="shared" si="62"/>
        <v>0</v>
      </c>
      <c r="J582" s="78" t="str">
        <f t="shared" si="61"/>
        <v>2068–2069</v>
      </c>
      <c r="K582" s="78"/>
      <c r="L582" s="89"/>
      <c r="M582" s="78"/>
      <c r="N582" s="87"/>
      <c r="O582" s="79"/>
      <c r="Q582" s="46"/>
    </row>
    <row r="583" spans="1:17" s="40" customFormat="1" ht="20.25" customHeight="1" x14ac:dyDescent="0.2">
      <c r="A583" s="41">
        <v>61668</v>
      </c>
      <c r="B583" s="42">
        <f t="shared" si="57"/>
        <v>0</v>
      </c>
      <c r="C583" s="117"/>
      <c r="D583" s="43">
        <f t="shared" si="58"/>
        <v>0</v>
      </c>
      <c r="E583" s="44">
        <f t="shared" si="56"/>
        <v>0</v>
      </c>
      <c r="F583" s="43">
        <f t="shared" si="59"/>
        <v>0</v>
      </c>
      <c r="G583" s="45">
        <f>IF(AND(C583&lt;&gt;"",SUM(G$27:G582)&lt;E$19),$E$19/$E$23,0)</f>
        <v>0</v>
      </c>
      <c r="H583" s="43">
        <f t="shared" si="60"/>
        <v>0</v>
      </c>
      <c r="I583" s="43">
        <f t="shared" si="62"/>
        <v>0</v>
      </c>
      <c r="J583" s="78" t="str">
        <f t="shared" si="61"/>
        <v>2068–2069</v>
      </c>
      <c r="K583" s="78"/>
      <c r="L583" s="89"/>
      <c r="M583" s="78"/>
      <c r="N583" s="87"/>
      <c r="O583" s="79"/>
      <c r="Q583" s="46"/>
    </row>
    <row r="584" spans="1:17" s="40" customFormat="1" ht="20.25" customHeight="1" x14ac:dyDescent="0.2">
      <c r="A584" s="41">
        <v>61698</v>
      </c>
      <c r="B584" s="42">
        <f t="shared" si="57"/>
        <v>0</v>
      </c>
      <c r="C584" s="117"/>
      <c r="D584" s="43">
        <f t="shared" si="58"/>
        <v>0</v>
      </c>
      <c r="E584" s="44">
        <f t="shared" si="56"/>
        <v>0</v>
      </c>
      <c r="F584" s="43">
        <f t="shared" si="59"/>
        <v>0</v>
      </c>
      <c r="G584" s="45">
        <f>IF(AND(C584&lt;&gt;"",SUM(G$27:G583)&lt;E$19),$E$19/$E$23,0)</f>
        <v>0</v>
      </c>
      <c r="H584" s="43">
        <f t="shared" si="60"/>
        <v>0</v>
      </c>
      <c r="I584" s="43">
        <f t="shared" si="62"/>
        <v>0</v>
      </c>
      <c r="J584" s="78" t="str">
        <f t="shared" si="61"/>
        <v>2068–2069</v>
      </c>
      <c r="K584" s="78"/>
      <c r="L584" s="89"/>
      <c r="M584" s="78"/>
      <c r="N584" s="87"/>
      <c r="O584" s="79"/>
      <c r="Q584" s="46"/>
    </row>
    <row r="585" spans="1:17" s="40" customFormat="1" ht="20.25" customHeight="1" x14ac:dyDescent="0.2">
      <c r="A585" s="41">
        <v>61729</v>
      </c>
      <c r="B585" s="42">
        <f t="shared" si="57"/>
        <v>0</v>
      </c>
      <c r="C585" s="117"/>
      <c r="D585" s="43">
        <f t="shared" si="58"/>
        <v>0</v>
      </c>
      <c r="E585" s="44">
        <f t="shared" si="56"/>
        <v>0</v>
      </c>
      <c r="F585" s="43">
        <f t="shared" si="59"/>
        <v>0</v>
      </c>
      <c r="G585" s="45">
        <f>IF(AND(C585&lt;&gt;"",SUM(G$27:G584)&lt;E$19),$E$19/$E$23,0)</f>
        <v>0</v>
      </c>
      <c r="H585" s="43">
        <f t="shared" si="60"/>
        <v>0</v>
      </c>
      <c r="I585" s="43">
        <f t="shared" si="62"/>
        <v>0</v>
      </c>
      <c r="J585" s="78" t="str">
        <f t="shared" si="61"/>
        <v>2068–2069</v>
      </c>
      <c r="K585" s="78"/>
      <c r="L585" s="89"/>
      <c r="M585" s="78"/>
      <c r="N585" s="87"/>
      <c r="O585" s="79"/>
      <c r="Q585" s="46"/>
    </row>
    <row r="586" spans="1:17" s="40" customFormat="1" ht="20.25" customHeight="1" x14ac:dyDescent="0.2">
      <c r="A586" s="41">
        <v>61760</v>
      </c>
      <c r="B586" s="42">
        <f t="shared" si="57"/>
        <v>0</v>
      </c>
      <c r="C586" s="117"/>
      <c r="D586" s="43">
        <f t="shared" si="58"/>
        <v>0</v>
      </c>
      <c r="E586" s="44">
        <f t="shared" si="56"/>
        <v>0</v>
      </c>
      <c r="F586" s="43">
        <f t="shared" si="59"/>
        <v>0</v>
      </c>
      <c r="G586" s="45">
        <f>IF(AND(C586&lt;&gt;"",SUM(G$27:G585)&lt;E$19),$E$19/$E$23,0)</f>
        <v>0</v>
      </c>
      <c r="H586" s="43">
        <f t="shared" si="60"/>
        <v>0</v>
      </c>
      <c r="I586" s="43">
        <f t="shared" si="62"/>
        <v>0</v>
      </c>
      <c r="J586" s="78" t="str">
        <f t="shared" si="61"/>
        <v>2068–2069</v>
      </c>
      <c r="K586" s="78"/>
      <c r="L586" s="89"/>
      <c r="M586" s="78"/>
      <c r="N586" s="87"/>
      <c r="O586" s="79"/>
      <c r="Q586" s="46"/>
    </row>
    <row r="587" spans="1:17" s="40" customFormat="1" ht="20.25" customHeight="1" x14ac:dyDescent="0.2">
      <c r="A587" s="41">
        <v>61788</v>
      </c>
      <c r="B587" s="42">
        <f t="shared" si="57"/>
        <v>0</v>
      </c>
      <c r="C587" s="117"/>
      <c r="D587" s="43">
        <f t="shared" si="58"/>
        <v>0</v>
      </c>
      <c r="E587" s="44">
        <f t="shared" si="56"/>
        <v>0</v>
      </c>
      <c r="F587" s="43">
        <f t="shared" si="59"/>
        <v>0</v>
      </c>
      <c r="G587" s="45">
        <f>IF(AND(C587&lt;&gt;"",SUM(G$27:G586)&lt;E$19),$E$19/$E$23,0)</f>
        <v>0</v>
      </c>
      <c r="H587" s="43">
        <f t="shared" si="60"/>
        <v>0</v>
      </c>
      <c r="I587" s="43">
        <f t="shared" si="62"/>
        <v>0</v>
      </c>
      <c r="J587" s="78" t="str">
        <f t="shared" si="61"/>
        <v>2068–2069</v>
      </c>
      <c r="K587" s="78"/>
      <c r="L587" s="89"/>
      <c r="M587" s="78"/>
      <c r="N587" s="87"/>
      <c r="O587" s="79"/>
      <c r="Q587" s="46"/>
    </row>
    <row r="588" spans="1:17" s="40" customFormat="1" ht="20.25" customHeight="1" x14ac:dyDescent="0.2">
      <c r="A588" s="41">
        <v>61819</v>
      </c>
      <c r="B588" s="42">
        <f t="shared" si="57"/>
        <v>0</v>
      </c>
      <c r="C588" s="117"/>
      <c r="D588" s="43">
        <f t="shared" si="58"/>
        <v>0</v>
      </c>
      <c r="E588" s="44">
        <f t="shared" si="56"/>
        <v>0</v>
      </c>
      <c r="F588" s="43">
        <f t="shared" si="59"/>
        <v>0</v>
      </c>
      <c r="G588" s="45">
        <f>IF(AND(C588&lt;&gt;"",SUM(G$27:G587)&lt;E$19),$E$19/$E$23,0)</f>
        <v>0</v>
      </c>
      <c r="H588" s="43">
        <f t="shared" si="60"/>
        <v>0</v>
      </c>
      <c r="I588" s="43">
        <f t="shared" si="62"/>
        <v>0</v>
      </c>
      <c r="J588" s="78" t="str">
        <f t="shared" si="61"/>
        <v>2068–2069</v>
      </c>
      <c r="K588" s="78"/>
      <c r="L588" s="89"/>
      <c r="M588" s="78"/>
      <c r="N588" s="87"/>
      <c r="O588" s="79"/>
      <c r="Q588" s="46"/>
    </row>
    <row r="589" spans="1:17" s="40" customFormat="1" ht="20.25" customHeight="1" x14ac:dyDescent="0.2">
      <c r="A589" s="41">
        <v>61849</v>
      </c>
      <c r="B589" s="42">
        <f t="shared" si="57"/>
        <v>0</v>
      </c>
      <c r="C589" s="117"/>
      <c r="D589" s="43">
        <f t="shared" si="58"/>
        <v>0</v>
      </c>
      <c r="E589" s="44">
        <f t="shared" si="56"/>
        <v>0</v>
      </c>
      <c r="F589" s="43">
        <f t="shared" si="59"/>
        <v>0</v>
      </c>
      <c r="G589" s="45">
        <f>IF(AND(C589&lt;&gt;"",SUM(G$27:G588)&lt;E$19),$E$19/$E$23,0)</f>
        <v>0</v>
      </c>
      <c r="H589" s="43">
        <f t="shared" si="60"/>
        <v>0</v>
      </c>
      <c r="I589" s="43">
        <f t="shared" si="62"/>
        <v>0</v>
      </c>
      <c r="J589" s="78" t="str">
        <f t="shared" si="61"/>
        <v>2068–2069</v>
      </c>
      <c r="K589" s="78"/>
      <c r="L589" s="89"/>
      <c r="M589" s="78"/>
      <c r="N589" s="87"/>
      <c r="O589" s="79"/>
      <c r="Q589" s="46"/>
    </row>
    <row r="590" spans="1:17" s="40" customFormat="1" ht="20.25" customHeight="1" x14ac:dyDescent="0.2">
      <c r="A590" s="41">
        <v>61880</v>
      </c>
      <c r="B590" s="42">
        <f t="shared" si="57"/>
        <v>0</v>
      </c>
      <c r="C590" s="117"/>
      <c r="D590" s="43">
        <f t="shared" si="58"/>
        <v>0</v>
      </c>
      <c r="E590" s="44">
        <f t="shared" si="56"/>
        <v>0</v>
      </c>
      <c r="F590" s="43">
        <f t="shared" si="59"/>
        <v>0</v>
      </c>
      <c r="G590" s="45">
        <f>IF(AND(C590&lt;&gt;"",SUM(G$27:G589)&lt;E$19),$E$19/$E$23,0)</f>
        <v>0</v>
      </c>
      <c r="H590" s="43">
        <f t="shared" si="60"/>
        <v>0</v>
      </c>
      <c r="I590" s="43">
        <f t="shared" si="62"/>
        <v>0</v>
      </c>
      <c r="J590" s="78" t="str">
        <f t="shared" si="61"/>
        <v>2068–2069</v>
      </c>
      <c r="K590" s="78"/>
      <c r="L590" s="89"/>
      <c r="M590" s="78"/>
      <c r="N590" s="87"/>
      <c r="O590" s="79"/>
      <c r="Q590" s="46"/>
    </row>
    <row r="591" spans="1:17" s="40" customFormat="1" ht="20.25" customHeight="1" x14ac:dyDescent="0.2">
      <c r="A591" s="41">
        <v>61910</v>
      </c>
      <c r="B591" s="42">
        <f t="shared" si="57"/>
        <v>0</v>
      </c>
      <c r="C591" s="117"/>
      <c r="D591" s="43">
        <f t="shared" si="58"/>
        <v>0</v>
      </c>
      <c r="E591" s="44">
        <f t="shared" si="56"/>
        <v>0</v>
      </c>
      <c r="F591" s="43">
        <f t="shared" si="59"/>
        <v>0</v>
      </c>
      <c r="G591" s="45">
        <f>IF(AND(C591&lt;&gt;"",SUM(G$27:G590)&lt;E$19),$E$19/$E$23,0)</f>
        <v>0</v>
      </c>
      <c r="H591" s="43">
        <f t="shared" si="60"/>
        <v>0</v>
      </c>
      <c r="I591" s="43">
        <f t="shared" si="62"/>
        <v>0</v>
      </c>
      <c r="J591" s="78" t="str">
        <f t="shared" si="61"/>
        <v>2069–2070</v>
      </c>
      <c r="K591" s="78"/>
      <c r="L591" s="89"/>
      <c r="M591" s="78"/>
      <c r="N591" s="87"/>
      <c r="O591" s="79"/>
      <c r="Q591" s="46"/>
    </row>
    <row r="592" spans="1:17" s="40" customFormat="1" ht="20.25" customHeight="1" x14ac:dyDescent="0.2">
      <c r="A592" s="41">
        <v>61941</v>
      </c>
      <c r="B592" s="42">
        <f t="shared" si="57"/>
        <v>0</v>
      </c>
      <c r="C592" s="117"/>
      <c r="D592" s="43">
        <f t="shared" si="58"/>
        <v>0</v>
      </c>
      <c r="E592" s="44">
        <f t="shared" si="56"/>
        <v>0</v>
      </c>
      <c r="F592" s="43">
        <f t="shared" si="59"/>
        <v>0</v>
      </c>
      <c r="G592" s="45">
        <f>IF(AND(C592&lt;&gt;"",SUM(G$27:G591)&lt;E$19),$E$19/$E$23,0)</f>
        <v>0</v>
      </c>
      <c r="H592" s="43">
        <f t="shared" si="60"/>
        <v>0</v>
      </c>
      <c r="I592" s="43">
        <f t="shared" si="62"/>
        <v>0</v>
      </c>
      <c r="J592" s="78" t="str">
        <f t="shared" si="61"/>
        <v>2069–2070</v>
      </c>
      <c r="K592" s="78"/>
      <c r="L592" s="89"/>
      <c r="M592" s="78"/>
      <c r="N592" s="87"/>
      <c r="O592" s="79"/>
      <c r="Q592" s="46"/>
    </row>
    <row r="593" spans="1:17" s="40" customFormat="1" ht="20.25" customHeight="1" x14ac:dyDescent="0.2">
      <c r="A593" s="41">
        <v>61972</v>
      </c>
      <c r="B593" s="42">
        <f t="shared" si="57"/>
        <v>0</v>
      </c>
      <c r="C593" s="117"/>
      <c r="D593" s="43">
        <f t="shared" si="58"/>
        <v>0</v>
      </c>
      <c r="E593" s="44">
        <f t="shared" si="56"/>
        <v>0</v>
      </c>
      <c r="F593" s="43">
        <f t="shared" si="59"/>
        <v>0</v>
      </c>
      <c r="G593" s="45">
        <f>IF(AND(C593&lt;&gt;"",SUM(G$27:G592)&lt;E$19),$E$19/$E$23,0)</f>
        <v>0</v>
      </c>
      <c r="H593" s="43">
        <f t="shared" si="60"/>
        <v>0</v>
      </c>
      <c r="I593" s="43">
        <f t="shared" si="62"/>
        <v>0</v>
      </c>
      <c r="J593" s="78" t="str">
        <f t="shared" si="61"/>
        <v>2069–2070</v>
      </c>
      <c r="K593" s="78"/>
      <c r="L593" s="89"/>
      <c r="M593" s="78"/>
      <c r="N593" s="87"/>
      <c r="O593" s="79"/>
      <c r="Q593" s="46"/>
    </row>
    <row r="594" spans="1:17" s="40" customFormat="1" ht="20.25" customHeight="1" x14ac:dyDescent="0.2">
      <c r="A594" s="41">
        <v>62002</v>
      </c>
      <c r="B594" s="42">
        <f t="shared" si="57"/>
        <v>0</v>
      </c>
      <c r="C594" s="117"/>
      <c r="D594" s="43">
        <f t="shared" si="58"/>
        <v>0</v>
      </c>
      <c r="E594" s="44">
        <f t="shared" si="56"/>
        <v>0</v>
      </c>
      <c r="F594" s="43">
        <f t="shared" si="59"/>
        <v>0</v>
      </c>
      <c r="G594" s="45">
        <f>IF(AND(C594&lt;&gt;"",SUM(G$27:G593)&lt;E$19),$E$19/$E$23,0)</f>
        <v>0</v>
      </c>
      <c r="H594" s="43">
        <f t="shared" si="60"/>
        <v>0</v>
      </c>
      <c r="I594" s="43">
        <f t="shared" si="62"/>
        <v>0</v>
      </c>
      <c r="J594" s="78" t="str">
        <f t="shared" si="61"/>
        <v>2069–2070</v>
      </c>
      <c r="K594" s="78"/>
      <c r="L594" s="89"/>
      <c r="M594" s="78"/>
      <c r="N594" s="87"/>
      <c r="O594" s="79"/>
      <c r="Q594" s="46"/>
    </row>
    <row r="595" spans="1:17" s="40" customFormat="1" ht="20.25" customHeight="1" x14ac:dyDescent="0.2">
      <c r="A595" s="41">
        <v>62033</v>
      </c>
      <c r="B595" s="42">
        <f t="shared" si="57"/>
        <v>0</v>
      </c>
      <c r="C595" s="117"/>
      <c r="D595" s="43">
        <f t="shared" si="58"/>
        <v>0</v>
      </c>
      <c r="E595" s="44">
        <f t="shared" si="56"/>
        <v>0</v>
      </c>
      <c r="F595" s="43">
        <f t="shared" si="59"/>
        <v>0</v>
      </c>
      <c r="G595" s="45">
        <f>IF(AND(C595&lt;&gt;"",SUM(G$27:G594)&lt;E$19),$E$19/$E$23,0)</f>
        <v>0</v>
      </c>
      <c r="H595" s="43">
        <f t="shared" si="60"/>
        <v>0</v>
      </c>
      <c r="I595" s="43">
        <f t="shared" si="62"/>
        <v>0</v>
      </c>
      <c r="J595" s="78" t="str">
        <f t="shared" si="61"/>
        <v>2069–2070</v>
      </c>
      <c r="K595" s="78"/>
      <c r="L595" s="89"/>
      <c r="M595" s="78"/>
      <c r="N595" s="87"/>
      <c r="O595" s="79"/>
      <c r="Q595" s="46"/>
    </row>
    <row r="596" spans="1:17" s="40" customFormat="1" ht="20.25" customHeight="1" x14ac:dyDescent="0.2">
      <c r="A596" s="41">
        <v>62063</v>
      </c>
      <c r="B596" s="42">
        <f t="shared" si="57"/>
        <v>0</v>
      </c>
      <c r="C596" s="117"/>
      <c r="D596" s="43">
        <f t="shared" si="58"/>
        <v>0</v>
      </c>
      <c r="E596" s="44">
        <f t="shared" si="56"/>
        <v>0</v>
      </c>
      <c r="F596" s="43">
        <f t="shared" si="59"/>
        <v>0</v>
      </c>
      <c r="G596" s="45">
        <f>IF(AND(C596&lt;&gt;"",SUM(G$27:G595)&lt;E$19),$E$19/$E$23,0)</f>
        <v>0</v>
      </c>
      <c r="H596" s="43">
        <f t="shared" si="60"/>
        <v>0</v>
      </c>
      <c r="I596" s="43">
        <f t="shared" si="62"/>
        <v>0</v>
      </c>
      <c r="J596" s="78" t="str">
        <f t="shared" si="61"/>
        <v>2069–2070</v>
      </c>
      <c r="K596" s="78"/>
      <c r="L596" s="89"/>
      <c r="M596" s="78"/>
      <c r="N596" s="87"/>
      <c r="O596" s="79"/>
      <c r="Q596" s="46"/>
    </row>
    <row r="597" spans="1:17" s="40" customFormat="1" ht="20.25" customHeight="1" x14ac:dyDescent="0.2">
      <c r="A597" s="41">
        <v>62094</v>
      </c>
      <c r="B597" s="42">
        <f t="shared" si="57"/>
        <v>0</v>
      </c>
      <c r="C597" s="117"/>
      <c r="D597" s="43">
        <f t="shared" si="58"/>
        <v>0</v>
      </c>
      <c r="E597" s="44">
        <f t="shared" si="56"/>
        <v>0</v>
      </c>
      <c r="F597" s="43">
        <f t="shared" si="59"/>
        <v>0</v>
      </c>
      <c r="G597" s="45">
        <f>IF(AND(C597&lt;&gt;"",SUM(G$27:G596)&lt;E$19),$E$19/$E$23,0)</f>
        <v>0</v>
      </c>
      <c r="H597" s="43">
        <f t="shared" si="60"/>
        <v>0</v>
      </c>
      <c r="I597" s="43">
        <f t="shared" si="62"/>
        <v>0</v>
      </c>
      <c r="J597" s="78" t="str">
        <f t="shared" si="61"/>
        <v>2069–2070</v>
      </c>
      <c r="K597" s="78"/>
      <c r="L597" s="89"/>
      <c r="M597" s="78"/>
      <c r="N597" s="87"/>
      <c r="O597" s="79"/>
      <c r="Q597" s="46"/>
    </row>
    <row r="598" spans="1:17" s="40" customFormat="1" ht="20.25" customHeight="1" x14ac:dyDescent="0.2">
      <c r="A598" s="41">
        <v>62125</v>
      </c>
      <c r="B598" s="42">
        <f t="shared" si="57"/>
        <v>0</v>
      </c>
      <c r="C598" s="117"/>
      <c r="D598" s="43">
        <f t="shared" si="58"/>
        <v>0</v>
      </c>
      <c r="E598" s="44">
        <f t="shared" si="56"/>
        <v>0</v>
      </c>
      <c r="F598" s="43">
        <f t="shared" si="59"/>
        <v>0</v>
      </c>
      <c r="G598" s="45">
        <f>IF(AND(C598&lt;&gt;"",SUM(G$27:G597)&lt;E$19),$E$19/$E$23,0)</f>
        <v>0</v>
      </c>
      <c r="H598" s="43">
        <f t="shared" si="60"/>
        <v>0</v>
      </c>
      <c r="I598" s="43">
        <f t="shared" si="62"/>
        <v>0</v>
      </c>
      <c r="J598" s="78" t="str">
        <f t="shared" si="61"/>
        <v>2069–2070</v>
      </c>
      <c r="K598" s="78"/>
      <c r="L598" s="89"/>
      <c r="M598" s="78"/>
      <c r="N598" s="87"/>
      <c r="O598" s="79"/>
      <c r="Q598" s="46"/>
    </row>
    <row r="599" spans="1:17" s="40" customFormat="1" ht="20.25" customHeight="1" x14ac:dyDescent="0.2">
      <c r="A599" s="41">
        <v>62153</v>
      </c>
      <c r="B599" s="42">
        <f t="shared" si="57"/>
        <v>0</v>
      </c>
      <c r="C599" s="117"/>
      <c r="D599" s="43">
        <f t="shared" si="58"/>
        <v>0</v>
      </c>
      <c r="E599" s="44">
        <f t="shared" si="56"/>
        <v>0</v>
      </c>
      <c r="F599" s="43">
        <f t="shared" si="59"/>
        <v>0</v>
      </c>
      <c r="G599" s="45">
        <f>IF(AND(C599&lt;&gt;"",SUM(G$27:G598)&lt;E$19),$E$19/$E$23,0)</f>
        <v>0</v>
      </c>
      <c r="H599" s="43">
        <f t="shared" si="60"/>
        <v>0</v>
      </c>
      <c r="I599" s="43">
        <f t="shared" si="62"/>
        <v>0</v>
      </c>
      <c r="J599" s="78" t="str">
        <f t="shared" si="61"/>
        <v>2069–2070</v>
      </c>
      <c r="K599" s="78"/>
      <c r="L599" s="89"/>
      <c r="M599" s="78"/>
      <c r="N599" s="87"/>
      <c r="O599" s="79"/>
      <c r="Q599" s="46"/>
    </row>
    <row r="600" spans="1:17" s="40" customFormat="1" ht="20.25" customHeight="1" x14ac:dyDescent="0.2">
      <c r="A600" s="41">
        <v>62184</v>
      </c>
      <c r="B600" s="42">
        <f t="shared" si="57"/>
        <v>0</v>
      </c>
      <c r="C600" s="117"/>
      <c r="D600" s="43">
        <f t="shared" si="58"/>
        <v>0</v>
      </c>
      <c r="E600" s="44">
        <f t="shared" si="56"/>
        <v>0</v>
      </c>
      <c r="F600" s="43">
        <f t="shared" si="59"/>
        <v>0</v>
      </c>
      <c r="G600" s="45">
        <f>IF(AND(C600&lt;&gt;"",SUM(G$27:G599)&lt;E$19),$E$19/$E$23,0)</f>
        <v>0</v>
      </c>
      <c r="H600" s="43">
        <f t="shared" si="60"/>
        <v>0</v>
      </c>
      <c r="I600" s="43">
        <f t="shared" si="62"/>
        <v>0</v>
      </c>
      <c r="J600" s="78" t="str">
        <f t="shared" si="61"/>
        <v>2069–2070</v>
      </c>
      <c r="K600" s="78"/>
      <c r="L600" s="89"/>
      <c r="M600" s="78"/>
      <c r="N600" s="87"/>
      <c r="O600" s="79"/>
      <c r="Q600" s="46"/>
    </row>
    <row r="601" spans="1:17" s="40" customFormat="1" ht="20.25" customHeight="1" x14ac:dyDescent="0.2">
      <c r="A601" s="41">
        <v>62214</v>
      </c>
      <c r="B601" s="42">
        <f t="shared" si="57"/>
        <v>0</v>
      </c>
      <c r="C601" s="117"/>
      <c r="D601" s="43">
        <f t="shared" si="58"/>
        <v>0</v>
      </c>
      <c r="E601" s="44">
        <f t="shared" si="56"/>
        <v>0</v>
      </c>
      <c r="F601" s="43">
        <f t="shared" si="59"/>
        <v>0</v>
      </c>
      <c r="G601" s="45">
        <f>IF(AND(C601&lt;&gt;"",SUM(G$27:G600)&lt;E$19),$E$19/$E$23,0)</f>
        <v>0</v>
      </c>
      <c r="H601" s="43">
        <f t="shared" si="60"/>
        <v>0</v>
      </c>
      <c r="I601" s="43">
        <f t="shared" si="62"/>
        <v>0</v>
      </c>
      <c r="J601" s="78" t="str">
        <f t="shared" si="61"/>
        <v>2069–2070</v>
      </c>
      <c r="K601" s="78"/>
      <c r="L601" s="89"/>
      <c r="M601" s="78"/>
      <c r="N601" s="87"/>
      <c r="O601" s="79"/>
      <c r="Q601" s="46"/>
    </row>
    <row r="602" spans="1:17" s="40" customFormat="1" ht="20.25" customHeight="1" x14ac:dyDescent="0.2">
      <c r="A602" s="41">
        <v>62245</v>
      </c>
      <c r="B602" s="42">
        <f t="shared" si="57"/>
        <v>0</v>
      </c>
      <c r="C602" s="117"/>
      <c r="D602" s="43">
        <f t="shared" si="58"/>
        <v>0</v>
      </c>
      <c r="E602" s="44">
        <f t="shared" si="56"/>
        <v>0</v>
      </c>
      <c r="F602" s="43">
        <f t="shared" si="59"/>
        <v>0</v>
      </c>
      <c r="G602" s="45">
        <f>IF(AND(C602&lt;&gt;"",SUM(G$27:G601)&lt;E$19),$E$19/$E$23,0)</f>
        <v>0</v>
      </c>
      <c r="H602" s="43">
        <f t="shared" si="60"/>
        <v>0</v>
      </c>
      <c r="I602" s="43">
        <f t="shared" si="62"/>
        <v>0</v>
      </c>
      <c r="J602" s="78" t="str">
        <f t="shared" si="61"/>
        <v>2069–2070</v>
      </c>
      <c r="K602" s="78"/>
      <c r="L602" s="89"/>
      <c r="M602" s="78"/>
      <c r="N602" s="87"/>
      <c r="O602" s="79"/>
      <c r="Q602" s="46"/>
    </row>
    <row r="603" spans="1:17" s="40" customFormat="1" ht="20.25" customHeight="1" x14ac:dyDescent="0.2">
      <c r="A603" s="41">
        <v>62275</v>
      </c>
      <c r="B603" s="42">
        <f t="shared" si="57"/>
        <v>0</v>
      </c>
      <c r="C603" s="117"/>
      <c r="D603" s="43">
        <f t="shared" si="58"/>
        <v>0</v>
      </c>
      <c r="E603" s="44">
        <f t="shared" ref="E603:E666" si="63">C603-D603</f>
        <v>0</v>
      </c>
      <c r="F603" s="43">
        <f t="shared" si="59"/>
        <v>0</v>
      </c>
      <c r="G603" s="45">
        <f>IF(AND(C603&lt;&gt;"",SUM(G$27:G602)&lt;E$19),$E$19/$E$23,0)</f>
        <v>0</v>
      </c>
      <c r="H603" s="43">
        <f t="shared" si="60"/>
        <v>0</v>
      </c>
      <c r="I603" s="43">
        <f t="shared" si="62"/>
        <v>0</v>
      </c>
      <c r="J603" s="78" t="str">
        <f t="shared" si="61"/>
        <v>2070–2071</v>
      </c>
      <c r="K603" s="78"/>
      <c r="L603" s="89"/>
      <c r="M603" s="78"/>
      <c r="N603" s="87"/>
      <c r="O603" s="79"/>
      <c r="Q603" s="46"/>
    </row>
    <row r="604" spans="1:17" s="40" customFormat="1" ht="20.25" customHeight="1" x14ac:dyDescent="0.2">
      <c r="A604" s="41">
        <v>62306</v>
      </c>
      <c r="B604" s="42">
        <f t="shared" ref="B604:B667" si="64">IF(C604&gt;0,C604*-1,C604)</f>
        <v>0</v>
      </c>
      <c r="C604" s="117"/>
      <c r="D604" s="43">
        <f t="shared" ref="D604:D667" si="65">IF(C604="",0,IF($E$15="Beginning",IF(C603&lt;&gt;"",$F603*$E$6/12,0),IF(C603&lt;&gt;"",$F603*$E$6/12,$E$16*$E$6/12)))</f>
        <v>0</v>
      </c>
      <c r="E604" s="44">
        <f t="shared" si="63"/>
        <v>0</v>
      </c>
      <c r="F604" s="43">
        <f t="shared" ref="F604:F667" si="66">IF(C604="",0,IF(C603="",$E$16-E604,IF(C604&lt;&gt;"",F603-E604)))</f>
        <v>0</v>
      </c>
      <c r="G604" s="45">
        <f>IF(AND(C604&lt;&gt;"",SUM(G$27:G603)&lt;E$19),$E$19/$E$23,0)</f>
        <v>0</v>
      </c>
      <c r="H604" s="43">
        <f t="shared" ref="H604:H667" si="67">IF(C604&lt;&gt;"",G604+H603,0)</f>
        <v>0</v>
      </c>
      <c r="I604" s="43">
        <f t="shared" si="62"/>
        <v>0</v>
      </c>
      <c r="J604" s="78" t="str">
        <f t="shared" ref="J604:J667" si="68">IF(OR(MONTH(A604)=1,MONTH(A604)=2,MONTH(A604)=3,MONTH(A604)=4,MONTH(A604)=5,MONTH(A604)=6),YEAR(A604)-1&amp;"–"&amp;YEAR(A604),YEAR(A604)&amp;"–"&amp;YEAR(A604)+1)</f>
        <v>2070–2071</v>
      </c>
      <c r="K604" s="78"/>
      <c r="L604" s="89"/>
      <c r="M604" s="78"/>
      <c r="N604" s="87"/>
      <c r="O604" s="79"/>
      <c r="Q604" s="46"/>
    </row>
    <row r="605" spans="1:17" s="40" customFormat="1" ht="20.25" customHeight="1" x14ac:dyDescent="0.2">
      <c r="A605" s="41">
        <v>62337</v>
      </c>
      <c r="B605" s="42">
        <f t="shared" si="64"/>
        <v>0</v>
      </c>
      <c r="C605" s="117"/>
      <c r="D605" s="43">
        <f t="shared" si="65"/>
        <v>0</v>
      </c>
      <c r="E605" s="44">
        <f t="shared" si="63"/>
        <v>0</v>
      </c>
      <c r="F605" s="43">
        <f t="shared" si="66"/>
        <v>0</v>
      </c>
      <c r="G605" s="45">
        <f>IF(AND(C605&lt;&gt;"",SUM(G$27:G604)&lt;E$19),$E$19/$E$23,0)</f>
        <v>0</v>
      </c>
      <c r="H605" s="43">
        <f t="shared" si="67"/>
        <v>0</v>
      </c>
      <c r="I605" s="43">
        <f t="shared" ref="I605:I668" si="69">IF(C605&lt;&gt;"",$E$19-H605,0)</f>
        <v>0</v>
      </c>
      <c r="J605" s="78" t="str">
        <f t="shared" si="68"/>
        <v>2070–2071</v>
      </c>
      <c r="K605" s="78"/>
      <c r="L605" s="89"/>
      <c r="M605" s="78"/>
      <c r="N605" s="87"/>
      <c r="O605" s="79"/>
      <c r="Q605" s="46"/>
    </row>
    <row r="606" spans="1:17" s="40" customFormat="1" ht="20.25" customHeight="1" x14ac:dyDescent="0.2">
      <c r="A606" s="41">
        <v>62367</v>
      </c>
      <c r="B606" s="42">
        <f t="shared" si="64"/>
        <v>0</v>
      </c>
      <c r="C606" s="117"/>
      <c r="D606" s="43">
        <f t="shared" si="65"/>
        <v>0</v>
      </c>
      <c r="E606" s="44">
        <f t="shared" si="63"/>
        <v>0</v>
      </c>
      <c r="F606" s="43">
        <f t="shared" si="66"/>
        <v>0</v>
      </c>
      <c r="G606" s="45">
        <f>IF(AND(C606&lt;&gt;"",SUM(G$27:G605)&lt;E$19),$E$19/$E$23,0)</f>
        <v>0</v>
      </c>
      <c r="H606" s="43">
        <f t="shared" si="67"/>
        <v>0</v>
      </c>
      <c r="I606" s="43">
        <f t="shared" si="69"/>
        <v>0</v>
      </c>
      <c r="J606" s="78" t="str">
        <f t="shared" si="68"/>
        <v>2070–2071</v>
      </c>
      <c r="K606" s="78"/>
      <c r="L606" s="89"/>
      <c r="M606" s="78"/>
      <c r="N606" s="87"/>
      <c r="O606" s="79"/>
      <c r="Q606" s="46"/>
    </row>
    <row r="607" spans="1:17" s="40" customFormat="1" ht="20.25" customHeight="1" x14ac:dyDescent="0.2">
      <c r="A607" s="41">
        <v>62398</v>
      </c>
      <c r="B607" s="42">
        <f t="shared" si="64"/>
        <v>0</v>
      </c>
      <c r="C607" s="117"/>
      <c r="D607" s="43">
        <f t="shared" si="65"/>
        <v>0</v>
      </c>
      <c r="E607" s="44">
        <f t="shared" si="63"/>
        <v>0</v>
      </c>
      <c r="F607" s="43">
        <f t="shared" si="66"/>
        <v>0</v>
      </c>
      <c r="G607" s="45">
        <f>IF(AND(C607&lt;&gt;"",SUM(G$27:G606)&lt;E$19),$E$19/$E$23,0)</f>
        <v>0</v>
      </c>
      <c r="H607" s="43">
        <f t="shared" si="67"/>
        <v>0</v>
      </c>
      <c r="I607" s="43">
        <f t="shared" si="69"/>
        <v>0</v>
      </c>
      <c r="J607" s="78" t="str">
        <f t="shared" si="68"/>
        <v>2070–2071</v>
      </c>
      <c r="K607" s="78"/>
      <c r="L607" s="89"/>
      <c r="M607" s="78"/>
      <c r="N607" s="87"/>
      <c r="O607" s="79"/>
      <c r="Q607" s="46"/>
    </row>
    <row r="608" spans="1:17" s="40" customFormat="1" ht="20.25" customHeight="1" x14ac:dyDescent="0.2">
      <c r="A608" s="41">
        <v>62428</v>
      </c>
      <c r="B608" s="42">
        <f t="shared" si="64"/>
        <v>0</v>
      </c>
      <c r="C608" s="117"/>
      <c r="D608" s="43">
        <f t="shared" si="65"/>
        <v>0</v>
      </c>
      <c r="E608" s="44">
        <f t="shared" si="63"/>
        <v>0</v>
      </c>
      <c r="F608" s="43">
        <f t="shared" si="66"/>
        <v>0</v>
      </c>
      <c r="G608" s="45">
        <f>IF(AND(C608&lt;&gt;"",SUM(G$27:G607)&lt;E$19),$E$19/$E$23,0)</f>
        <v>0</v>
      </c>
      <c r="H608" s="43">
        <f t="shared" si="67"/>
        <v>0</v>
      </c>
      <c r="I608" s="43">
        <f t="shared" si="69"/>
        <v>0</v>
      </c>
      <c r="J608" s="78" t="str">
        <f t="shared" si="68"/>
        <v>2070–2071</v>
      </c>
      <c r="K608" s="78"/>
      <c r="L608" s="89"/>
      <c r="M608" s="78"/>
      <c r="N608" s="87"/>
      <c r="O608" s="79"/>
      <c r="Q608" s="46"/>
    </row>
    <row r="609" spans="1:17" s="40" customFormat="1" ht="20.25" customHeight="1" x14ac:dyDescent="0.2">
      <c r="A609" s="41">
        <v>62459</v>
      </c>
      <c r="B609" s="42">
        <f t="shared" si="64"/>
        <v>0</v>
      </c>
      <c r="C609" s="117"/>
      <c r="D609" s="43">
        <f t="shared" si="65"/>
        <v>0</v>
      </c>
      <c r="E609" s="44">
        <f t="shared" si="63"/>
        <v>0</v>
      </c>
      <c r="F609" s="43">
        <f t="shared" si="66"/>
        <v>0</v>
      </c>
      <c r="G609" s="45">
        <f>IF(AND(C609&lt;&gt;"",SUM(G$27:G608)&lt;E$19),$E$19/$E$23,0)</f>
        <v>0</v>
      </c>
      <c r="H609" s="43">
        <f t="shared" si="67"/>
        <v>0</v>
      </c>
      <c r="I609" s="43">
        <f t="shared" si="69"/>
        <v>0</v>
      </c>
      <c r="J609" s="78" t="str">
        <f t="shared" si="68"/>
        <v>2070–2071</v>
      </c>
      <c r="K609" s="78"/>
      <c r="L609" s="89"/>
      <c r="M609" s="78"/>
      <c r="N609" s="87"/>
      <c r="O609" s="79"/>
      <c r="Q609" s="46"/>
    </row>
    <row r="610" spans="1:17" s="40" customFormat="1" ht="20.25" customHeight="1" x14ac:dyDescent="0.2">
      <c r="A610" s="41">
        <v>62490</v>
      </c>
      <c r="B610" s="42">
        <f t="shared" si="64"/>
        <v>0</v>
      </c>
      <c r="C610" s="117"/>
      <c r="D610" s="43">
        <f t="shared" si="65"/>
        <v>0</v>
      </c>
      <c r="E610" s="44">
        <f t="shared" si="63"/>
        <v>0</v>
      </c>
      <c r="F610" s="43">
        <f t="shared" si="66"/>
        <v>0</v>
      </c>
      <c r="G610" s="45">
        <f>IF(AND(C610&lt;&gt;"",SUM(G$27:G609)&lt;E$19),$E$19/$E$23,0)</f>
        <v>0</v>
      </c>
      <c r="H610" s="43">
        <f t="shared" si="67"/>
        <v>0</v>
      </c>
      <c r="I610" s="43">
        <f t="shared" si="69"/>
        <v>0</v>
      </c>
      <c r="J610" s="78" t="str">
        <f t="shared" si="68"/>
        <v>2070–2071</v>
      </c>
      <c r="K610" s="78"/>
      <c r="L610" s="89"/>
      <c r="M610" s="78"/>
      <c r="N610" s="87"/>
      <c r="O610" s="79"/>
      <c r="Q610" s="46"/>
    </row>
    <row r="611" spans="1:17" s="40" customFormat="1" ht="20.25" customHeight="1" x14ac:dyDescent="0.2">
      <c r="A611" s="41">
        <v>62518</v>
      </c>
      <c r="B611" s="42">
        <f t="shared" si="64"/>
        <v>0</v>
      </c>
      <c r="C611" s="117"/>
      <c r="D611" s="43">
        <f t="shared" si="65"/>
        <v>0</v>
      </c>
      <c r="E611" s="44">
        <f t="shared" si="63"/>
        <v>0</v>
      </c>
      <c r="F611" s="43">
        <f t="shared" si="66"/>
        <v>0</v>
      </c>
      <c r="G611" s="45">
        <f>IF(AND(C611&lt;&gt;"",SUM(G$27:G610)&lt;E$19),$E$19/$E$23,0)</f>
        <v>0</v>
      </c>
      <c r="H611" s="43">
        <f t="shared" si="67"/>
        <v>0</v>
      </c>
      <c r="I611" s="43">
        <f t="shared" si="69"/>
        <v>0</v>
      </c>
      <c r="J611" s="78" t="str">
        <f t="shared" si="68"/>
        <v>2070–2071</v>
      </c>
      <c r="K611" s="78"/>
      <c r="L611" s="89"/>
      <c r="M611" s="78"/>
      <c r="N611" s="87"/>
      <c r="O611" s="79"/>
      <c r="Q611" s="46"/>
    </row>
    <row r="612" spans="1:17" s="40" customFormat="1" ht="20.25" customHeight="1" x14ac:dyDescent="0.2">
      <c r="A612" s="41">
        <v>62549</v>
      </c>
      <c r="B612" s="42">
        <f t="shared" si="64"/>
        <v>0</v>
      </c>
      <c r="C612" s="117"/>
      <c r="D612" s="43">
        <f t="shared" si="65"/>
        <v>0</v>
      </c>
      <c r="E612" s="44">
        <f t="shared" si="63"/>
        <v>0</v>
      </c>
      <c r="F612" s="43">
        <f t="shared" si="66"/>
        <v>0</v>
      </c>
      <c r="G612" s="45">
        <f>IF(AND(C612&lt;&gt;"",SUM(G$27:G611)&lt;E$19),$E$19/$E$23,0)</f>
        <v>0</v>
      </c>
      <c r="H612" s="43">
        <f t="shared" si="67"/>
        <v>0</v>
      </c>
      <c r="I612" s="43">
        <f t="shared" si="69"/>
        <v>0</v>
      </c>
      <c r="J612" s="78" t="str">
        <f t="shared" si="68"/>
        <v>2070–2071</v>
      </c>
      <c r="K612" s="78"/>
      <c r="L612" s="89"/>
      <c r="M612" s="78"/>
      <c r="N612" s="87"/>
      <c r="O612" s="79"/>
      <c r="Q612" s="46"/>
    </row>
    <row r="613" spans="1:17" s="40" customFormat="1" ht="20.25" customHeight="1" x14ac:dyDescent="0.2">
      <c r="A613" s="41">
        <v>62579</v>
      </c>
      <c r="B613" s="42">
        <f t="shared" si="64"/>
        <v>0</v>
      </c>
      <c r="C613" s="117"/>
      <c r="D613" s="43">
        <f t="shared" si="65"/>
        <v>0</v>
      </c>
      <c r="E613" s="44">
        <f t="shared" si="63"/>
        <v>0</v>
      </c>
      <c r="F613" s="43">
        <f t="shared" si="66"/>
        <v>0</v>
      </c>
      <c r="G613" s="45">
        <f>IF(AND(C613&lt;&gt;"",SUM(G$27:G612)&lt;E$19),$E$19/$E$23,0)</f>
        <v>0</v>
      </c>
      <c r="H613" s="43">
        <f t="shared" si="67"/>
        <v>0</v>
      </c>
      <c r="I613" s="43">
        <f t="shared" si="69"/>
        <v>0</v>
      </c>
      <c r="J613" s="78" t="str">
        <f t="shared" si="68"/>
        <v>2070–2071</v>
      </c>
      <c r="K613" s="78"/>
      <c r="L613" s="89"/>
      <c r="M613" s="78"/>
      <c r="N613" s="87"/>
      <c r="O613" s="79"/>
      <c r="Q613" s="46"/>
    </row>
    <row r="614" spans="1:17" s="40" customFormat="1" ht="20.25" customHeight="1" x14ac:dyDescent="0.2">
      <c r="A614" s="41">
        <v>62610</v>
      </c>
      <c r="B614" s="42">
        <f t="shared" si="64"/>
        <v>0</v>
      </c>
      <c r="C614" s="117"/>
      <c r="D614" s="43">
        <f t="shared" si="65"/>
        <v>0</v>
      </c>
      <c r="E614" s="44">
        <f t="shared" si="63"/>
        <v>0</v>
      </c>
      <c r="F614" s="43">
        <f t="shared" si="66"/>
        <v>0</v>
      </c>
      <c r="G614" s="45">
        <f>IF(AND(C614&lt;&gt;"",SUM(G$27:G613)&lt;E$19),$E$19/$E$23,0)</f>
        <v>0</v>
      </c>
      <c r="H614" s="43">
        <f t="shared" si="67"/>
        <v>0</v>
      </c>
      <c r="I614" s="43">
        <f t="shared" si="69"/>
        <v>0</v>
      </c>
      <c r="J614" s="78" t="str">
        <f t="shared" si="68"/>
        <v>2070–2071</v>
      </c>
      <c r="K614" s="78"/>
      <c r="L614" s="89"/>
      <c r="M614" s="78"/>
      <c r="N614" s="87"/>
      <c r="O614" s="79"/>
      <c r="Q614" s="46"/>
    </row>
    <row r="615" spans="1:17" s="40" customFormat="1" ht="20.25" customHeight="1" x14ac:dyDescent="0.2">
      <c r="A615" s="41">
        <v>62640</v>
      </c>
      <c r="B615" s="42">
        <f t="shared" si="64"/>
        <v>0</v>
      </c>
      <c r="C615" s="117"/>
      <c r="D615" s="43">
        <f t="shared" si="65"/>
        <v>0</v>
      </c>
      <c r="E615" s="44">
        <f t="shared" si="63"/>
        <v>0</v>
      </c>
      <c r="F615" s="43">
        <f t="shared" si="66"/>
        <v>0</v>
      </c>
      <c r="G615" s="45">
        <f>IF(AND(C615&lt;&gt;"",SUM(G$27:G614)&lt;E$19),$E$19/$E$23,0)</f>
        <v>0</v>
      </c>
      <c r="H615" s="43">
        <f t="shared" si="67"/>
        <v>0</v>
      </c>
      <c r="I615" s="43">
        <f t="shared" si="69"/>
        <v>0</v>
      </c>
      <c r="J615" s="78" t="str">
        <f t="shared" si="68"/>
        <v>2071–2072</v>
      </c>
      <c r="K615" s="78"/>
      <c r="L615" s="89"/>
      <c r="M615" s="78"/>
      <c r="N615" s="87"/>
      <c r="O615" s="79"/>
      <c r="Q615" s="46"/>
    </row>
    <row r="616" spans="1:17" s="40" customFormat="1" ht="20.25" customHeight="1" x14ac:dyDescent="0.2">
      <c r="A616" s="41">
        <v>62671</v>
      </c>
      <c r="B616" s="42">
        <f t="shared" si="64"/>
        <v>0</v>
      </c>
      <c r="C616" s="117"/>
      <c r="D616" s="43">
        <f t="shared" si="65"/>
        <v>0</v>
      </c>
      <c r="E616" s="44">
        <f t="shared" si="63"/>
        <v>0</v>
      </c>
      <c r="F616" s="43">
        <f t="shared" si="66"/>
        <v>0</v>
      </c>
      <c r="G616" s="45">
        <f>IF(AND(C616&lt;&gt;"",SUM(G$27:G615)&lt;E$19),$E$19/$E$23,0)</f>
        <v>0</v>
      </c>
      <c r="H616" s="43">
        <f t="shared" si="67"/>
        <v>0</v>
      </c>
      <c r="I616" s="43">
        <f t="shared" si="69"/>
        <v>0</v>
      </c>
      <c r="J616" s="78" t="str">
        <f t="shared" si="68"/>
        <v>2071–2072</v>
      </c>
      <c r="K616" s="78"/>
      <c r="L616" s="89"/>
      <c r="M616" s="78"/>
      <c r="N616" s="87"/>
      <c r="O616" s="79"/>
      <c r="Q616" s="46"/>
    </row>
    <row r="617" spans="1:17" s="40" customFormat="1" ht="20.25" customHeight="1" x14ac:dyDescent="0.2">
      <c r="A617" s="41">
        <v>62702</v>
      </c>
      <c r="B617" s="42">
        <f t="shared" si="64"/>
        <v>0</v>
      </c>
      <c r="C617" s="117"/>
      <c r="D617" s="43">
        <f t="shared" si="65"/>
        <v>0</v>
      </c>
      <c r="E617" s="44">
        <f t="shared" si="63"/>
        <v>0</v>
      </c>
      <c r="F617" s="43">
        <f t="shared" si="66"/>
        <v>0</v>
      </c>
      <c r="G617" s="45">
        <f>IF(AND(C617&lt;&gt;"",SUM(G$27:G616)&lt;E$19),$E$19/$E$23,0)</f>
        <v>0</v>
      </c>
      <c r="H617" s="43">
        <f t="shared" si="67"/>
        <v>0</v>
      </c>
      <c r="I617" s="43">
        <f t="shared" si="69"/>
        <v>0</v>
      </c>
      <c r="J617" s="78" t="str">
        <f t="shared" si="68"/>
        <v>2071–2072</v>
      </c>
      <c r="K617" s="78"/>
      <c r="L617" s="89"/>
      <c r="M617" s="78"/>
      <c r="N617" s="87"/>
      <c r="O617" s="79"/>
      <c r="Q617" s="46"/>
    </row>
    <row r="618" spans="1:17" s="40" customFormat="1" ht="20.25" customHeight="1" x14ac:dyDescent="0.2">
      <c r="A618" s="41">
        <v>62732</v>
      </c>
      <c r="B618" s="42">
        <f t="shared" si="64"/>
        <v>0</v>
      </c>
      <c r="C618" s="117"/>
      <c r="D618" s="43">
        <f t="shared" si="65"/>
        <v>0</v>
      </c>
      <c r="E618" s="44">
        <f t="shared" si="63"/>
        <v>0</v>
      </c>
      <c r="F618" s="43">
        <f t="shared" si="66"/>
        <v>0</v>
      </c>
      <c r="G618" s="45">
        <f>IF(AND(C618&lt;&gt;"",SUM(G$27:G617)&lt;E$19),$E$19/$E$23,0)</f>
        <v>0</v>
      </c>
      <c r="H618" s="43">
        <f t="shared" si="67"/>
        <v>0</v>
      </c>
      <c r="I618" s="43">
        <f t="shared" si="69"/>
        <v>0</v>
      </c>
      <c r="J618" s="78" t="str">
        <f t="shared" si="68"/>
        <v>2071–2072</v>
      </c>
      <c r="K618" s="78"/>
      <c r="L618" s="89"/>
      <c r="M618" s="78"/>
      <c r="N618" s="87"/>
      <c r="O618" s="79"/>
      <c r="Q618" s="46"/>
    </row>
    <row r="619" spans="1:17" s="40" customFormat="1" ht="20.25" customHeight="1" x14ac:dyDescent="0.2">
      <c r="A619" s="41">
        <v>62763</v>
      </c>
      <c r="B619" s="42">
        <f t="shared" si="64"/>
        <v>0</v>
      </c>
      <c r="C619" s="117"/>
      <c r="D619" s="43">
        <f t="shared" si="65"/>
        <v>0</v>
      </c>
      <c r="E619" s="44">
        <f t="shared" si="63"/>
        <v>0</v>
      </c>
      <c r="F619" s="43">
        <f t="shared" si="66"/>
        <v>0</v>
      </c>
      <c r="G619" s="45">
        <f>IF(AND(C619&lt;&gt;"",SUM(G$27:G618)&lt;E$19),$E$19/$E$23,0)</f>
        <v>0</v>
      </c>
      <c r="H619" s="43">
        <f t="shared" si="67"/>
        <v>0</v>
      </c>
      <c r="I619" s="43">
        <f t="shared" si="69"/>
        <v>0</v>
      </c>
      <c r="J619" s="78" t="str">
        <f t="shared" si="68"/>
        <v>2071–2072</v>
      </c>
      <c r="K619" s="78"/>
      <c r="L619" s="89"/>
      <c r="M619" s="78"/>
      <c r="N619" s="87"/>
      <c r="O619" s="79"/>
      <c r="Q619" s="46"/>
    </row>
    <row r="620" spans="1:17" s="40" customFormat="1" ht="20.25" customHeight="1" x14ac:dyDescent="0.2">
      <c r="A620" s="41">
        <v>62793</v>
      </c>
      <c r="B620" s="42">
        <f t="shared" si="64"/>
        <v>0</v>
      </c>
      <c r="C620" s="117"/>
      <c r="D620" s="43">
        <f t="shared" si="65"/>
        <v>0</v>
      </c>
      <c r="E620" s="44">
        <f t="shared" si="63"/>
        <v>0</v>
      </c>
      <c r="F620" s="43">
        <f t="shared" si="66"/>
        <v>0</v>
      </c>
      <c r="G620" s="45">
        <f>IF(AND(C620&lt;&gt;"",SUM(G$27:G619)&lt;E$19),$E$19/$E$23,0)</f>
        <v>0</v>
      </c>
      <c r="H620" s="43">
        <f t="shared" si="67"/>
        <v>0</v>
      </c>
      <c r="I620" s="43">
        <f t="shared" si="69"/>
        <v>0</v>
      </c>
      <c r="J620" s="78" t="str">
        <f t="shared" si="68"/>
        <v>2071–2072</v>
      </c>
      <c r="K620" s="78"/>
      <c r="L620" s="89"/>
      <c r="M620" s="78"/>
      <c r="N620" s="87"/>
      <c r="O620" s="79"/>
      <c r="Q620" s="46"/>
    </row>
    <row r="621" spans="1:17" s="40" customFormat="1" ht="20.25" customHeight="1" x14ac:dyDescent="0.2">
      <c r="A621" s="41">
        <v>62824</v>
      </c>
      <c r="B621" s="42">
        <f t="shared" si="64"/>
        <v>0</v>
      </c>
      <c r="C621" s="117"/>
      <c r="D621" s="43">
        <f t="shared" si="65"/>
        <v>0</v>
      </c>
      <c r="E621" s="44">
        <f t="shared" si="63"/>
        <v>0</v>
      </c>
      <c r="F621" s="43">
        <f t="shared" si="66"/>
        <v>0</v>
      </c>
      <c r="G621" s="45">
        <f>IF(AND(C621&lt;&gt;"",SUM(G$27:G620)&lt;E$19),$E$19/$E$23,0)</f>
        <v>0</v>
      </c>
      <c r="H621" s="43">
        <f t="shared" si="67"/>
        <v>0</v>
      </c>
      <c r="I621" s="43">
        <f t="shared" si="69"/>
        <v>0</v>
      </c>
      <c r="J621" s="78" t="str">
        <f t="shared" si="68"/>
        <v>2071–2072</v>
      </c>
      <c r="K621" s="78"/>
      <c r="L621" s="89"/>
      <c r="M621" s="78"/>
      <c r="N621" s="87"/>
      <c r="O621" s="79"/>
      <c r="Q621" s="46"/>
    </row>
    <row r="622" spans="1:17" s="40" customFormat="1" ht="20.25" customHeight="1" x14ac:dyDescent="0.2">
      <c r="A622" s="41">
        <v>62855</v>
      </c>
      <c r="B622" s="42">
        <f t="shared" si="64"/>
        <v>0</v>
      </c>
      <c r="C622" s="117"/>
      <c r="D622" s="43">
        <f t="shared" si="65"/>
        <v>0</v>
      </c>
      <c r="E622" s="44">
        <f t="shared" si="63"/>
        <v>0</v>
      </c>
      <c r="F622" s="43">
        <f t="shared" si="66"/>
        <v>0</v>
      </c>
      <c r="G622" s="45">
        <f>IF(AND(C622&lt;&gt;"",SUM(G$27:G621)&lt;E$19),$E$19/$E$23,0)</f>
        <v>0</v>
      </c>
      <c r="H622" s="43">
        <f t="shared" si="67"/>
        <v>0</v>
      </c>
      <c r="I622" s="43">
        <f t="shared" si="69"/>
        <v>0</v>
      </c>
      <c r="J622" s="78" t="str">
        <f t="shared" si="68"/>
        <v>2071–2072</v>
      </c>
      <c r="K622" s="78"/>
      <c r="L622" s="89"/>
      <c r="M622" s="78"/>
      <c r="N622" s="87"/>
      <c r="O622" s="79"/>
      <c r="Q622" s="46"/>
    </row>
    <row r="623" spans="1:17" s="40" customFormat="1" ht="20.25" customHeight="1" x14ac:dyDescent="0.2">
      <c r="A623" s="41">
        <v>62884</v>
      </c>
      <c r="B623" s="42">
        <f t="shared" si="64"/>
        <v>0</v>
      </c>
      <c r="C623" s="117"/>
      <c r="D623" s="43">
        <f t="shared" si="65"/>
        <v>0</v>
      </c>
      <c r="E623" s="44">
        <f t="shared" si="63"/>
        <v>0</v>
      </c>
      <c r="F623" s="43">
        <f t="shared" si="66"/>
        <v>0</v>
      </c>
      <c r="G623" s="45">
        <f>IF(AND(C623&lt;&gt;"",SUM(G$27:G622)&lt;E$19),$E$19/$E$23,0)</f>
        <v>0</v>
      </c>
      <c r="H623" s="43">
        <f t="shared" si="67"/>
        <v>0</v>
      </c>
      <c r="I623" s="43">
        <f t="shared" si="69"/>
        <v>0</v>
      </c>
      <c r="J623" s="78" t="str">
        <f t="shared" si="68"/>
        <v>2071–2072</v>
      </c>
      <c r="K623" s="78"/>
      <c r="L623" s="89"/>
      <c r="M623" s="78"/>
      <c r="N623" s="87"/>
      <c r="O623" s="79"/>
      <c r="Q623" s="46"/>
    </row>
    <row r="624" spans="1:17" s="40" customFormat="1" ht="20.25" customHeight="1" x14ac:dyDescent="0.2">
      <c r="A624" s="41">
        <v>62915</v>
      </c>
      <c r="B624" s="42">
        <f t="shared" si="64"/>
        <v>0</v>
      </c>
      <c r="C624" s="117"/>
      <c r="D624" s="43">
        <f t="shared" si="65"/>
        <v>0</v>
      </c>
      <c r="E624" s="44">
        <f t="shared" si="63"/>
        <v>0</v>
      </c>
      <c r="F624" s="43">
        <f t="shared" si="66"/>
        <v>0</v>
      </c>
      <c r="G624" s="45">
        <f>IF(AND(C624&lt;&gt;"",SUM(G$27:G623)&lt;E$19),$E$19/$E$23,0)</f>
        <v>0</v>
      </c>
      <c r="H624" s="43">
        <f t="shared" si="67"/>
        <v>0</v>
      </c>
      <c r="I624" s="43">
        <f t="shared" si="69"/>
        <v>0</v>
      </c>
      <c r="J624" s="78" t="str">
        <f t="shared" si="68"/>
        <v>2071–2072</v>
      </c>
      <c r="K624" s="78"/>
      <c r="L624" s="89"/>
      <c r="M624" s="78"/>
      <c r="N624" s="87"/>
      <c r="O624" s="79"/>
      <c r="Q624" s="46"/>
    </row>
    <row r="625" spans="1:17" s="40" customFormat="1" ht="20.25" customHeight="1" x14ac:dyDescent="0.2">
      <c r="A625" s="41">
        <v>62945</v>
      </c>
      <c r="B625" s="42">
        <f t="shared" si="64"/>
        <v>0</v>
      </c>
      <c r="C625" s="117"/>
      <c r="D625" s="43">
        <f t="shared" si="65"/>
        <v>0</v>
      </c>
      <c r="E625" s="44">
        <f t="shared" si="63"/>
        <v>0</v>
      </c>
      <c r="F625" s="43">
        <f t="shared" si="66"/>
        <v>0</v>
      </c>
      <c r="G625" s="45">
        <f>IF(AND(C625&lt;&gt;"",SUM(G$27:G624)&lt;E$19),$E$19/$E$23,0)</f>
        <v>0</v>
      </c>
      <c r="H625" s="43">
        <f t="shared" si="67"/>
        <v>0</v>
      </c>
      <c r="I625" s="43">
        <f t="shared" si="69"/>
        <v>0</v>
      </c>
      <c r="J625" s="78" t="str">
        <f t="shared" si="68"/>
        <v>2071–2072</v>
      </c>
      <c r="K625" s="78"/>
      <c r="L625" s="89"/>
      <c r="M625" s="78"/>
      <c r="N625" s="87"/>
      <c r="O625" s="79"/>
      <c r="Q625" s="46"/>
    </row>
    <row r="626" spans="1:17" s="40" customFormat="1" ht="20.25" customHeight="1" x14ac:dyDescent="0.2">
      <c r="A626" s="41">
        <v>62976</v>
      </c>
      <c r="B626" s="42">
        <f t="shared" si="64"/>
        <v>0</v>
      </c>
      <c r="C626" s="117"/>
      <c r="D626" s="43">
        <f t="shared" si="65"/>
        <v>0</v>
      </c>
      <c r="E626" s="44">
        <f t="shared" si="63"/>
        <v>0</v>
      </c>
      <c r="F626" s="43">
        <f t="shared" si="66"/>
        <v>0</v>
      </c>
      <c r="G626" s="45">
        <f>IF(AND(C626&lt;&gt;"",SUM(G$27:G625)&lt;E$19),$E$19/$E$23,0)</f>
        <v>0</v>
      </c>
      <c r="H626" s="43">
        <f t="shared" si="67"/>
        <v>0</v>
      </c>
      <c r="I626" s="43">
        <f t="shared" si="69"/>
        <v>0</v>
      </c>
      <c r="J626" s="78" t="str">
        <f t="shared" si="68"/>
        <v>2071–2072</v>
      </c>
      <c r="K626" s="78"/>
      <c r="L626" s="89"/>
      <c r="M626" s="78"/>
      <c r="N626" s="87"/>
      <c r="O626" s="79"/>
      <c r="Q626" s="46"/>
    </row>
    <row r="627" spans="1:17" s="40" customFormat="1" ht="20.25" customHeight="1" x14ac:dyDescent="0.2">
      <c r="A627" s="41">
        <v>63006</v>
      </c>
      <c r="B627" s="42">
        <f t="shared" si="64"/>
        <v>0</v>
      </c>
      <c r="C627" s="117"/>
      <c r="D627" s="43">
        <f t="shared" si="65"/>
        <v>0</v>
      </c>
      <c r="E627" s="44">
        <f t="shared" si="63"/>
        <v>0</v>
      </c>
      <c r="F627" s="43">
        <f t="shared" si="66"/>
        <v>0</v>
      </c>
      <c r="G627" s="45">
        <f>IF(AND(C627&lt;&gt;"",SUM(G$27:G626)&lt;E$19),$E$19/$E$23,0)</f>
        <v>0</v>
      </c>
      <c r="H627" s="43">
        <f t="shared" si="67"/>
        <v>0</v>
      </c>
      <c r="I627" s="43">
        <f t="shared" si="69"/>
        <v>0</v>
      </c>
      <c r="J627" s="78" t="str">
        <f t="shared" si="68"/>
        <v>2072–2073</v>
      </c>
      <c r="K627" s="78"/>
      <c r="L627" s="89"/>
      <c r="M627" s="78"/>
      <c r="N627" s="87"/>
      <c r="O627" s="79"/>
      <c r="Q627" s="46"/>
    </row>
    <row r="628" spans="1:17" s="40" customFormat="1" ht="20.25" customHeight="1" x14ac:dyDescent="0.2">
      <c r="A628" s="41">
        <v>63037</v>
      </c>
      <c r="B628" s="42">
        <f t="shared" si="64"/>
        <v>0</v>
      </c>
      <c r="C628" s="117"/>
      <c r="D628" s="43">
        <f t="shared" si="65"/>
        <v>0</v>
      </c>
      <c r="E628" s="44">
        <f t="shared" si="63"/>
        <v>0</v>
      </c>
      <c r="F628" s="43">
        <f t="shared" si="66"/>
        <v>0</v>
      </c>
      <c r="G628" s="45">
        <f>IF(AND(C628&lt;&gt;"",SUM(G$27:G627)&lt;E$19),$E$19/$E$23,0)</f>
        <v>0</v>
      </c>
      <c r="H628" s="43">
        <f t="shared" si="67"/>
        <v>0</v>
      </c>
      <c r="I628" s="43">
        <f t="shared" si="69"/>
        <v>0</v>
      </c>
      <c r="J628" s="78" t="str">
        <f t="shared" si="68"/>
        <v>2072–2073</v>
      </c>
      <c r="K628" s="78"/>
      <c r="L628" s="89"/>
      <c r="M628" s="78"/>
      <c r="N628" s="87"/>
      <c r="O628" s="79"/>
      <c r="Q628" s="46"/>
    </row>
    <row r="629" spans="1:17" s="40" customFormat="1" ht="20.25" customHeight="1" x14ac:dyDescent="0.2">
      <c r="A629" s="41">
        <v>63068</v>
      </c>
      <c r="B629" s="42">
        <f t="shared" si="64"/>
        <v>0</v>
      </c>
      <c r="C629" s="117"/>
      <c r="D629" s="43">
        <f t="shared" si="65"/>
        <v>0</v>
      </c>
      <c r="E629" s="44">
        <f t="shared" si="63"/>
        <v>0</v>
      </c>
      <c r="F629" s="43">
        <f t="shared" si="66"/>
        <v>0</v>
      </c>
      <c r="G629" s="45">
        <f>IF(AND(C629&lt;&gt;"",SUM(G$27:G628)&lt;E$19),$E$19/$E$23,0)</f>
        <v>0</v>
      </c>
      <c r="H629" s="43">
        <f t="shared" si="67"/>
        <v>0</v>
      </c>
      <c r="I629" s="43">
        <f t="shared" si="69"/>
        <v>0</v>
      </c>
      <c r="J629" s="78" t="str">
        <f t="shared" si="68"/>
        <v>2072–2073</v>
      </c>
      <c r="K629" s="78"/>
      <c r="L629" s="89"/>
      <c r="M629" s="78"/>
      <c r="N629" s="87"/>
      <c r="O629" s="79"/>
      <c r="Q629" s="46"/>
    </row>
    <row r="630" spans="1:17" s="40" customFormat="1" ht="20.25" customHeight="1" x14ac:dyDescent="0.2">
      <c r="A630" s="41">
        <v>63098</v>
      </c>
      <c r="B630" s="42">
        <f t="shared" si="64"/>
        <v>0</v>
      </c>
      <c r="C630" s="117"/>
      <c r="D630" s="43">
        <f t="shared" si="65"/>
        <v>0</v>
      </c>
      <c r="E630" s="44">
        <f t="shared" si="63"/>
        <v>0</v>
      </c>
      <c r="F630" s="43">
        <f t="shared" si="66"/>
        <v>0</v>
      </c>
      <c r="G630" s="45">
        <f>IF(AND(C630&lt;&gt;"",SUM(G$27:G629)&lt;E$19),$E$19/$E$23,0)</f>
        <v>0</v>
      </c>
      <c r="H630" s="43">
        <f t="shared" si="67"/>
        <v>0</v>
      </c>
      <c r="I630" s="43">
        <f t="shared" si="69"/>
        <v>0</v>
      </c>
      <c r="J630" s="78" t="str">
        <f t="shared" si="68"/>
        <v>2072–2073</v>
      </c>
      <c r="K630" s="78"/>
      <c r="L630" s="89"/>
      <c r="M630" s="78"/>
      <c r="N630" s="87"/>
      <c r="O630" s="79"/>
      <c r="Q630" s="46"/>
    </row>
    <row r="631" spans="1:17" s="40" customFormat="1" ht="20.25" customHeight="1" x14ac:dyDescent="0.2">
      <c r="A631" s="41">
        <v>63129</v>
      </c>
      <c r="B631" s="42">
        <f t="shared" si="64"/>
        <v>0</v>
      </c>
      <c r="C631" s="117"/>
      <c r="D631" s="43">
        <f t="shared" si="65"/>
        <v>0</v>
      </c>
      <c r="E631" s="44">
        <f t="shared" si="63"/>
        <v>0</v>
      </c>
      <c r="F631" s="43">
        <f t="shared" si="66"/>
        <v>0</v>
      </c>
      <c r="G631" s="45">
        <f>IF(AND(C631&lt;&gt;"",SUM(G$27:G630)&lt;E$19),$E$19/$E$23,0)</f>
        <v>0</v>
      </c>
      <c r="H631" s="43">
        <f t="shared" si="67"/>
        <v>0</v>
      </c>
      <c r="I631" s="43">
        <f t="shared" si="69"/>
        <v>0</v>
      </c>
      <c r="J631" s="78" t="str">
        <f t="shared" si="68"/>
        <v>2072–2073</v>
      </c>
      <c r="K631" s="78"/>
      <c r="L631" s="89"/>
      <c r="M631" s="78"/>
      <c r="N631" s="87"/>
      <c r="O631" s="79"/>
      <c r="Q631" s="46"/>
    </row>
    <row r="632" spans="1:17" s="40" customFormat="1" ht="20.25" customHeight="1" x14ac:dyDescent="0.2">
      <c r="A632" s="41">
        <v>63159</v>
      </c>
      <c r="B632" s="42">
        <f t="shared" si="64"/>
        <v>0</v>
      </c>
      <c r="C632" s="117"/>
      <c r="D632" s="43">
        <f t="shared" si="65"/>
        <v>0</v>
      </c>
      <c r="E632" s="44">
        <f t="shared" si="63"/>
        <v>0</v>
      </c>
      <c r="F632" s="43">
        <f t="shared" si="66"/>
        <v>0</v>
      </c>
      <c r="G632" s="45">
        <f>IF(AND(C632&lt;&gt;"",SUM(G$27:G631)&lt;E$19),$E$19/$E$23,0)</f>
        <v>0</v>
      </c>
      <c r="H632" s="43">
        <f t="shared" si="67"/>
        <v>0</v>
      </c>
      <c r="I632" s="43">
        <f t="shared" si="69"/>
        <v>0</v>
      </c>
      <c r="J632" s="78" t="str">
        <f t="shared" si="68"/>
        <v>2072–2073</v>
      </c>
      <c r="K632" s="78"/>
      <c r="L632" s="89"/>
      <c r="M632" s="78"/>
      <c r="N632" s="87"/>
      <c r="O632" s="79"/>
      <c r="Q632" s="46"/>
    </row>
    <row r="633" spans="1:17" s="40" customFormat="1" ht="20.25" customHeight="1" x14ac:dyDescent="0.2">
      <c r="A633" s="41">
        <v>63190</v>
      </c>
      <c r="B633" s="42">
        <f t="shared" si="64"/>
        <v>0</v>
      </c>
      <c r="C633" s="117"/>
      <c r="D633" s="43">
        <f t="shared" si="65"/>
        <v>0</v>
      </c>
      <c r="E633" s="44">
        <f t="shared" si="63"/>
        <v>0</v>
      </c>
      <c r="F633" s="43">
        <f t="shared" si="66"/>
        <v>0</v>
      </c>
      <c r="G633" s="45">
        <f>IF(AND(C633&lt;&gt;"",SUM(G$27:G632)&lt;E$19),$E$19/$E$23,0)</f>
        <v>0</v>
      </c>
      <c r="H633" s="43">
        <f t="shared" si="67"/>
        <v>0</v>
      </c>
      <c r="I633" s="43">
        <f t="shared" si="69"/>
        <v>0</v>
      </c>
      <c r="J633" s="78" t="str">
        <f t="shared" si="68"/>
        <v>2072–2073</v>
      </c>
      <c r="K633" s="78"/>
      <c r="L633" s="89"/>
      <c r="M633" s="78"/>
      <c r="N633" s="87"/>
      <c r="O633" s="79"/>
      <c r="Q633" s="46"/>
    </row>
    <row r="634" spans="1:17" s="40" customFormat="1" ht="20.25" customHeight="1" x14ac:dyDescent="0.2">
      <c r="A634" s="41">
        <v>63221</v>
      </c>
      <c r="B634" s="42">
        <f t="shared" si="64"/>
        <v>0</v>
      </c>
      <c r="C634" s="117"/>
      <c r="D634" s="43">
        <f t="shared" si="65"/>
        <v>0</v>
      </c>
      <c r="E634" s="44">
        <f t="shared" si="63"/>
        <v>0</v>
      </c>
      <c r="F634" s="43">
        <f t="shared" si="66"/>
        <v>0</v>
      </c>
      <c r="G634" s="45">
        <f>IF(AND(C634&lt;&gt;"",SUM(G$27:G633)&lt;E$19),$E$19/$E$23,0)</f>
        <v>0</v>
      </c>
      <c r="H634" s="43">
        <f t="shared" si="67"/>
        <v>0</v>
      </c>
      <c r="I634" s="43">
        <f t="shared" si="69"/>
        <v>0</v>
      </c>
      <c r="J634" s="78" t="str">
        <f t="shared" si="68"/>
        <v>2072–2073</v>
      </c>
      <c r="K634" s="78"/>
      <c r="L634" s="89"/>
      <c r="M634" s="78"/>
      <c r="N634" s="87"/>
      <c r="O634" s="79"/>
      <c r="Q634" s="46"/>
    </row>
    <row r="635" spans="1:17" s="40" customFormat="1" ht="20.25" customHeight="1" x14ac:dyDescent="0.2">
      <c r="A635" s="41">
        <v>63249</v>
      </c>
      <c r="B635" s="42">
        <f t="shared" si="64"/>
        <v>0</v>
      </c>
      <c r="C635" s="117"/>
      <c r="D635" s="43">
        <f t="shared" si="65"/>
        <v>0</v>
      </c>
      <c r="E635" s="44">
        <f t="shared" si="63"/>
        <v>0</v>
      </c>
      <c r="F635" s="43">
        <f t="shared" si="66"/>
        <v>0</v>
      </c>
      <c r="G635" s="45">
        <f>IF(AND(C635&lt;&gt;"",SUM(G$27:G634)&lt;E$19),$E$19/$E$23,0)</f>
        <v>0</v>
      </c>
      <c r="H635" s="43">
        <f t="shared" si="67"/>
        <v>0</v>
      </c>
      <c r="I635" s="43">
        <f t="shared" si="69"/>
        <v>0</v>
      </c>
      <c r="J635" s="78" t="str">
        <f t="shared" si="68"/>
        <v>2072–2073</v>
      </c>
      <c r="K635" s="78"/>
      <c r="L635" s="89"/>
      <c r="M635" s="78"/>
      <c r="N635" s="87"/>
      <c r="O635" s="79"/>
      <c r="Q635" s="46"/>
    </row>
    <row r="636" spans="1:17" s="40" customFormat="1" ht="20.25" customHeight="1" x14ac:dyDescent="0.2">
      <c r="A636" s="41">
        <v>63280</v>
      </c>
      <c r="B636" s="42">
        <f t="shared" si="64"/>
        <v>0</v>
      </c>
      <c r="C636" s="117"/>
      <c r="D636" s="43">
        <f t="shared" si="65"/>
        <v>0</v>
      </c>
      <c r="E636" s="44">
        <f t="shared" si="63"/>
        <v>0</v>
      </c>
      <c r="F636" s="43">
        <f t="shared" si="66"/>
        <v>0</v>
      </c>
      <c r="G636" s="45">
        <f>IF(AND(C636&lt;&gt;"",SUM(G$27:G635)&lt;E$19),$E$19/$E$23,0)</f>
        <v>0</v>
      </c>
      <c r="H636" s="43">
        <f t="shared" si="67"/>
        <v>0</v>
      </c>
      <c r="I636" s="43">
        <f t="shared" si="69"/>
        <v>0</v>
      </c>
      <c r="J636" s="78" t="str">
        <f t="shared" si="68"/>
        <v>2072–2073</v>
      </c>
      <c r="K636" s="78"/>
      <c r="L636" s="89"/>
      <c r="M636" s="78"/>
      <c r="N636" s="87"/>
      <c r="O636" s="79"/>
      <c r="Q636" s="46"/>
    </row>
    <row r="637" spans="1:17" s="40" customFormat="1" ht="20.25" customHeight="1" x14ac:dyDescent="0.2">
      <c r="A637" s="41">
        <v>63310</v>
      </c>
      <c r="B637" s="42">
        <f t="shared" si="64"/>
        <v>0</v>
      </c>
      <c r="C637" s="117"/>
      <c r="D637" s="43">
        <f t="shared" si="65"/>
        <v>0</v>
      </c>
      <c r="E637" s="44">
        <f t="shared" si="63"/>
        <v>0</v>
      </c>
      <c r="F637" s="43">
        <f t="shared" si="66"/>
        <v>0</v>
      </c>
      <c r="G637" s="45">
        <f>IF(AND(C637&lt;&gt;"",SUM(G$27:G636)&lt;E$19),$E$19/$E$23,0)</f>
        <v>0</v>
      </c>
      <c r="H637" s="43">
        <f t="shared" si="67"/>
        <v>0</v>
      </c>
      <c r="I637" s="43">
        <f t="shared" si="69"/>
        <v>0</v>
      </c>
      <c r="J637" s="78" t="str">
        <f t="shared" si="68"/>
        <v>2072–2073</v>
      </c>
      <c r="K637" s="78"/>
      <c r="L637" s="89"/>
      <c r="M637" s="78"/>
      <c r="N637" s="87"/>
      <c r="O637" s="79"/>
      <c r="Q637" s="46"/>
    </row>
    <row r="638" spans="1:17" s="40" customFormat="1" ht="20.25" customHeight="1" x14ac:dyDescent="0.2">
      <c r="A638" s="41">
        <v>63341</v>
      </c>
      <c r="B638" s="42">
        <f t="shared" si="64"/>
        <v>0</v>
      </c>
      <c r="C638" s="117"/>
      <c r="D638" s="43">
        <f t="shared" si="65"/>
        <v>0</v>
      </c>
      <c r="E638" s="44">
        <f t="shared" si="63"/>
        <v>0</v>
      </c>
      <c r="F638" s="43">
        <f t="shared" si="66"/>
        <v>0</v>
      </c>
      <c r="G638" s="45">
        <f>IF(AND(C638&lt;&gt;"",SUM(G$27:G637)&lt;E$19),$E$19/$E$23,0)</f>
        <v>0</v>
      </c>
      <c r="H638" s="43">
        <f t="shared" si="67"/>
        <v>0</v>
      </c>
      <c r="I638" s="43">
        <f t="shared" si="69"/>
        <v>0</v>
      </c>
      <c r="J638" s="78" t="str">
        <f t="shared" si="68"/>
        <v>2072–2073</v>
      </c>
      <c r="K638" s="78"/>
      <c r="L638" s="89"/>
      <c r="M638" s="78"/>
      <c r="N638" s="87"/>
      <c r="O638" s="79"/>
      <c r="Q638" s="46"/>
    </row>
    <row r="639" spans="1:17" s="40" customFormat="1" ht="20.25" customHeight="1" x14ac:dyDescent="0.2">
      <c r="A639" s="41">
        <v>63371</v>
      </c>
      <c r="B639" s="42">
        <f t="shared" si="64"/>
        <v>0</v>
      </c>
      <c r="C639" s="117"/>
      <c r="D639" s="43">
        <f t="shared" si="65"/>
        <v>0</v>
      </c>
      <c r="E639" s="44">
        <f t="shared" si="63"/>
        <v>0</v>
      </c>
      <c r="F639" s="43">
        <f t="shared" si="66"/>
        <v>0</v>
      </c>
      <c r="G639" s="45">
        <f>IF(AND(C639&lt;&gt;"",SUM(G$27:G638)&lt;E$19),$E$19/$E$23,0)</f>
        <v>0</v>
      </c>
      <c r="H639" s="43">
        <f t="shared" si="67"/>
        <v>0</v>
      </c>
      <c r="I639" s="43">
        <f t="shared" si="69"/>
        <v>0</v>
      </c>
      <c r="J639" s="78" t="str">
        <f t="shared" si="68"/>
        <v>2073–2074</v>
      </c>
      <c r="K639" s="78"/>
      <c r="L639" s="89"/>
      <c r="M639" s="78"/>
      <c r="N639" s="87"/>
      <c r="O639" s="79"/>
      <c r="Q639" s="46"/>
    </row>
    <row r="640" spans="1:17" s="40" customFormat="1" ht="20.25" customHeight="1" x14ac:dyDescent="0.2">
      <c r="A640" s="41">
        <v>63402</v>
      </c>
      <c r="B640" s="42">
        <f t="shared" si="64"/>
        <v>0</v>
      </c>
      <c r="C640" s="117"/>
      <c r="D640" s="43">
        <f t="shared" si="65"/>
        <v>0</v>
      </c>
      <c r="E640" s="44">
        <f t="shared" si="63"/>
        <v>0</v>
      </c>
      <c r="F640" s="43">
        <f t="shared" si="66"/>
        <v>0</v>
      </c>
      <c r="G640" s="45">
        <f>IF(AND(C640&lt;&gt;"",SUM(G$27:G639)&lt;E$19),$E$19/$E$23,0)</f>
        <v>0</v>
      </c>
      <c r="H640" s="43">
        <f t="shared" si="67"/>
        <v>0</v>
      </c>
      <c r="I640" s="43">
        <f t="shared" si="69"/>
        <v>0</v>
      </c>
      <c r="J640" s="78" t="str">
        <f t="shared" si="68"/>
        <v>2073–2074</v>
      </c>
      <c r="K640" s="78"/>
      <c r="L640" s="89"/>
      <c r="M640" s="78"/>
      <c r="N640" s="87"/>
      <c r="O640" s="79"/>
      <c r="Q640" s="46"/>
    </row>
    <row r="641" spans="1:17" s="40" customFormat="1" ht="20.25" customHeight="1" x14ac:dyDescent="0.2">
      <c r="A641" s="41">
        <v>63433</v>
      </c>
      <c r="B641" s="42">
        <f t="shared" si="64"/>
        <v>0</v>
      </c>
      <c r="C641" s="117"/>
      <c r="D641" s="43">
        <f t="shared" si="65"/>
        <v>0</v>
      </c>
      <c r="E641" s="44">
        <f t="shared" si="63"/>
        <v>0</v>
      </c>
      <c r="F641" s="43">
        <f t="shared" si="66"/>
        <v>0</v>
      </c>
      <c r="G641" s="45">
        <f>IF(AND(C641&lt;&gt;"",SUM(G$27:G640)&lt;E$19),$E$19/$E$23,0)</f>
        <v>0</v>
      </c>
      <c r="H641" s="43">
        <f t="shared" si="67"/>
        <v>0</v>
      </c>
      <c r="I641" s="43">
        <f t="shared" si="69"/>
        <v>0</v>
      </c>
      <c r="J641" s="78" t="str">
        <f t="shared" si="68"/>
        <v>2073–2074</v>
      </c>
      <c r="K641" s="78"/>
      <c r="L641" s="89"/>
      <c r="M641" s="78"/>
      <c r="N641" s="87"/>
      <c r="O641" s="79"/>
      <c r="Q641" s="46"/>
    </row>
    <row r="642" spans="1:17" s="40" customFormat="1" ht="20.25" customHeight="1" x14ac:dyDescent="0.2">
      <c r="A642" s="41">
        <v>63463</v>
      </c>
      <c r="B642" s="42">
        <f t="shared" si="64"/>
        <v>0</v>
      </c>
      <c r="C642" s="117"/>
      <c r="D642" s="43">
        <f t="shared" si="65"/>
        <v>0</v>
      </c>
      <c r="E642" s="44">
        <f t="shared" si="63"/>
        <v>0</v>
      </c>
      <c r="F642" s="43">
        <f t="shared" si="66"/>
        <v>0</v>
      </c>
      <c r="G642" s="45">
        <f>IF(AND(C642&lt;&gt;"",SUM(G$27:G641)&lt;E$19),$E$19/$E$23,0)</f>
        <v>0</v>
      </c>
      <c r="H642" s="43">
        <f t="shared" si="67"/>
        <v>0</v>
      </c>
      <c r="I642" s="43">
        <f t="shared" si="69"/>
        <v>0</v>
      </c>
      <c r="J642" s="78" t="str">
        <f t="shared" si="68"/>
        <v>2073–2074</v>
      </c>
      <c r="K642" s="78"/>
      <c r="L642" s="89"/>
      <c r="M642" s="78"/>
      <c r="N642" s="87"/>
      <c r="O642" s="79"/>
      <c r="Q642" s="46"/>
    </row>
    <row r="643" spans="1:17" s="40" customFormat="1" ht="20.25" customHeight="1" x14ac:dyDescent="0.2">
      <c r="A643" s="41">
        <v>63494</v>
      </c>
      <c r="B643" s="42">
        <f t="shared" si="64"/>
        <v>0</v>
      </c>
      <c r="C643" s="117"/>
      <c r="D643" s="43">
        <f t="shared" si="65"/>
        <v>0</v>
      </c>
      <c r="E643" s="44">
        <f t="shared" si="63"/>
        <v>0</v>
      </c>
      <c r="F643" s="43">
        <f t="shared" si="66"/>
        <v>0</v>
      </c>
      <c r="G643" s="45">
        <f>IF(AND(C643&lt;&gt;"",SUM(G$27:G642)&lt;E$19),$E$19/$E$23,0)</f>
        <v>0</v>
      </c>
      <c r="H643" s="43">
        <f t="shared" si="67"/>
        <v>0</v>
      </c>
      <c r="I643" s="43">
        <f t="shared" si="69"/>
        <v>0</v>
      </c>
      <c r="J643" s="78" t="str">
        <f t="shared" si="68"/>
        <v>2073–2074</v>
      </c>
      <c r="K643" s="78"/>
      <c r="L643" s="89"/>
      <c r="M643" s="78"/>
      <c r="N643" s="87"/>
      <c r="O643" s="79"/>
      <c r="Q643" s="46"/>
    </row>
    <row r="644" spans="1:17" s="40" customFormat="1" ht="20.25" customHeight="1" x14ac:dyDescent="0.2">
      <c r="A644" s="41">
        <v>63524</v>
      </c>
      <c r="B644" s="42">
        <f t="shared" si="64"/>
        <v>0</v>
      </c>
      <c r="C644" s="117"/>
      <c r="D644" s="43">
        <f t="shared" si="65"/>
        <v>0</v>
      </c>
      <c r="E644" s="44">
        <f t="shared" si="63"/>
        <v>0</v>
      </c>
      <c r="F644" s="43">
        <f t="shared" si="66"/>
        <v>0</v>
      </c>
      <c r="G644" s="45">
        <f>IF(AND(C644&lt;&gt;"",SUM(G$27:G643)&lt;E$19),$E$19/$E$23,0)</f>
        <v>0</v>
      </c>
      <c r="H644" s="43">
        <f t="shared" si="67"/>
        <v>0</v>
      </c>
      <c r="I644" s="43">
        <f t="shared" si="69"/>
        <v>0</v>
      </c>
      <c r="J644" s="78" t="str">
        <f t="shared" si="68"/>
        <v>2073–2074</v>
      </c>
      <c r="K644" s="78"/>
      <c r="L644" s="89"/>
      <c r="M644" s="78"/>
      <c r="N644" s="87"/>
      <c r="O644" s="79"/>
      <c r="Q644" s="46"/>
    </row>
    <row r="645" spans="1:17" s="40" customFormat="1" ht="20.25" customHeight="1" x14ac:dyDescent="0.2">
      <c r="A645" s="41">
        <v>63555</v>
      </c>
      <c r="B645" s="42">
        <f t="shared" si="64"/>
        <v>0</v>
      </c>
      <c r="C645" s="117"/>
      <c r="D645" s="43">
        <f t="shared" si="65"/>
        <v>0</v>
      </c>
      <c r="E645" s="44">
        <f t="shared" si="63"/>
        <v>0</v>
      </c>
      <c r="F645" s="43">
        <f t="shared" si="66"/>
        <v>0</v>
      </c>
      <c r="G645" s="45">
        <f>IF(AND(C645&lt;&gt;"",SUM(G$27:G644)&lt;E$19),$E$19/$E$23,0)</f>
        <v>0</v>
      </c>
      <c r="H645" s="43">
        <f t="shared" si="67"/>
        <v>0</v>
      </c>
      <c r="I645" s="43">
        <f t="shared" si="69"/>
        <v>0</v>
      </c>
      <c r="J645" s="78" t="str">
        <f t="shared" si="68"/>
        <v>2073–2074</v>
      </c>
      <c r="K645" s="78"/>
      <c r="L645" s="89"/>
      <c r="M645" s="78"/>
      <c r="N645" s="87"/>
      <c r="O645" s="79"/>
      <c r="Q645" s="46"/>
    </row>
    <row r="646" spans="1:17" s="40" customFormat="1" ht="20.25" customHeight="1" x14ac:dyDescent="0.2">
      <c r="A646" s="41">
        <v>63586</v>
      </c>
      <c r="B646" s="42">
        <f t="shared" si="64"/>
        <v>0</v>
      </c>
      <c r="C646" s="117"/>
      <c r="D646" s="43">
        <f t="shared" si="65"/>
        <v>0</v>
      </c>
      <c r="E646" s="44">
        <f t="shared" si="63"/>
        <v>0</v>
      </c>
      <c r="F646" s="43">
        <f t="shared" si="66"/>
        <v>0</v>
      </c>
      <c r="G646" s="45">
        <f>IF(AND(C646&lt;&gt;"",SUM(G$27:G645)&lt;E$19),$E$19/$E$23,0)</f>
        <v>0</v>
      </c>
      <c r="H646" s="43">
        <f t="shared" si="67"/>
        <v>0</v>
      </c>
      <c r="I646" s="43">
        <f t="shared" si="69"/>
        <v>0</v>
      </c>
      <c r="J646" s="78" t="str">
        <f t="shared" si="68"/>
        <v>2073–2074</v>
      </c>
      <c r="K646" s="78"/>
      <c r="L646" s="89"/>
      <c r="M646" s="78"/>
      <c r="N646" s="87"/>
      <c r="O646" s="79"/>
      <c r="Q646" s="46"/>
    </row>
    <row r="647" spans="1:17" s="40" customFormat="1" ht="20.25" customHeight="1" x14ac:dyDescent="0.2">
      <c r="A647" s="41">
        <v>63614</v>
      </c>
      <c r="B647" s="42">
        <f t="shared" si="64"/>
        <v>0</v>
      </c>
      <c r="C647" s="117"/>
      <c r="D647" s="43">
        <f t="shared" si="65"/>
        <v>0</v>
      </c>
      <c r="E647" s="44">
        <f t="shared" si="63"/>
        <v>0</v>
      </c>
      <c r="F647" s="43">
        <f t="shared" si="66"/>
        <v>0</v>
      </c>
      <c r="G647" s="45">
        <f>IF(AND(C647&lt;&gt;"",SUM(G$27:G646)&lt;E$19),$E$19/$E$23,0)</f>
        <v>0</v>
      </c>
      <c r="H647" s="43">
        <f t="shared" si="67"/>
        <v>0</v>
      </c>
      <c r="I647" s="43">
        <f t="shared" si="69"/>
        <v>0</v>
      </c>
      <c r="J647" s="78" t="str">
        <f t="shared" si="68"/>
        <v>2073–2074</v>
      </c>
      <c r="K647" s="78"/>
      <c r="L647" s="89"/>
      <c r="M647" s="78"/>
      <c r="N647" s="87"/>
      <c r="O647" s="79"/>
      <c r="Q647" s="46"/>
    </row>
    <row r="648" spans="1:17" s="40" customFormat="1" ht="20.25" customHeight="1" x14ac:dyDescent="0.2">
      <c r="A648" s="41">
        <v>63645</v>
      </c>
      <c r="B648" s="42">
        <f t="shared" si="64"/>
        <v>0</v>
      </c>
      <c r="C648" s="117"/>
      <c r="D648" s="43">
        <f t="shared" si="65"/>
        <v>0</v>
      </c>
      <c r="E648" s="44">
        <f t="shared" si="63"/>
        <v>0</v>
      </c>
      <c r="F648" s="43">
        <f t="shared" si="66"/>
        <v>0</v>
      </c>
      <c r="G648" s="45">
        <f>IF(AND(C648&lt;&gt;"",SUM(G$27:G647)&lt;E$19),$E$19/$E$23,0)</f>
        <v>0</v>
      </c>
      <c r="H648" s="43">
        <f t="shared" si="67"/>
        <v>0</v>
      </c>
      <c r="I648" s="43">
        <f t="shared" si="69"/>
        <v>0</v>
      </c>
      <c r="J648" s="78" t="str">
        <f t="shared" si="68"/>
        <v>2073–2074</v>
      </c>
      <c r="K648" s="78"/>
      <c r="L648" s="89"/>
      <c r="M648" s="78"/>
      <c r="N648" s="87"/>
      <c r="O648" s="79"/>
      <c r="Q648" s="46"/>
    </row>
    <row r="649" spans="1:17" s="40" customFormat="1" ht="20.25" customHeight="1" x14ac:dyDescent="0.2">
      <c r="A649" s="41">
        <v>63675</v>
      </c>
      <c r="B649" s="42">
        <f t="shared" si="64"/>
        <v>0</v>
      </c>
      <c r="C649" s="117"/>
      <c r="D649" s="43">
        <f t="shared" si="65"/>
        <v>0</v>
      </c>
      <c r="E649" s="44">
        <f t="shared" si="63"/>
        <v>0</v>
      </c>
      <c r="F649" s="43">
        <f t="shared" si="66"/>
        <v>0</v>
      </c>
      <c r="G649" s="45">
        <f>IF(AND(C649&lt;&gt;"",SUM(G$27:G648)&lt;E$19),$E$19/$E$23,0)</f>
        <v>0</v>
      </c>
      <c r="H649" s="43">
        <f t="shared" si="67"/>
        <v>0</v>
      </c>
      <c r="I649" s="43">
        <f t="shared" si="69"/>
        <v>0</v>
      </c>
      <c r="J649" s="78" t="str">
        <f t="shared" si="68"/>
        <v>2073–2074</v>
      </c>
      <c r="K649" s="78"/>
      <c r="L649" s="89"/>
      <c r="M649" s="78"/>
      <c r="N649" s="87"/>
      <c r="O649" s="79"/>
      <c r="Q649" s="46"/>
    </row>
    <row r="650" spans="1:17" s="40" customFormat="1" ht="20.25" customHeight="1" x14ac:dyDescent="0.2">
      <c r="A650" s="41">
        <v>63706</v>
      </c>
      <c r="B650" s="42">
        <f t="shared" si="64"/>
        <v>0</v>
      </c>
      <c r="C650" s="117"/>
      <c r="D650" s="43">
        <f t="shared" si="65"/>
        <v>0</v>
      </c>
      <c r="E650" s="44">
        <f t="shared" si="63"/>
        <v>0</v>
      </c>
      <c r="F650" s="43">
        <f t="shared" si="66"/>
        <v>0</v>
      </c>
      <c r="G650" s="45">
        <f>IF(AND(C650&lt;&gt;"",SUM(G$27:G649)&lt;E$19),$E$19/$E$23,0)</f>
        <v>0</v>
      </c>
      <c r="H650" s="43">
        <f t="shared" si="67"/>
        <v>0</v>
      </c>
      <c r="I650" s="43">
        <f t="shared" si="69"/>
        <v>0</v>
      </c>
      <c r="J650" s="78" t="str">
        <f t="shared" si="68"/>
        <v>2073–2074</v>
      </c>
      <c r="K650" s="78"/>
      <c r="L650" s="89"/>
      <c r="M650" s="78"/>
      <c r="N650" s="87"/>
      <c r="O650" s="79"/>
      <c r="Q650" s="46"/>
    </row>
    <row r="651" spans="1:17" s="40" customFormat="1" ht="20.25" customHeight="1" x14ac:dyDescent="0.2">
      <c r="A651" s="41">
        <v>63736</v>
      </c>
      <c r="B651" s="42">
        <f t="shared" si="64"/>
        <v>0</v>
      </c>
      <c r="C651" s="117"/>
      <c r="D651" s="43">
        <f t="shared" si="65"/>
        <v>0</v>
      </c>
      <c r="E651" s="44">
        <f t="shared" si="63"/>
        <v>0</v>
      </c>
      <c r="F651" s="43">
        <f t="shared" si="66"/>
        <v>0</v>
      </c>
      <c r="G651" s="45">
        <f>IF(AND(C651&lt;&gt;"",SUM(G$27:G650)&lt;E$19),$E$19/$E$23,0)</f>
        <v>0</v>
      </c>
      <c r="H651" s="43">
        <f t="shared" si="67"/>
        <v>0</v>
      </c>
      <c r="I651" s="43">
        <f t="shared" si="69"/>
        <v>0</v>
      </c>
      <c r="J651" s="78" t="str">
        <f t="shared" si="68"/>
        <v>2074–2075</v>
      </c>
      <c r="K651" s="78"/>
      <c r="L651" s="89"/>
      <c r="M651" s="78"/>
      <c r="N651" s="87"/>
      <c r="O651" s="79"/>
      <c r="Q651" s="46"/>
    </row>
    <row r="652" spans="1:17" s="40" customFormat="1" ht="20.25" customHeight="1" x14ac:dyDescent="0.2">
      <c r="A652" s="41">
        <v>63767</v>
      </c>
      <c r="B652" s="42">
        <f t="shared" si="64"/>
        <v>0</v>
      </c>
      <c r="C652" s="117"/>
      <c r="D652" s="43">
        <f t="shared" si="65"/>
        <v>0</v>
      </c>
      <c r="E652" s="44">
        <f t="shared" si="63"/>
        <v>0</v>
      </c>
      <c r="F652" s="43">
        <f t="shared" si="66"/>
        <v>0</v>
      </c>
      <c r="G652" s="45">
        <f>IF(AND(C652&lt;&gt;"",SUM(G$27:G651)&lt;E$19),$E$19/$E$23,0)</f>
        <v>0</v>
      </c>
      <c r="H652" s="43">
        <f t="shared" si="67"/>
        <v>0</v>
      </c>
      <c r="I652" s="43">
        <f t="shared" si="69"/>
        <v>0</v>
      </c>
      <c r="J652" s="78" t="str">
        <f t="shared" si="68"/>
        <v>2074–2075</v>
      </c>
      <c r="K652" s="78"/>
      <c r="L652" s="89"/>
      <c r="M652" s="78"/>
      <c r="N652" s="87"/>
      <c r="O652" s="79"/>
      <c r="Q652" s="46"/>
    </row>
    <row r="653" spans="1:17" s="40" customFormat="1" ht="20.25" customHeight="1" x14ac:dyDescent="0.2">
      <c r="A653" s="41">
        <v>63798</v>
      </c>
      <c r="B653" s="42">
        <f t="shared" si="64"/>
        <v>0</v>
      </c>
      <c r="C653" s="117"/>
      <c r="D653" s="43">
        <f t="shared" si="65"/>
        <v>0</v>
      </c>
      <c r="E653" s="44">
        <f t="shared" si="63"/>
        <v>0</v>
      </c>
      <c r="F653" s="43">
        <f t="shared" si="66"/>
        <v>0</v>
      </c>
      <c r="G653" s="45">
        <f>IF(AND(C653&lt;&gt;"",SUM(G$27:G652)&lt;E$19),$E$19/$E$23,0)</f>
        <v>0</v>
      </c>
      <c r="H653" s="43">
        <f t="shared" si="67"/>
        <v>0</v>
      </c>
      <c r="I653" s="43">
        <f t="shared" si="69"/>
        <v>0</v>
      </c>
      <c r="J653" s="78" t="str">
        <f t="shared" si="68"/>
        <v>2074–2075</v>
      </c>
      <c r="K653" s="78"/>
      <c r="L653" s="89"/>
      <c r="M653" s="78"/>
      <c r="N653" s="87"/>
      <c r="O653" s="79"/>
      <c r="Q653" s="46"/>
    </row>
    <row r="654" spans="1:17" s="40" customFormat="1" ht="20.25" customHeight="1" x14ac:dyDescent="0.2">
      <c r="A654" s="41">
        <v>63828</v>
      </c>
      <c r="B654" s="42">
        <f t="shared" si="64"/>
        <v>0</v>
      </c>
      <c r="C654" s="117"/>
      <c r="D654" s="43">
        <f t="shared" si="65"/>
        <v>0</v>
      </c>
      <c r="E654" s="44">
        <f t="shared" si="63"/>
        <v>0</v>
      </c>
      <c r="F654" s="43">
        <f t="shared" si="66"/>
        <v>0</v>
      </c>
      <c r="G654" s="45">
        <f>IF(AND(C654&lt;&gt;"",SUM(G$27:G653)&lt;E$19),$E$19/$E$23,0)</f>
        <v>0</v>
      </c>
      <c r="H654" s="43">
        <f t="shared" si="67"/>
        <v>0</v>
      </c>
      <c r="I654" s="43">
        <f t="shared" si="69"/>
        <v>0</v>
      </c>
      <c r="J654" s="78" t="str">
        <f t="shared" si="68"/>
        <v>2074–2075</v>
      </c>
      <c r="K654" s="78"/>
      <c r="L654" s="89"/>
      <c r="M654" s="78"/>
      <c r="N654" s="87"/>
      <c r="O654" s="79"/>
      <c r="Q654" s="46"/>
    </row>
    <row r="655" spans="1:17" s="40" customFormat="1" ht="20.25" customHeight="1" x14ac:dyDescent="0.2">
      <c r="A655" s="41">
        <v>63859</v>
      </c>
      <c r="B655" s="42">
        <f t="shared" si="64"/>
        <v>0</v>
      </c>
      <c r="C655" s="117"/>
      <c r="D655" s="43">
        <f t="shared" si="65"/>
        <v>0</v>
      </c>
      <c r="E655" s="44">
        <f t="shared" si="63"/>
        <v>0</v>
      </c>
      <c r="F655" s="43">
        <f t="shared" si="66"/>
        <v>0</v>
      </c>
      <c r="G655" s="45">
        <f>IF(AND(C655&lt;&gt;"",SUM(G$27:G654)&lt;E$19),$E$19/$E$23,0)</f>
        <v>0</v>
      </c>
      <c r="H655" s="43">
        <f t="shared" si="67"/>
        <v>0</v>
      </c>
      <c r="I655" s="43">
        <f t="shared" si="69"/>
        <v>0</v>
      </c>
      <c r="J655" s="78" t="str">
        <f t="shared" si="68"/>
        <v>2074–2075</v>
      </c>
      <c r="K655" s="78"/>
      <c r="L655" s="89"/>
      <c r="M655" s="78"/>
      <c r="N655" s="87"/>
      <c r="O655" s="79"/>
      <c r="Q655" s="46"/>
    </row>
    <row r="656" spans="1:17" s="40" customFormat="1" ht="20.25" customHeight="1" x14ac:dyDescent="0.2">
      <c r="A656" s="41">
        <v>63889</v>
      </c>
      <c r="B656" s="42">
        <f t="shared" si="64"/>
        <v>0</v>
      </c>
      <c r="C656" s="117"/>
      <c r="D656" s="43">
        <f t="shared" si="65"/>
        <v>0</v>
      </c>
      <c r="E656" s="44">
        <f t="shared" si="63"/>
        <v>0</v>
      </c>
      <c r="F656" s="43">
        <f t="shared" si="66"/>
        <v>0</v>
      </c>
      <c r="G656" s="45">
        <f>IF(AND(C656&lt;&gt;"",SUM(G$27:G655)&lt;E$19),$E$19/$E$23,0)</f>
        <v>0</v>
      </c>
      <c r="H656" s="43">
        <f t="shared" si="67"/>
        <v>0</v>
      </c>
      <c r="I656" s="43">
        <f t="shared" si="69"/>
        <v>0</v>
      </c>
      <c r="J656" s="78" t="str">
        <f t="shared" si="68"/>
        <v>2074–2075</v>
      </c>
      <c r="K656" s="78"/>
      <c r="L656" s="89"/>
      <c r="M656" s="78"/>
      <c r="N656" s="87"/>
      <c r="O656" s="79"/>
      <c r="Q656" s="46"/>
    </row>
    <row r="657" spans="1:17" s="40" customFormat="1" ht="20.25" customHeight="1" x14ac:dyDescent="0.2">
      <c r="A657" s="41">
        <v>63920</v>
      </c>
      <c r="B657" s="42">
        <f t="shared" si="64"/>
        <v>0</v>
      </c>
      <c r="C657" s="117"/>
      <c r="D657" s="43">
        <f t="shared" si="65"/>
        <v>0</v>
      </c>
      <c r="E657" s="44">
        <f t="shared" si="63"/>
        <v>0</v>
      </c>
      <c r="F657" s="43">
        <f t="shared" si="66"/>
        <v>0</v>
      </c>
      <c r="G657" s="45">
        <f>IF(AND(C657&lt;&gt;"",SUM(G$27:G656)&lt;E$19),$E$19/$E$23,0)</f>
        <v>0</v>
      </c>
      <c r="H657" s="43">
        <f t="shared" si="67"/>
        <v>0</v>
      </c>
      <c r="I657" s="43">
        <f t="shared" si="69"/>
        <v>0</v>
      </c>
      <c r="J657" s="78" t="str">
        <f t="shared" si="68"/>
        <v>2074–2075</v>
      </c>
      <c r="K657" s="78"/>
      <c r="L657" s="89"/>
      <c r="M657" s="78"/>
      <c r="N657" s="87"/>
      <c r="O657" s="79"/>
      <c r="Q657" s="46"/>
    </row>
    <row r="658" spans="1:17" s="40" customFormat="1" ht="20.25" customHeight="1" x14ac:dyDescent="0.2">
      <c r="A658" s="41">
        <v>63951</v>
      </c>
      <c r="B658" s="42">
        <f t="shared" si="64"/>
        <v>0</v>
      </c>
      <c r="C658" s="117"/>
      <c r="D658" s="43">
        <f t="shared" si="65"/>
        <v>0</v>
      </c>
      <c r="E658" s="44">
        <f t="shared" si="63"/>
        <v>0</v>
      </c>
      <c r="F658" s="43">
        <f t="shared" si="66"/>
        <v>0</v>
      </c>
      <c r="G658" s="45">
        <f>IF(AND(C658&lt;&gt;"",SUM(G$27:G657)&lt;E$19),$E$19/$E$23,0)</f>
        <v>0</v>
      </c>
      <c r="H658" s="43">
        <f t="shared" si="67"/>
        <v>0</v>
      </c>
      <c r="I658" s="43">
        <f t="shared" si="69"/>
        <v>0</v>
      </c>
      <c r="J658" s="78" t="str">
        <f t="shared" si="68"/>
        <v>2074–2075</v>
      </c>
      <c r="K658" s="78"/>
      <c r="L658" s="89"/>
      <c r="M658" s="78"/>
      <c r="N658" s="87"/>
      <c r="O658" s="79"/>
      <c r="Q658" s="46"/>
    </row>
    <row r="659" spans="1:17" s="40" customFormat="1" ht="20.25" customHeight="1" x14ac:dyDescent="0.2">
      <c r="A659" s="41">
        <v>63979</v>
      </c>
      <c r="B659" s="42">
        <f t="shared" si="64"/>
        <v>0</v>
      </c>
      <c r="C659" s="117"/>
      <c r="D659" s="43">
        <f t="shared" si="65"/>
        <v>0</v>
      </c>
      <c r="E659" s="44">
        <f t="shared" si="63"/>
        <v>0</v>
      </c>
      <c r="F659" s="43">
        <f t="shared" si="66"/>
        <v>0</v>
      </c>
      <c r="G659" s="45">
        <f>IF(AND(C659&lt;&gt;"",SUM(G$27:G658)&lt;E$19),$E$19/$E$23,0)</f>
        <v>0</v>
      </c>
      <c r="H659" s="43">
        <f t="shared" si="67"/>
        <v>0</v>
      </c>
      <c r="I659" s="43">
        <f t="shared" si="69"/>
        <v>0</v>
      </c>
      <c r="J659" s="78" t="str">
        <f t="shared" si="68"/>
        <v>2074–2075</v>
      </c>
      <c r="K659" s="78"/>
      <c r="L659" s="89"/>
      <c r="M659" s="78"/>
      <c r="N659" s="87"/>
      <c r="O659" s="79"/>
      <c r="Q659" s="46"/>
    </row>
    <row r="660" spans="1:17" s="40" customFormat="1" ht="20.25" customHeight="1" x14ac:dyDescent="0.2">
      <c r="A660" s="41">
        <v>64010</v>
      </c>
      <c r="B660" s="42">
        <f t="shared" si="64"/>
        <v>0</v>
      </c>
      <c r="C660" s="117"/>
      <c r="D660" s="43">
        <f t="shared" si="65"/>
        <v>0</v>
      </c>
      <c r="E660" s="44">
        <f t="shared" si="63"/>
        <v>0</v>
      </c>
      <c r="F660" s="43">
        <f t="shared" si="66"/>
        <v>0</v>
      </c>
      <c r="G660" s="45">
        <f>IF(AND(C660&lt;&gt;"",SUM(G$27:G659)&lt;E$19),$E$19/$E$23,0)</f>
        <v>0</v>
      </c>
      <c r="H660" s="43">
        <f t="shared" si="67"/>
        <v>0</v>
      </c>
      <c r="I660" s="43">
        <f t="shared" si="69"/>
        <v>0</v>
      </c>
      <c r="J660" s="78" t="str">
        <f t="shared" si="68"/>
        <v>2074–2075</v>
      </c>
      <c r="K660" s="78"/>
      <c r="L660" s="89"/>
      <c r="M660" s="78"/>
      <c r="N660" s="87"/>
      <c r="O660" s="79"/>
      <c r="Q660" s="46"/>
    </row>
    <row r="661" spans="1:17" s="40" customFormat="1" ht="20.25" customHeight="1" x14ac:dyDescent="0.2">
      <c r="A661" s="41">
        <v>64040</v>
      </c>
      <c r="B661" s="42">
        <f t="shared" si="64"/>
        <v>0</v>
      </c>
      <c r="C661" s="117"/>
      <c r="D661" s="43">
        <f t="shared" si="65"/>
        <v>0</v>
      </c>
      <c r="E661" s="44">
        <f t="shared" si="63"/>
        <v>0</v>
      </c>
      <c r="F661" s="43">
        <f t="shared" si="66"/>
        <v>0</v>
      </c>
      <c r="G661" s="45">
        <f>IF(AND(C661&lt;&gt;"",SUM(G$27:G660)&lt;E$19),$E$19/$E$23,0)</f>
        <v>0</v>
      </c>
      <c r="H661" s="43">
        <f t="shared" si="67"/>
        <v>0</v>
      </c>
      <c r="I661" s="43">
        <f t="shared" si="69"/>
        <v>0</v>
      </c>
      <c r="J661" s="78" t="str">
        <f t="shared" si="68"/>
        <v>2074–2075</v>
      </c>
      <c r="K661" s="78"/>
      <c r="L661" s="89"/>
      <c r="M661" s="78"/>
      <c r="N661" s="87"/>
      <c r="O661" s="79"/>
      <c r="Q661" s="46"/>
    </row>
    <row r="662" spans="1:17" s="40" customFormat="1" ht="20.25" customHeight="1" x14ac:dyDescent="0.2">
      <c r="A662" s="41">
        <v>64071</v>
      </c>
      <c r="B662" s="42">
        <f t="shared" si="64"/>
        <v>0</v>
      </c>
      <c r="C662" s="117"/>
      <c r="D662" s="43">
        <f t="shared" si="65"/>
        <v>0</v>
      </c>
      <c r="E662" s="44">
        <f t="shared" si="63"/>
        <v>0</v>
      </c>
      <c r="F662" s="43">
        <f t="shared" si="66"/>
        <v>0</v>
      </c>
      <c r="G662" s="45">
        <f>IF(AND(C662&lt;&gt;"",SUM(G$27:G661)&lt;E$19),$E$19/$E$23,0)</f>
        <v>0</v>
      </c>
      <c r="H662" s="43">
        <f t="shared" si="67"/>
        <v>0</v>
      </c>
      <c r="I662" s="43">
        <f t="shared" si="69"/>
        <v>0</v>
      </c>
      <c r="J662" s="78" t="str">
        <f t="shared" si="68"/>
        <v>2074–2075</v>
      </c>
      <c r="K662" s="78"/>
      <c r="L662" s="89"/>
      <c r="M662" s="78"/>
      <c r="N662" s="87"/>
      <c r="O662" s="79"/>
      <c r="Q662" s="46"/>
    </row>
    <row r="663" spans="1:17" s="40" customFormat="1" ht="20.25" customHeight="1" x14ac:dyDescent="0.2">
      <c r="A663" s="41">
        <v>64101</v>
      </c>
      <c r="B663" s="42">
        <f t="shared" si="64"/>
        <v>0</v>
      </c>
      <c r="C663" s="117"/>
      <c r="D663" s="43">
        <f t="shared" si="65"/>
        <v>0</v>
      </c>
      <c r="E663" s="44">
        <f t="shared" si="63"/>
        <v>0</v>
      </c>
      <c r="F663" s="43">
        <f t="shared" si="66"/>
        <v>0</v>
      </c>
      <c r="G663" s="45">
        <f>IF(AND(C663&lt;&gt;"",SUM(G$27:G662)&lt;E$19),$E$19/$E$23,0)</f>
        <v>0</v>
      </c>
      <c r="H663" s="43">
        <f t="shared" si="67"/>
        <v>0</v>
      </c>
      <c r="I663" s="43">
        <f t="shared" si="69"/>
        <v>0</v>
      </c>
      <c r="J663" s="78" t="str">
        <f t="shared" si="68"/>
        <v>2075–2076</v>
      </c>
      <c r="K663" s="78"/>
      <c r="L663" s="89"/>
      <c r="M663" s="78"/>
      <c r="N663" s="87"/>
      <c r="O663" s="79"/>
      <c r="Q663" s="46"/>
    </row>
    <row r="664" spans="1:17" s="40" customFormat="1" ht="20.25" customHeight="1" x14ac:dyDescent="0.2">
      <c r="A664" s="41">
        <v>64132</v>
      </c>
      <c r="B664" s="42">
        <f t="shared" si="64"/>
        <v>0</v>
      </c>
      <c r="C664" s="117"/>
      <c r="D664" s="43">
        <f t="shared" si="65"/>
        <v>0</v>
      </c>
      <c r="E664" s="44">
        <f t="shared" si="63"/>
        <v>0</v>
      </c>
      <c r="F664" s="43">
        <f t="shared" si="66"/>
        <v>0</v>
      </c>
      <c r="G664" s="45">
        <f>IF(AND(C664&lt;&gt;"",SUM(G$27:G663)&lt;E$19),$E$19/$E$23,0)</f>
        <v>0</v>
      </c>
      <c r="H664" s="43">
        <f t="shared" si="67"/>
        <v>0</v>
      </c>
      <c r="I664" s="43">
        <f t="shared" si="69"/>
        <v>0</v>
      </c>
      <c r="J664" s="78" t="str">
        <f t="shared" si="68"/>
        <v>2075–2076</v>
      </c>
      <c r="K664" s="78"/>
      <c r="L664" s="89"/>
      <c r="M664" s="78"/>
      <c r="N664" s="87"/>
      <c r="O664" s="79"/>
      <c r="Q664" s="46"/>
    </row>
    <row r="665" spans="1:17" s="40" customFormat="1" ht="20.25" customHeight="1" x14ac:dyDescent="0.2">
      <c r="A665" s="41">
        <v>64163</v>
      </c>
      <c r="B665" s="42">
        <f t="shared" si="64"/>
        <v>0</v>
      </c>
      <c r="C665" s="117"/>
      <c r="D665" s="43">
        <f t="shared" si="65"/>
        <v>0</v>
      </c>
      <c r="E665" s="44">
        <f t="shared" si="63"/>
        <v>0</v>
      </c>
      <c r="F665" s="43">
        <f t="shared" si="66"/>
        <v>0</v>
      </c>
      <c r="G665" s="45">
        <f>IF(AND(C665&lt;&gt;"",SUM(G$27:G664)&lt;E$19),$E$19/$E$23,0)</f>
        <v>0</v>
      </c>
      <c r="H665" s="43">
        <f t="shared" si="67"/>
        <v>0</v>
      </c>
      <c r="I665" s="43">
        <f t="shared" si="69"/>
        <v>0</v>
      </c>
      <c r="J665" s="78" t="str">
        <f t="shared" si="68"/>
        <v>2075–2076</v>
      </c>
      <c r="K665" s="78"/>
      <c r="L665" s="89"/>
      <c r="M665" s="78"/>
      <c r="N665" s="87"/>
      <c r="O665" s="79"/>
      <c r="Q665" s="46"/>
    </row>
    <row r="666" spans="1:17" s="40" customFormat="1" ht="20.25" customHeight="1" x14ac:dyDescent="0.2">
      <c r="A666" s="41">
        <v>64193</v>
      </c>
      <c r="B666" s="42">
        <f t="shared" si="64"/>
        <v>0</v>
      </c>
      <c r="C666" s="117"/>
      <c r="D666" s="43">
        <f t="shared" si="65"/>
        <v>0</v>
      </c>
      <c r="E666" s="44">
        <f t="shared" si="63"/>
        <v>0</v>
      </c>
      <c r="F666" s="43">
        <f t="shared" si="66"/>
        <v>0</v>
      </c>
      <c r="G666" s="45">
        <f>IF(AND(C666&lt;&gt;"",SUM(G$27:G665)&lt;E$19),$E$19/$E$23,0)</f>
        <v>0</v>
      </c>
      <c r="H666" s="43">
        <f t="shared" si="67"/>
        <v>0</v>
      </c>
      <c r="I666" s="43">
        <f t="shared" si="69"/>
        <v>0</v>
      </c>
      <c r="J666" s="78" t="str">
        <f t="shared" si="68"/>
        <v>2075–2076</v>
      </c>
      <c r="K666" s="78"/>
      <c r="L666" s="89"/>
      <c r="M666" s="78"/>
      <c r="N666" s="87"/>
      <c r="O666" s="79"/>
      <c r="Q666" s="46"/>
    </row>
    <row r="667" spans="1:17" s="40" customFormat="1" ht="20.25" customHeight="1" x14ac:dyDescent="0.2">
      <c r="A667" s="41">
        <v>64224</v>
      </c>
      <c r="B667" s="42">
        <f t="shared" si="64"/>
        <v>0</v>
      </c>
      <c r="C667" s="117"/>
      <c r="D667" s="43">
        <f t="shared" si="65"/>
        <v>0</v>
      </c>
      <c r="E667" s="44">
        <f t="shared" ref="E667:E730" si="70">C667-D667</f>
        <v>0</v>
      </c>
      <c r="F667" s="43">
        <f t="shared" si="66"/>
        <v>0</v>
      </c>
      <c r="G667" s="45">
        <f>IF(AND(C667&lt;&gt;"",SUM(G$27:G666)&lt;E$19),$E$19/$E$23,0)</f>
        <v>0</v>
      </c>
      <c r="H667" s="43">
        <f t="shared" si="67"/>
        <v>0</v>
      </c>
      <c r="I667" s="43">
        <f t="shared" si="69"/>
        <v>0</v>
      </c>
      <c r="J667" s="78" t="str">
        <f t="shared" si="68"/>
        <v>2075–2076</v>
      </c>
      <c r="K667" s="78"/>
      <c r="L667" s="89"/>
      <c r="M667" s="78"/>
      <c r="N667" s="87"/>
      <c r="O667" s="79"/>
      <c r="Q667" s="46"/>
    </row>
    <row r="668" spans="1:17" s="40" customFormat="1" ht="20.25" customHeight="1" x14ac:dyDescent="0.2">
      <c r="A668" s="41">
        <v>64254</v>
      </c>
      <c r="B668" s="42">
        <f t="shared" ref="B668:B731" si="71">IF(C668&gt;0,C668*-1,C668)</f>
        <v>0</v>
      </c>
      <c r="C668" s="117"/>
      <c r="D668" s="43">
        <f t="shared" ref="D668:D731" si="72">IF(C668="",0,IF($E$15="Beginning",IF(C667&lt;&gt;"",$F667*$E$6/12,0),IF(C667&lt;&gt;"",$F667*$E$6/12,$E$16*$E$6/12)))</f>
        <v>0</v>
      </c>
      <c r="E668" s="44">
        <f t="shared" si="70"/>
        <v>0</v>
      </c>
      <c r="F668" s="43">
        <f t="shared" ref="F668:F731" si="73">IF(C668="",0,IF(C667="",$E$16-E668,IF(C668&lt;&gt;"",F667-E668)))</f>
        <v>0</v>
      </c>
      <c r="G668" s="45">
        <f>IF(AND(C668&lt;&gt;"",SUM(G$27:G667)&lt;E$19),$E$19/$E$23,0)</f>
        <v>0</v>
      </c>
      <c r="H668" s="43">
        <f t="shared" ref="H668:H731" si="74">IF(C668&lt;&gt;"",G668+H667,0)</f>
        <v>0</v>
      </c>
      <c r="I668" s="43">
        <f t="shared" si="69"/>
        <v>0</v>
      </c>
      <c r="J668" s="78" t="str">
        <f t="shared" ref="J668:J731" si="75">IF(OR(MONTH(A668)=1,MONTH(A668)=2,MONTH(A668)=3,MONTH(A668)=4,MONTH(A668)=5,MONTH(A668)=6),YEAR(A668)-1&amp;"–"&amp;YEAR(A668),YEAR(A668)&amp;"–"&amp;YEAR(A668)+1)</f>
        <v>2075–2076</v>
      </c>
      <c r="K668" s="78"/>
      <c r="L668" s="89"/>
      <c r="M668" s="78"/>
      <c r="N668" s="87"/>
      <c r="O668" s="79"/>
      <c r="Q668" s="46"/>
    </row>
    <row r="669" spans="1:17" s="40" customFormat="1" ht="20.25" customHeight="1" x14ac:dyDescent="0.2">
      <c r="A669" s="41">
        <v>64285</v>
      </c>
      <c r="B669" s="42">
        <f t="shared" si="71"/>
        <v>0</v>
      </c>
      <c r="C669" s="117"/>
      <c r="D669" s="43">
        <f t="shared" si="72"/>
        <v>0</v>
      </c>
      <c r="E669" s="44">
        <f t="shared" si="70"/>
        <v>0</v>
      </c>
      <c r="F669" s="43">
        <f t="shared" si="73"/>
        <v>0</v>
      </c>
      <c r="G669" s="45">
        <f>IF(AND(C669&lt;&gt;"",SUM(G$27:G668)&lt;E$19),$E$19/$E$23,0)</f>
        <v>0</v>
      </c>
      <c r="H669" s="43">
        <f t="shared" si="74"/>
        <v>0</v>
      </c>
      <c r="I669" s="43">
        <f t="shared" ref="I669:I732" si="76">IF(C669&lt;&gt;"",$E$19-H669,0)</f>
        <v>0</v>
      </c>
      <c r="J669" s="78" t="str">
        <f t="shared" si="75"/>
        <v>2075–2076</v>
      </c>
      <c r="K669" s="78"/>
      <c r="L669" s="89"/>
      <c r="M669" s="78"/>
      <c r="N669" s="87"/>
      <c r="O669" s="79"/>
      <c r="Q669" s="46"/>
    </row>
    <row r="670" spans="1:17" s="40" customFormat="1" ht="20.25" customHeight="1" x14ac:dyDescent="0.2">
      <c r="A670" s="41">
        <v>64316</v>
      </c>
      <c r="B670" s="42">
        <f t="shared" si="71"/>
        <v>0</v>
      </c>
      <c r="C670" s="117"/>
      <c r="D670" s="43">
        <f t="shared" si="72"/>
        <v>0</v>
      </c>
      <c r="E670" s="44">
        <f t="shared" si="70"/>
        <v>0</v>
      </c>
      <c r="F670" s="43">
        <f t="shared" si="73"/>
        <v>0</v>
      </c>
      <c r="G670" s="45">
        <f>IF(AND(C670&lt;&gt;"",SUM(G$27:G669)&lt;E$19),$E$19/$E$23,0)</f>
        <v>0</v>
      </c>
      <c r="H670" s="43">
        <f t="shared" si="74"/>
        <v>0</v>
      </c>
      <c r="I670" s="43">
        <f t="shared" si="76"/>
        <v>0</v>
      </c>
      <c r="J670" s="78" t="str">
        <f t="shared" si="75"/>
        <v>2075–2076</v>
      </c>
      <c r="K670" s="78"/>
      <c r="L670" s="89"/>
      <c r="M670" s="78"/>
      <c r="N670" s="87"/>
      <c r="O670" s="79"/>
      <c r="Q670" s="46"/>
    </row>
    <row r="671" spans="1:17" s="40" customFormat="1" ht="20.25" customHeight="1" x14ac:dyDescent="0.2">
      <c r="A671" s="41">
        <v>64345</v>
      </c>
      <c r="B671" s="42">
        <f t="shared" si="71"/>
        <v>0</v>
      </c>
      <c r="C671" s="117"/>
      <c r="D671" s="43">
        <f t="shared" si="72"/>
        <v>0</v>
      </c>
      <c r="E671" s="44">
        <f t="shared" si="70"/>
        <v>0</v>
      </c>
      <c r="F671" s="43">
        <f t="shared" si="73"/>
        <v>0</v>
      </c>
      <c r="G671" s="45">
        <f>IF(AND(C671&lt;&gt;"",SUM(G$27:G670)&lt;E$19),$E$19/$E$23,0)</f>
        <v>0</v>
      </c>
      <c r="H671" s="43">
        <f t="shared" si="74"/>
        <v>0</v>
      </c>
      <c r="I671" s="43">
        <f t="shared" si="76"/>
        <v>0</v>
      </c>
      <c r="J671" s="78" t="str">
        <f t="shared" si="75"/>
        <v>2075–2076</v>
      </c>
      <c r="K671" s="78"/>
      <c r="L671" s="89"/>
      <c r="M671" s="78"/>
      <c r="N671" s="87"/>
      <c r="O671" s="79"/>
      <c r="Q671" s="46"/>
    </row>
    <row r="672" spans="1:17" s="40" customFormat="1" ht="20.25" customHeight="1" x14ac:dyDescent="0.2">
      <c r="A672" s="41">
        <v>64376</v>
      </c>
      <c r="B672" s="42">
        <f t="shared" si="71"/>
        <v>0</v>
      </c>
      <c r="C672" s="117"/>
      <c r="D672" s="43">
        <f t="shared" si="72"/>
        <v>0</v>
      </c>
      <c r="E672" s="44">
        <f t="shared" si="70"/>
        <v>0</v>
      </c>
      <c r="F672" s="43">
        <f t="shared" si="73"/>
        <v>0</v>
      </c>
      <c r="G672" s="45">
        <f>IF(AND(C672&lt;&gt;"",SUM(G$27:G671)&lt;E$19),$E$19/$E$23,0)</f>
        <v>0</v>
      </c>
      <c r="H672" s="43">
        <f t="shared" si="74"/>
        <v>0</v>
      </c>
      <c r="I672" s="43">
        <f t="shared" si="76"/>
        <v>0</v>
      </c>
      <c r="J672" s="78" t="str">
        <f t="shared" si="75"/>
        <v>2075–2076</v>
      </c>
      <c r="K672" s="78"/>
      <c r="L672" s="89"/>
      <c r="M672" s="78"/>
      <c r="N672" s="87"/>
      <c r="O672" s="79"/>
      <c r="Q672" s="46"/>
    </row>
    <row r="673" spans="1:17" s="40" customFormat="1" ht="20.25" customHeight="1" x14ac:dyDescent="0.2">
      <c r="A673" s="41">
        <v>64406</v>
      </c>
      <c r="B673" s="42">
        <f t="shared" si="71"/>
        <v>0</v>
      </c>
      <c r="C673" s="117"/>
      <c r="D673" s="43">
        <f t="shared" si="72"/>
        <v>0</v>
      </c>
      <c r="E673" s="44">
        <f t="shared" si="70"/>
        <v>0</v>
      </c>
      <c r="F673" s="43">
        <f t="shared" si="73"/>
        <v>0</v>
      </c>
      <c r="G673" s="45">
        <f>IF(AND(C673&lt;&gt;"",SUM(G$27:G672)&lt;E$19),$E$19/$E$23,0)</f>
        <v>0</v>
      </c>
      <c r="H673" s="43">
        <f t="shared" si="74"/>
        <v>0</v>
      </c>
      <c r="I673" s="43">
        <f t="shared" si="76"/>
        <v>0</v>
      </c>
      <c r="J673" s="78" t="str">
        <f t="shared" si="75"/>
        <v>2075–2076</v>
      </c>
      <c r="K673" s="78"/>
      <c r="L673" s="89"/>
      <c r="M673" s="78"/>
      <c r="N673" s="87"/>
      <c r="O673" s="79"/>
      <c r="Q673" s="46"/>
    </row>
    <row r="674" spans="1:17" s="40" customFormat="1" ht="20.25" customHeight="1" x14ac:dyDescent="0.2">
      <c r="A674" s="41">
        <v>64437</v>
      </c>
      <c r="B674" s="42">
        <f t="shared" si="71"/>
        <v>0</v>
      </c>
      <c r="C674" s="117"/>
      <c r="D674" s="43">
        <f t="shared" si="72"/>
        <v>0</v>
      </c>
      <c r="E674" s="44">
        <f t="shared" si="70"/>
        <v>0</v>
      </c>
      <c r="F674" s="43">
        <f t="shared" si="73"/>
        <v>0</v>
      </c>
      <c r="G674" s="45">
        <f>IF(AND(C674&lt;&gt;"",SUM(G$27:G673)&lt;E$19),$E$19/$E$23,0)</f>
        <v>0</v>
      </c>
      <c r="H674" s="43">
        <f t="shared" si="74"/>
        <v>0</v>
      </c>
      <c r="I674" s="43">
        <f t="shared" si="76"/>
        <v>0</v>
      </c>
      <c r="J674" s="78" t="str">
        <f t="shared" si="75"/>
        <v>2075–2076</v>
      </c>
      <c r="K674" s="78"/>
      <c r="L674" s="89"/>
      <c r="M674" s="78"/>
      <c r="N674" s="87"/>
      <c r="O674" s="79"/>
      <c r="Q674" s="46"/>
    </row>
    <row r="675" spans="1:17" s="40" customFormat="1" ht="20.25" customHeight="1" x14ac:dyDescent="0.2">
      <c r="A675" s="41">
        <v>64467</v>
      </c>
      <c r="B675" s="42">
        <f t="shared" si="71"/>
        <v>0</v>
      </c>
      <c r="C675" s="117"/>
      <c r="D675" s="43">
        <f t="shared" si="72"/>
        <v>0</v>
      </c>
      <c r="E675" s="44">
        <f t="shared" si="70"/>
        <v>0</v>
      </c>
      <c r="F675" s="43">
        <f t="shared" si="73"/>
        <v>0</v>
      </c>
      <c r="G675" s="45">
        <f>IF(AND(C675&lt;&gt;"",SUM(G$27:G674)&lt;E$19),$E$19/$E$23,0)</f>
        <v>0</v>
      </c>
      <c r="H675" s="43">
        <f t="shared" si="74"/>
        <v>0</v>
      </c>
      <c r="I675" s="43">
        <f t="shared" si="76"/>
        <v>0</v>
      </c>
      <c r="J675" s="78" t="str">
        <f t="shared" si="75"/>
        <v>2076–2077</v>
      </c>
      <c r="K675" s="78"/>
      <c r="L675" s="89"/>
      <c r="M675" s="78"/>
      <c r="N675" s="87"/>
      <c r="O675" s="79"/>
      <c r="Q675" s="46"/>
    </row>
    <row r="676" spans="1:17" s="40" customFormat="1" ht="20.25" customHeight="1" x14ac:dyDescent="0.2">
      <c r="A676" s="41">
        <v>64498</v>
      </c>
      <c r="B676" s="42">
        <f t="shared" si="71"/>
        <v>0</v>
      </c>
      <c r="C676" s="117"/>
      <c r="D676" s="43">
        <f t="shared" si="72"/>
        <v>0</v>
      </c>
      <c r="E676" s="44">
        <f t="shared" si="70"/>
        <v>0</v>
      </c>
      <c r="F676" s="43">
        <f t="shared" si="73"/>
        <v>0</v>
      </c>
      <c r="G676" s="45">
        <f>IF(AND(C676&lt;&gt;"",SUM(G$27:G675)&lt;E$19),$E$19/$E$23,0)</f>
        <v>0</v>
      </c>
      <c r="H676" s="43">
        <f t="shared" si="74"/>
        <v>0</v>
      </c>
      <c r="I676" s="43">
        <f t="shared" si="76"/>
        <v>0</v>
      </c>
      <c r="J676" s="78" t="str">
        <f t="shared" si="75"/>
        <v>2076–2077</v>
      </c>
      <c r="K676" s="78"/>
      <c r="L676" s="89"/>
      <c r="M676" s="78"/>
      <c r="N676" s="87"/>
      <c r="O676" s="79"/>
      <c r="Q676" s="46"/>
    </row>
    <row r="677" spans="1:17" s="40" customFormat="1" ht="20.25" customHeight="1" x14ac:dyDescent="0.2">
      <c r="A677" s="41">
        <v>64529</v>
      </c>
      <c r="B677" s="42">
        <f t="shared" si="71"/>
        <v>0</v>
      </c>
      <c r="C677" s="117"/>
      <c r="D677" s="43">
        <f t="shared" si="72"/>
        <v>0</v>
      </c>
      <c r="E677" s="44">
        <f t="shared" si="70"/>
        <v>0</v>
      </c>
      <c r="F677" s="43">
        <f t="shared" si="73"/>
        <v>0</v>
      </c>
      <c r="G677" s="45">
        <f>IF(AND(C677&lt;&gt;"",SUM(G$27:G676)&lt;E$19),$E$19/$E$23,0)</f>
        <v>0</v>
      </c>
      <c r="H677" s="43">
        <f t="shared" si="74"/>
        <v>0</v>
      </c>
      <c r="I677" s="43">
        <f t="shared" si="76"/>
        <v>0</v>
      </c>
      <c r="J677" s="78" t="str">
        <f t="shared" si="75"/>
        <v>2076–2077</v>
      </c>
      <c r="K677" s="78"/>
      <c r="L677" s="89"/>
      <c r="M677" s="78"/>
      <c r="N677" s="87"/>
      <c r="O677" s="79"/>
      <c r="Q677" s="46"/>
    </row>
    <row r="678" spans="1:17" s="40" customFormat="1" ht="20.25" customHeight="1" x14ac:dyDescent="0.2">
      <c r="A678" s="41">
        <v>64559</v>
      </c>
      <c r="B678" s="42">
        <f t="shared" si="71"/>
        <v>0</v>
      </c>
      <c r="C678" s="117"/>
      <c r="D678" s="43">
        <f t="shared" si="72"/>
        <v>0</v>
      </c>
      <c r="E678" s="44">
        <f t="shared" si="70"/>
        <v>0</v>
      </c>
      <c r="F678" s="43">
        <f t="shared" si="73"/>
        <v>0</v>
      </c>
      <c r="G678" s="45">
        <f>IF(AND(C678&lt;&gt;"",SUM(G$27:G677)&lt;E$19),$E$19/$E$23,0)</f>
        <v>0</v>
      </c>
      <c r="H678" s="43">
        <f t="shared" si="74"/>
        <v>0</v>
      </c>
      <c r="I678" s="43">
        <f t="shared" si="76"/>
        <v>0</v>
      </c>
      <c r="J678" s="78" t="str">
        <f t="shared" si="75"/>
        <v>2076–2077</v>
      </c>
      <c r="K678" s="78"/>
      <c r="L678" s="89"/>
      <c r="M678" s="78"/>
      <c r="N678" s="87"/>
      <c r="O678" s="79"/>
      <c r="Q678" s="46"/>
    </row>
    <row r="679" spans="1:17" s="40" customFormat="1" ht="20.25" customHeight="1" x14ac:dyDescent="0.2">
      <c r="A679" s="41">
        <v>64590</v>
      </c>
      <c r="B679" s="42">
        <f t="shared" si="71"/>
        <v>0</v>
      </c>
      <c r="C679" s="117"/>
      <c r="D679" s="43">
        <f t="shared" si="72"/>
        <v>0</v>
      </c>
      <c r="E679" s="44">
        <f t="shared" si="70"/>
        <v>0</v>
      </c>
      <c r="F679" s="43">
        <f t="shared" si="73"/>
        <v>0</v>
      </c>
      <c r="G679" s="45">
        <f>IF(AND(C679&lt;&gt;"",SUM(G$27:G678)&lt;E$19),$E$19/$E$23,0)</f>
        <v>0</v>
      </c>
      <c r="H679" s="43">
        <f t="shared" si="74"/>
        <v>0</v>
      </c>
      <c r="I679" s="43">
        <f t="shared" si="76"/>
        <v>0</v>
      </c>
      <c r="J679" s="78" t="str">
        <f t="shared" si="75"/>
        <v>2076–2077</v>
      </c>
      <c r="K679" s="78"/>
      <c r="L679" s="89"/>
      <c r="M679" s="78"/>
      <c r="N679" s="87"/>
      <c r="O679" s="79"/>
      <c r="Q679" s="46"/>
    </row>
    <row r="680" spans="1:17" s="40" customFormat="1" ht="20.25" customHeight="1" x14ac:dyDescent="0.2">
      <c r="A680" s="41">
        <v>64620</v>
      </c>
      <c r="B680" s="42">
        <f t="shared" si="71"/>
        <v>0</v>
      </c>
      <c r="C680" s="117"/>
      <c r="D680" s="43">
        <f t="shared" si="72"/>
        <v>0</v>
      </c>
      <c r="E680" s="44">
        <f t="shared" si="70"/>
        <v>0</v>
      </c>
      <c r="F680" s="43">
        <f t="shared" si="73"/>
        <v>0</v>
      </c>
      <c r="G680" s="45">
        <f>IF(AND(C680&lt;&gt;"",SUM(G$27:G679)&lt;E$19),$E$19/$E$23,0)</f>
        <v>0</v>
      </c>
      <c r="H680" s="43">
        <f t="shared" si="74"/>
        <v>0</v>
      </c>
      <c r="I680" s="43">
        <f t="shared" si="76"/>
        <v>0</v>
      </c>
      <c r="J680" s="78" t="str">
        <f t="shared" si="75"/>
        <v>2076–2077</v>
      </c>
      <c r="K680" s="78"/>
      <c r="L680" s="89"/>
      <c r="M680" s="78"/>
      <c r="N680" s="87"/>
      <c r="O680" s="79"/>
      <c r="Q680" s="46"/>
    </row>
    <row r="681" spans="1:17" s="40" customFormat="1" ht="20.25" customHeight="1" x14ac:dyDescent="0.2">
      <c r="A681" s="41">
        <v>64651</v>
      </c>
      <c r="B681" s="42">
        <f t="shared" si="71"/>
        <v>0</v>
      </c>
      <c r="C681" s="117"/>
      <c r="D681" s="43">
        <f t="shared" si="72"/>
        <v>0</v>
      </c>
      <c r="E681" s="44">
        <f t="shared" si="70"/>
        <v>0</v>
      </c>
      <c r="F681" s="43">
        <f t="shared" si="73"/>
        <v>0</v>
      </c>
      <c r="G681" s="45">
        <f>IF(AND(C681&lt;&gt;"",SUM(G$27:G680)&lt;E$19),$E$19/$E$23,0)</f>
        <v>0</v>
      </c>
      <c r="H681" s="43">
        <f t="shared" si="74"/>
        <v>0</v>
      </c>
      <c r="I681" s="43">
        <f t="shared" si="76"/>
        <v>0</v>
      </c>
      <c r="J681" s="78" t="str">
        <f t="shared" si="75"/>
        <v>2076–2077</v>
      </c>
      <c r="K681" s="78"/>
      <c r="L681" s="89"/>
      <c r="M681" s="78"/>
      <c r="N681" s="87"/>
      <c r="O681" s="79"/>
      <c r="Q681" s="46"/>
    </row>
    <row r="682" spans="1:17" s="40" customFormat="1" ht="20.25" customHeight="1" x14ac:dyDescent="0.2">
      <c r="A682" s="41">
        <v>64682</v>
      </c>
      <c r="B682" s="42">
        <f t="shared" si="71"/>
        <v>0</v>
      </c>
      <c r="C682" s="117"/>
      <c r="D682" s="43">
        <f t="shared" si="72"/>
        <v>0</v>
      </c>
      <c r="E682" s="44">
        <f t="shared" si="70"/>
        <v>0</v>
      </c>
      <c r="F682" s="43">
        <f t="shared" si="73"/>
        <v>0</v>
      </c>
      <c r="G682" s="45">
        <f>IF(AND(C682&lt;&gt;"",SUM(G$27:G681)&lt;E$19),$E$19/$E$23,0)</f>
        <v>0</v>
      </c>
      <c r="H682" s="43">
        <f t="shared" si="74"/>
        <v>0</v>
      </c>
      <c r="I682" s="43">
        <f t="shared" si="76"/>
        <v>0</v>
      </c>
      <c r="J682" s="78" t="str">
        <f t="shared" si="75"/>
        <v>2076–2077</v>
      </c>
      <c r="K682" s="78"/>
      <c r="L682" s="89"/>
      <c r="M682" s="78"/>
      <c r="N682" s="87"/>
      <c r="O682" s="79"/>
      <c r="Q682" s="46"/>
    </row>
    <row r="683" spans="1:17" s="40" customFormat="1" ht="20.25" customHeight="1" x14ac:dyDescent="0.2">
      <c r="A683" s="41">
        <v>64710</v>
      </c>
      <c r="B683" s="42">
        <f t="shared" si="71"/>
        <v>0</v>
      </c>
      <c r="C683" s="117"/>
      <c r="D683" s="43">
        <f t="shared" si="72"/>
        <v>0</v>
      </c>
      <c r="E683" s="44">
        <f t="shared" si="70"/>
        <v>0</v>
      </c>
      <c r="F683" s="43">
        <f t="shared" si="73"/>
        <v>0</v>
      </c>
      <c r="G683" s="45">
        <f>IF(AND(C683&lt;&gt;"",SUM(G$27:G682)&lt;E$19),$E$19/$E$23,0)</f>
        <v>0</v>
      </c>
      <c r="H683" s="43">
        <f t="shared" si="74"/>
        <v>0</v>
      </c>
      <c r="I683" s="43">
        <f t="shared" si="76"/>
        <v>0</v>
      </c>
      <c r="J683" s="78" t="str">
        <f t="shared" si="75"/>
        <v>2076–2077</v>
      </c>
      <c r="K683" s="78"/>
      <c r="L683" s="89"/>
      <c r="M683" s="78"/>
      <c r="N683" s="87"/>
      <c r="O683" s="79"/>
      <c r="Q683" s="46"/>
    </row>
    <row r="684" spans="1:17" s="40" customFormat="1" ht="20.25" customHeight="1" x14ac:dyDescent="0.2">
      <c r="A684" s="41">
        <v>64741</v>
      </c>
      <c r="B684" s="42">
        <f t="shared" si="71"/>
        <v>0</v>
      </c>
      <c r="C684" s="117"/>
      <c r="D684" s="43">
        <f t="shared" si="72"/>
        <v>0</v>
      </c>
      <c r="E684" s="44">
        <f t="shared" si="70"/>
        <v>0</v>
      </c>
      <c r="F684" s="43">
        <f t="shared" si="73"/>
        <v>0</v>
      </c>
      <c r="G684" s="45">
        <f>IF(AND(C684&lt;&gt;"",SUM(G$27:G683)&lt;E$19),$E$19/$E$23,0)</f>
        <v>0</v>
      </c>
      <c r="H684" s="43">
        <f t="shared" si="74"/>
        <v>0</v>
      </c>
      <c r="I684" s="43">
        <f t="shared" si="76"/>
        <v>0</v>
      </c>
      <c r="J684" s="78" t="str">
        <f t="shared" si="75"/>
        <v>2076–2077</v>
      </c>
      <c r="K684" s="78"/>
      <c r="L684" s="89"/>
      <c r="M684" s="78"/>
      <c r="N684" s="87"/>
      <c r="O684" s="79"/>
      <c r="Q684" s="46"/>
    </row>
    <row r="685" spans="1:17" s="40" customFormat="1" ht="20.25" customHeight="1" x14ac:dyDescent="0.2">
      <c r="A685" s="41">
        <v>64771</v>
      </c>
      <c r="B685" s="42">
        <f t="shared" si="71"/>
        <v>0</v>
      </c>
      <c r="C685" s="117"/>
      <c r="D685" s="43">
        <f t="shared" si="72"/>
        <v>0</v>
      </c>
      <c r="E685" s="44">
        <f t="shared" si="70"/>
        <v>0</v>
      </c>
      <c r="F685" s="43">
        <f t="shared" si="73"/>
        <v>0</v>
      </c>
      <c r="G685" s="45">
        <f>IF(AND(C685&lt;&gt;"",SUM(G$27:G684)&lt;E$19),$E$19/$E$23,0)</f>
        <v>0</v>
      </c>
      <c r="H685" s="43">
        <f t="shared" si="74"/>
        <v>0</v>
      </c>
      <c r="I685" s="43">
        <f t="shared" si="76"/>
        <v>0</v>
      </c>
      <c r="J685" s="78" t="str">
        <f t="shared" si="75"/>
        <v>2076–2077</v>
      </c>
      <c r="K685" s="78"/>
      <c r="L685" s="89"/>
      <c r="M685" s="78"/>
      <c r="N685" s="87"/>
      <c r="O685" s="79"/>
      <c r="Q685" s="46"/>
    </row>
    <row r="686" spans="1:17" s="40" customFormat="1" ht="20.25" customHeight="1" x14ac:dyDescent="0.2">
      <c r="A686" s="41">
        <v>64802</v>
      </c>
      <c r="B686" s="42">
        <f t="shared" si="71"/>
        <v>0</v>
      </c>
      <c r="C686" s="117"/>
      <c r="D686" s="43">
        <f t="shared" si="72"/>
        <v>0</v>
      </c>
      <c r="E686" s="44">
        <f t="shared" si="70"/>
        <v>0</v>
      </c>
      <c r="F686" s="43">
        <f t="shared" si="73"/>
        <v>0</v>
      </c>
      <c r="G686" s="45">
        <f>IF(AND(C686&lt;&gt;"",SUM(G$27:G685)&lt;E$19),$E$19/$E$23,0)</f>
        <v>0</v>
      </c>
      <c r="H686" s="43">
        <f t="shared" si="74"/>
        <v>0</v>
      </c>
      <c r="I686" s="43">
        <f t="shared" si="76"/>
        <v>0</v>
      </c>
      <c r="J686" s="78" t="str">
        <f t="shared" si="75"/>
        <v>2076–2077</v>
      </c>
      <c r="K686" s="78"/>
      <c r="L686" s="89"/>
      <c r="M686" s="78"/>
      <c r="N686" s="87"/>
      <c r="O686" s="79"/>
      <c r="Q686" s="46"/>
    </row>
    <row r="687" spans="1:17" s="40" customFormat="1" ht="20.25" customHeight="1" x14ac:dyDescent="0.2">
      <c r="A687" s="41">
        <v>64832</v>
      </c>
      <c r="B687" s="42">
        <f t="shared" si="71"/>
        <v>0</v>
      </c>
      <c r="C687" s="117"/>
      <c r="D687" s="43">
        <f t="shared" si="72"/>
        <v>0</v>
      </c>
      <c r="E687" s="44">
        <f t="shared" si="70"/>
        <v>0</v>
      </c>
      <c r="F687" s="43">
        <f t="shared" si="73"/>
        <v>0</v>
      </c>
      <c r="G687" s="45">
        <f>IF(AND(C687&lt;&gt;"",SUM(G$27:G686)&lt;E$19),$E$19/$E$23,0)</f>
        <v>0</v>
      </c>
      <c r="H687" s="43">
        <f t="shared" si="74"/>
        <v>0</v>
      </c>
      <c r="I687" s="43">
        <f t="shared" si="76"/>
        <v>0</v>
      </c>
      <c r="J687" s="78" t="str">
        <f t="shared" si="75"/>
        <v>2077–2078</v>
      </c>
      <c r="K687" s="78"/>
      <c r="L687" s="89"/>
      <c r="M687" s="78"/>
      <c r="N687" s="87"/>
      <c r="O687" s="79"/>
      <c r="Q687" s="46"/>
    </row>
    <row r="688" spans="1:17" s="40" customFormat="1" ht="20.25" customHeight="1" x14ac:dyDescent="0.2">
      <c r="A688" s="41">
        <v>64863</v>
      </c>
      <c r="B688" s="42">
        <f t="shared" si="71"/>
        <v>0</v>
      </c>
      <c r="C688" s="117"/>
      <c r="D688" s="43">
        <f t="shared" si="72"/>
        <v>0</v>
      </c>
      <c r="E688" s="44">
        <f t="shared" si="70"/>
        <v>0</v>
      </c>
      <c r="F688" s="43">
        <f t="shared" si="73"/>
        <v>0</v>
      </c>
      <c r="G688" s="45">
        <f>IF(AND(C688&lt;&gt;"",SUM(G$27:G687)&lt;E$19),$E$19/$E$23,0)</f>
        <v>0</v>
      </c>
      <c r="H688" s="43">
        <f t="shared" si="74"/>
        <v>0</v>
      </c>
      <c r="I688" s="43">
        <f t="shared" si="76"/>
        <v>0</v>
      </c>
      <c r="J688" s="78" t="str">
        <f t="shared" si="75"/>
        <v>2077–2078</v>
      </c>
      <c r="K688" s="78"/>
      <c r="L688" s="89"/>
      <c r="M688" s="78"/>
      <c r="N688" s="87"/>
      <c r="O688" s="79"/>
      <c r="Q688" s="46"/>
    </row>
    <row r="689" spans="1:17" s="40" customFormat="1" ht="20.25" customHeight="1" x14ac:dyDescent="0.2">
      <c r="A689" s="41">
        <v>64894</v>
      </c>
      <c r="B689" s="42">
        <f t="shared" si="71"/>
        <v>0</v>
      </c>
      <c r="C689" s="117"/>
      <c r="D689" s="43">
        <f t="shared" si="72"/>
        <v>0</v>
      </c>
      <c r="E689" s="44">
        <f t="shared" si="70"/>
        <v>0</v>
      </c>
      <c r="F689" s="43">
        <f t="shared" si="73"/>
        <v>0</v>
      </c>
      <c r="G689" s="45">
        <f>IF(AND(C689&lt;&gt;"",SUM(G$27:G688)&lt;E$19),$E$19/$E$23,0)</f>
        <v>0</v>
      </c>
      <c r="H689" s="43">
        <f t="shared" si="74"/>
        <v>0</v>
      </c>
      <c r="I689" s="43">
        <f t="shared" si="76"/>
        <v>0</v>
      </c>
      <c r="J689" s="78" t="str">
        <f t="shared" si="75"/>
        <v>2077–2078</v>
      </c>
      <c r="K689" s="78"/>
      <c r="L689" s="89"/>
      <c r="M689" s="78"/>
      <c r="N689" s="87"/>
      <c r="O689" s="79"/>
      <c r="Q689" s="46"/>
    </row>
    <row r="690" spans="1:17" s="40" customFormat="1" ht="20.25" customHeight="1" x14ac:dyDescent="0.2">
      <c r="A690" s="41">
        <v>64924</v>
      </c>
      <c r="B690" s="42">
        <f t="shared" si="71"/>
        <v>0</v>
      </c>
      <c r="C690" s="117"/>
      <c r="D690" s="43">
        <f t="shared" si="72"/>
        <v>0</v>
      </c>
      <c r="E690" s="44">
        <f t="shared" si="70"/>
        <v>0</v>
      </c>
      <c r="F690" s="43">
        <f t="shared" si="73"/>
        <v>0</v>
      </c>
      <c r="G690" s="45">
        <f>IF(AND(C690&lt;&gt;"",SUM(G$27:G689)&lt;E$19),$E$19/$E$23,0)</f>
        <v>0</v>
      </c>
      <c r="H690" s="43">
        <f t="shared" si="74"/>
        <v>0</v>
      </c>
      <c r="I690" s="43">
        <f t="shared" si="76"/>
        <v>0</v>
      </c>
      <c r="J690" s="78" t="str">
        <f t="shared" si="75"/>
        <v>2077–2078</v>
      </c>
      <c r="K690" s="78"/>
      <c r="L690" s="89"/>
      <c r="M690" s="78"/>
      <c r="N690" s="87"/>
      <c r="O690" s="79"/>
      <c r="Q690" s="46"/>
    </row>
    <row r="691" spans="1:17" s="40" customFormat="1" ht="20.25" customHeight="1" x14ac:dyDescent="0.2">
      <c r="A691" s="41">
        <v>64955</v>
      </c>
      <c r="B691" s="42">
        <f t="shared" si="71"/>
        <v>0</v>
      </c>
      <c r="C691" s="117"/>
      <c r="D691" s="43">
        <f t="shared" si="72"/>
        <v>0</v>
      </c>
      <c r="E691" s="44">
        <f t="shared" si="70"/>
        <v>0</v>
      </c>
      <c r="F691" s="43">
        <f t="shared" si="73"/>
        <v>0</v>
      </c>
      <c r="G691" s="45">
        <f>IF(AND(C691&lt;&gt;"",SUM(G$27:G690)&lt;E$19),$E$19/$E$23,0)</f>
        <v>0</v>
      </c>
      <c r="H691" s="43">
        <f t="shared" si="74"/>
        <v>0</v>
      </c>
      <c r="I691" s="43">
        <f t="shared" si="76"/>
        <v>0</v>
      </c>
      <c r="J691" s="78" t="str">
        <f t="shared" si="75"/>
        <v>2077–2078</v>
      </c>
      <c r="K691" s="78"/>
      <c r="L691" s="89"/>
      <c r="M691" s="78"/>
      <c r="N691" s="87"/>
      <c r="O691" s="79"/>
      <c r="Q691" s="46"/>
    </row>
    <row r="692" spans="1:17" s="40" customFormat="1" ht="20.25" customHeight="1" x14ac:dyDescent="0.2">
      <c r="A692" s="41">
        <v>64985</v>
      </c>
      <c r="B692" s="42">
        <f t="shared" si="71"/>
        <v>0</v>
      </c>
      <c r="C692" s="117"/>
      <c r="D692" s="43">
        <f t="shared" si="72"/>
        <v>0</v>
      </c>
      <c r="E692" s="44">
        <f t="shared" si="70"/>
        <v>0</v>
      </c>
      <c r="F692" s="43">
        <f t="shared" si="73"/>
        <v>0</v>
      </c>
      <c r="G692" s="45">
        <f>IF(AND(C692&lt;&gt;"",SUM(G$27:G691)&lt;E$19),$E$19/$E$23,0)</f>
        <v>0</v>
      </c>
      <c r="H692" s="43">
        <f t="shared" si="74"/>
        <v>0</v>
      </c>
      <c r="I692" s="43">
        <f t="shared" si="76"/>
        <v>0</v>
      </c>
      <c r="J692" s="78" t="str">
        <f t="shared" si="75"/>
        <v>2077–2078</v>
      </c>
      <c r="K692" s="78"/>
      <c r="L692" s="89"/>
      <c r="M692" s="78"/>
      <c r="N692" s="87"/>
      <c r="O692" s="79"/>
      <c r="Q692" s="46"/>
    </row>
    <row r="693" spans="1:17" s="40" customFormat="1" ht="20.25" customHeight="1" x14ac:dyDescent="0.2">
      <c r="A693" s="41">
        <v>65016</v>
      </c>
      <c r="B693" s="42">
        <f t="shared" si="71"/>
        <v>0</v>
      </c>
      <c r="C693" s="117"/>
      <c r="D693" s="43">
        <f t="shared" si="72"/>
        <v>0</v>
      </c>
      <c r="E693" s="44">
        <f t="shared" si="70"/>
        <v>0</v>
      </c>
      <c r="F693" s="43">
        <f t="shared" si="73"/>
        <v>0</v>
      </c>
      <c r="G693" s="45">
        <f>IF(AND(C693&lt;&gt;"",SUM(G$27:G692)&lt;E$19),$E$19/$E$23,0)</f>
        <v>0</v>
      </c>
      <c r="H693" s="43">
        <f t="shared" si="74"/>
        <v>0</v>
      </c>
      <c r="I693" s="43">
        <f t="shared" si="76"/>
        <v>0</v>
      </c>
      <c r="J693" s="78" t="str">
        <f t="shared" si="75"/>
        <v>2077–2078</v>
      </c>
      <c r="K693" s="78"/>
      <c r="L693" s="89"/>
      <c r="M693" s="78"/>
      <c r="N693" s="87"/>
      <c r="O693" s="79"/>
      <c r="Q693" s="46"/>
    </row>
    <row r="694" spans="1:17" s="40" customFormat="1" ht="20.25" customHeight="1" x14ac:dyDescent="0.2">
      <c r="A694" s="41">
        <v>65047</v>
      </c>
      <c r="B694" s="42">
        <f t="shared" si="71"/>
        <v>0</v>
      </c>
      <c r="C694" s="117"/>
      <c r="D694" s="43">
        <f t="shared" si="72"/>
        <v>0</v>
      </c>
      <c r="E694" s="44">
        <f t="shared" si="70"/>
        <v>0</v>
      </c>
      <c r="F694" s="43">
        <f t="shared" si="73"/>
        <v>0</v>
      </c>
      <c r="G694" s="45">
        <f>IF(AND(C694&lt;&gt;"",SUM(G$27:G693)&lt;E$19),$E$19/$E$23,0)</f>
        <v>0</v>
      </c>
      <c r="H694" s="43">
        <f t="shared" si="74"/>
        <v>0</v>
      </c>
      <c r="I694" s="43">
        <f t="shared" si="76"/>
        <v>0</v>
      </c>
      <c r="J694" s="78" t="str">
        <f t="shared" si="75"/>
        <v>2077–2078</v>
      </c>
      <c r="K694" s="78"/>
      <c r="L694" s="89"/>
      <c r="M694" s="78"/>
      <c r="N694" s="87"/>
      <c r="O694" s="79"/>
      <c r="Q694" s="46"/>
    </row>
    <row r="695" spans="1:17" s="40" customFormat="1" ht="20.25" customHeight="1" x14ac:dyDescent="0.2">
      <c r="A695" s="41">
        <v>65075</v>
      </c>
      <c r="B695" s="42">
        <f t="shared" si="71"/>
        <v>0</v>
      </c>
      <c r="C695" s="117"/>
      <c r="D695" s="43">
        <f t="shared" si="72"/>
        <v>0</v>
      </c>
      <c r="E695" s="44">
        <f t="shared" si="70"/>
        <v>0</v>
      </c>
      <c r="F695" s="43">
        <f t="shared" si="73"/>
        <v>0</v>
      </c>
      <c r="G695" s="45">
        <f>IF(AND(C695&lt;&gt;"",SUM(G$27:G694)&lt;E$19),$E$19/$E$23,0)</f>
        <v>0</v>
      </c>
      <c r="H695" s="43">
        <f t="shared" si="74"/>
        <v>0</v>
      </c>
      <c r="I695" s="43">
        <f t="shared" si="76"/>
        <v>0</v>
      </c>
      <c r="J695" s="78" t="str">
        <f t="shared" si="75"/>
        <v>2077–2078</v>
      </c>
      <c r="K695" s="78"/>
      <c r="L695" s="89"/>
      <c r="M695" s="78"/>
      <c r="N695" s="87"/>
      <c r="O695" s="79"/>
      <c r="Q695" s="46"/>
    </row>
    <row r="696" spans="1:17" s="40" customFormat="1" ht="20.25" customHeight="1" x14ac:dyDescent="0.2">
      <c r="A696" s="41">
        <v>65106</v>
      </c>
      <c r="B696" s="42">
        <f t="shared" si="71"/>
        <v>0</v>
      </c>
      <c r="C696" s="117"/>
      <c r="D696" s="43">
        <f t="shared" si="72"/>
        <v>0</v>
      </c>
      <c r="E696" s="44">
        <f t="shared" si="70"/>
        <v>0</v>
      </c>
      <c r="F696" s="43">
        <f t="shared" si="73"/>
        <v>0</v>
      </c>
      <c r="G696" s="45">
        <f>IF(AND(C696&lt;&gt;"",SUM(G$27:G695)&lt;E$19),$E$19/$E$23,0)</f>
        <v>0</v>
      </c>
      <c r="H696" s="43">
        <f t="shared" si="74"/>
        <v>0</v>
      </c>
      <c r="I696" s="43">
        <f t="shared" si="76"/>
        <v>0</v>
      </c>
      <c r="J696" s="78" t="str">
        <f t="shared" si="75"/>
        <v>2077–2078</v>
      </c>
      <c r="K696" s="78"/>
      <c r="L696" s="89"/>
      <c r="M696" s="78"/>
      <c r="N696" s="87"/>
      <c r="O696" s="79"/>
      <c r="Q696" s="46"/>
    </row>
    <row r="697" spans="1:17" s="40" customFormat="1" ht="20.25" customHeight="1" x14ac:dyDescent="0.2">
      <c r="A697" s="41">
        <v>65136</v>
      </c>
      <c r="B697" s="42">
        <f t="shared" si="71"/>
        <v>0</v>
      </c>
      <c r="C697" s="117"/>
      <c r="D697" s="43">
        <f t="shared" si="72"/>
        <v>0</v>
      </c>
      <c r="E697" s="44">
        <f t="shared" si="70"/>
        <v>0</v>
      </c>
      <c r="F697" s="43">
        <f t="shared" si="73"/>
        <v>0</v>
      </c>
      <c r="G697" s="45">
        <f>IF(AND(C697&lt;&gt;"",SUM(G$27:G696)&lt;E$19),$E$19/$E$23,0)</f>
        <v>0</v>
      </c>
      <c r="H697" s="43">
        <f t="shared" si="74"/>
        <v>0</v>
      </c>
      <c r="I697" s="43">
        <f t="shared" si="76"/>
        <v>0</v>
      </c>
      <c r="J697" s="78" t="str">
        <f t="shared" si="75"/>
        <v>2077–2078</v>
      </c>
      <c r="K697" s="78"/>
      <c r="L697" s="89"/>
      <c r="M697" s="78"/>
      <c r="N697" s="87"/>
      <c r="O697" s="79"/>
      <c r="Q697" s="46"/>
    </row>
    <row r="698" spans="1:17" s="40" customFormat="1" ht="20.25" customHeight="1" x14ac:dyDescent="0.2">
      <c r="A698" s="41">
        <v>65167</v>
      </c>
      <c r="B698" s="42">
        <f t="shared" si="71"/>
        <v>0</v>
      </c>
      <c r="C698" s="117"/>
      <c r="D698" s="43">
        <f t="shared" si="72"/>
        <v>0</v>
      </c>
      <c r="E698" s="44">
        <f t="shared" si="70"/>
        <v>0</v>
      </c>
      <c r="F698" s="43">
        <f t="shared" si="73"/>
        <v>0</v>
      </c>
      <c r="G698" s="45">
        <f>IF(AND(C698&lt;&gt;"",SUM(G$27:G697)&lt;E$19),$E$19/$E$23,0)</f>
        <v>0</v>
      </c>
      <c r="H698" s="43">
        <f t="shared" si="74"/>
        <v>0</v>
      </c>
      <c r="I698" s="43">
        <f t="shared" si="76"/>
        <v>0</v>
      </c>
      <c r="J698" s="78" t="str">
        <f t="shared" si="75"/>
        <v>2077–2078</v>
      </c>
      <c r="K698" s="78"/>
      <c r="L698" s="89"/>
      <c r="M698" s="78"/>
      <c r="N698" s="87"/>
      <c r="O698" s="79"/>
      <c r="Q698" s="46"/>
    </row>
    <row r="699" spans="1:17" s="40" customFormat="1" ht="20.25" customHeight="1" x14ac:dyDescent="0.2">
      <c r="A699" s="41">
        <v>65197</v>
      </c>
      <c r="B699" s="42">
        <f t="shared" si="71"/>
        <v>0</v>
      </c>
      <c r="C699" s="117"/>
      <c r="D699" s="43">
        <f t="shared" si="72"/>
        <v>0</v>
      </c>
      <c r="E699" s="44">
        <f t="shared" si="70"/>
        <v>0</v>
      </c>
      <c r="F699" s="43">
        <f t="shared" si="73"/>
        <v>0</v>
      </c>
      <c r="G699" s="45">
        <f>IF(AND(C699&lt;&gt;"",SUM(G$27:G698)&lt;E$19),$E$19/$E$23,0)</f>
        <v>0</v>
      </c>
      <c r="H699" s="43">
        <f t="shared" si="74"/>
        <v>0</v>
      </c>
      <c r="I699" s="43">
        <f t="shared" si="76"/>
        <v>0</v>
      </c>
      <c r="J699" s="78" t="str">
        <f t="shared" si="75"/>
        <v>2078–2079</v>
      </c>
      <c r="K699" s="78"/>
      <c r="L699" s="89"/>
      <c r="M699" s="78"/>
      <c r="N699" s="87"/>
      <c r="O699" s="79"/>
      <c r="Q699" s="46"/>
    </row>
    <row r="700" spans="1:17" s="40" customFormat="1" ht="20.25" customHeight="1" x14ac:dyDescent="0.2">
      <c r="A700" s="41">
        <v>65228</v>
      </c>
      <c r="B700" s="42">
        <f t="shared" si="71"/>
        <v>0</v>
      </c>
      <c r="C700" s="117"/>
      <c r="D700" s="43">
        <f t="shared" si="72"/>
        <v>0</v>
      </c>
      <c r="E700" s="44">
        <f t="shared" si="70"/>
        <v>0</v>
      </c>
      <c r="F700" s="43">
        <f t="shared" si="73"/>
        <v>0</v>
      </c>
      <c r="G700" s="45">
        <f>IF(AND(C700&lt;&gt;"",SUM(G$27:G699)&lt;E$19),$E$19/$E$23,0)</f>
        <v>0</v>
      </c>
      <c r="H700" s="43">
        <f t="shared" si="74"/>
        <v>0</v>
      </c>
      <c r="I700" s="43">
        <f t="shared" si="76"/>
        <v>0</v>
      </c>
      <c r="J700" s="78" t="str">
        <f t="shared" si="75"/>
        <v>2078–2079</v>
      </c>
      <c r="K700" s="78"/>
      <c r="L700" s="89"/>
      <c r="M700" s="78"/>
      <c r="N700" s="87"/>
      <c r="O700" s="79"/>
      <c r="Q700" s="46"/>
    </row>
    <row r="701" spans="1:17" s="40" customFormat="1" ht="20.25" customHeight="1" x14ac:dyDescent="0.2">
      <c r="A701" s="41">
        <v>65259</v>
      </c>
      <c r="B701" s="42">
        <f t="shared" si="71"/>
        <v>0</v>
      </c>
      <c r="C701" s="117"/>
      <c r="D701" s="43">
        <f t="shared" si="72"/>
        <v>0</v>
      </c>
      <c r="E701" s="44">
        <f t="shared" si="70"/>
        <v>0</v>
      </c>
      <c r="F701" s="43">
        <f t="shared" si="73"/>
        <v>0</v>
      </c>
      <c r="G701" s="45">
        <f>IF(AND(C701&lt;&gt;"",SUM(G$27:G700)&lt;E$19),$E$19/$E$23,0)</f>
        <v>0</v>
      </c>
      <c r="H701" s="43">
        <f t="shared" si="74"/>
        <v>0</v>
      </c>
      <c r="I701" s="43">
        <f t="shared" si="76"/>
        <v>0</v>
      </c>
      <c r="J701" s="78" t="str">
        <f t="shared" si="75"/>
        <v>2078–2079</v>
      </c>
      <c r="K701" s="78"/>
      <c r="L701" s="89"/>
      <c r="M701" s="78"/>
      <c r="N701" s="87"/>
      <c r="O701" s="79"/>
      <c r="Q701" s="46"/>
    </row>
    <row r="702" spans="1:17" s="40" customFormat="1" ht="20.25" customHeight="1" x14ac:dyDescent="0.2">
      <c r="A702" s="41">
        <v>65289</v>
      </c>
      <c r="B702" s="42">
        <f t="shared" si="71"/>
        <v>0</v>
      </c>
      <c r="C702" s="117"/>
      <c r="D702" s="43">
        <f t="shared" si="72"/>
        <v>0</v>
      </c>
      <c r="E702" s="44">
        <f t="shared" si="70"/>
        <v>0</v>
      </c>
      <c r="F702" s="43">
        <f t="shared" si="73"/>
        <v>0</v>
      </c>
      <c r="G702" s="45">
        <f>IF(AND(C702&lt;&gt;"",SUM(G$27:G701)&lt;E$19),$E$19/$E$23,0)</f>
        <v>0</v>
      </c>
      <c r="H702" s="43">
        <f t="shared" si="74"/>
        <v>0</v>
      </c>
      <c r="I702" s="43">
        <f t="shared" si="76"/>
        <v>0</v>
      </c>
      <c r="J702" s="78" t="str">
        <f t="shared" si="75"/>
        <v>2078–2079</v>
      </c>
      <c r="K702" s="78"/>
      <c r="L702" s="89"/>
      <c r="M702" s="78"/>
      <c r="N702" s="87"/>
      <c r="O702" s="79"/>
      <c r="Q702" s="46"/>
    </row>
    <row r="703" spans="1:17" s="40" customFormat="1" ht="20.25" customHeight="1" x14ac:dyDescent="0.2">
      <c r="A703" s="41">
        <v>65320</v>
      </c>
      <c r="B703" s="42">
        <f t="shared" si="71"/>
        <v>0</v>
      </c>
      <c r="C703" s="117"/>
      <c r="D703" s="43">
        <f t="shared" si="72"/>
        <v>0</v>
      </c>
      <c r="E703" s="44">
        <f t="shared" si="70"/>
        <v>0</v>
      </c>
      <c r="F703" s="43">
        <f t="shared" si="73"/>
        <v>0</v>
      </c>
      <c r="G703" s="45">
        <f>IF(AND(C703&lt;&gt;"",SUM(G$27:G702)&lt;E$19),$E$19/$E$23,0)</f>
        <v>0</v>
      </c>
      <c r="H703" s="43">
        <f t="shared" si="74"/>
        <v>0</v>
      </c>
      <c r="I703" s="43">
        <f t="shared" si="76"/>
        <v>0</v>
      </c>
      <c r="J703" s="78" t="str">
        <f t="shared" si="75"/>
        <v>2078–2079</v>
      </c>
      <c r="K703" s="78"/>
      <c r="L703" s="89"/>
      <c r="M703" s="78"/>
      <c r="N703" s="87"/>
      <c r="O703" s="79"/>
      <c r="Q703" s="46"/>
    </row>
    <row r="704" spans="1:17" s="40" customFormat="1" ht="20.25" customHeight="1" x14ac:dyDescent="0.2">
      <c r="A704" s="41">
        <v>65350</v>
      </c>
      <c r="B704" s="42">
        <f t="shared" si="71"/>
        <v>0</v>
      </c>
      <c r="C704" s="117"/>
      <c r="D704" s="43">
        <f t="shared" si="72"/>
        <v>0</v>
      </c>
      <c r="E704" s="44">
        <f t="shared" si="70"/>
        <v>0</v>
      </c>
      <c r="F704" s="43">
        <f t="shared" si="73"/>
        <v>0</v>
      </c>
      <c r="G704" s="45">
        <f>IF(AND(C704&lt;&gt;"",SUM(G$27:G703)&lt;E$19),$E$19/$E$23,0)</f>
        <v>0</v>
      </c>
      <c r="H704" s="43">
        <f t="shared" si="74"/>
        <v>0</v>
      </c>
      <c r="I704" s="43">
        <f t="shared" si="76"/>
        <v>0</v>
      </c>
      <c r="J704" s="78" t="str">
        <f t="shared" si="75"/>
        <v>2078–2079</v>
      </c>
      <c r="K704" s="78"/>
      <c r="L704" s="89"/>
      <c r="M704" s="78"/>
      <c r="N704" s="87"/>
      <c r="O704" s="79"/>
      <c r="Q704" s="46"/>
    </row>
    <row r="705" spans="1:17" s="40" customFormat="1" ht="20.25" customHeight="1" x14ac:dyDescent="0.2">
      <c r="A705" s="41">
        <v>65381</v>
      </c>
      <c r="B705" s="42">
        <f t="shared" si="71"/>
        <v>0</v>
      </c>
      <c r="C705" s="117"/>
      <c r="D705" s="43">
        <f t="shared" si="72"/>
        <v>0</v>
      </c>
      <c r="E705" s="44">
        <f t="shared" si="70"/>
        <v>0</v>
      </c>
      <c r="F705" s="43">
        <f t="shared" si="73"/>
        <v>0</v>
      </c>
      <c r="G705" s="45">
        <f>IF(AND(C705&lt;&gt;"",SUM(G$27:G704)&lt;E$19),$E$19/$E$23,0)</f>
        <v>0</v>
      </c>
      <c r="H705" s="43">
        <f t="shared" si="74"/>
        <v>0</v>
      </c>
      <c r="I705" s="43">
        <f t="shared" si="76"/>
        <v>0</v>
      </c>
      <c r="J705" s="78" t="str">
        <f t="shared" si="75"/>
        <v>2078–2079</v>
      </c>
      <c r="K705" s="78"/>
      <c r="L705" s="89"/>
      <c r="M705" s="78"/>
      <c r="N705" s="87"/>
      <c r="O705" s="79"/>
      <c r="Q705" s="46"/>
    </row>
    <row r="706" spans="1:17" s="40" customFormat="1" ht="20.25" customHeight="1" x14ac:dyDescent="0.2">
      <c r="A706" s="41">
        <v>65412</v>
      </c>
      <c r="B706" s="42">
        <f t="shared" si="71"/>
        <v>0</v>
      </c>
      <c r="C706" s="117"/>
      <c r="D706" s="43">
        <f t="shared" si="72"/>
        <v>0</v>
      </c>
      <c r="E706" s="44">
        <f t="shared" si="70"/>
        <v>0</v>
      </c>
      <c r="F706" s="43">
        <f t="shared" si="73"/>
        <v>0</v>
      </c>
      <c r="G706" s="45">
        <f>IF(AND(C706&lt;&gt;"",SUM(G$27:G705)&lt;E$19),$E$19/$E$23,0)</f>
        <v>0</v>
      </c>
      <c r="H706" s="43">
        <f t="shared" si="74"/>
        <v>0</v>
      </c>
      <c r="I706" s="43">
        <f t="shared" si="76"/>
        <v>0</v>
      </c>
      <c r="J706" s="78" t="str">
        <f t="shared" si="75"/>
        <v>2078–2079</v>
      </c>
      <c r="K706" s="78"/>
      <c r="L706" s="89"/>
      <c r="M706" s="78"/>
      <c r="N706" s="87"/>
      <c r="O706" s="79"/>
      <c r="Q706" s="46"/>
    </row>
    <row r="707" spans="1:17" s="40" customFormat="1" ht="20.25" customHeight="1" x14ac:dyDescent="0.2">
      <c r="A707" s="41">
        <v>65440</v>
      </c>
      <c r="B707" s="42">
        <f t="shared" si="71"/>
        <v>0</v>
      </c>
      <c r="C707" s="117"/>
      <c r="D707" s="43">
        <f t="shared" si="72"/>
        <v>0</v>
      </c>
      <c r="E707" s="44">
        <f t="shared" si="70"/>
        <v>0</v>
      </c>
      <c r="F707" s="43">
        <f t="shared" si="73"/>
        <v>0</v>
      </c>
      <c r="G707" s="45">
        <f>IF(AND(C707&lt;&gt;"",SUM(G$27:G706)&lt;E$19),$E$19/$E$23,0)</f>
        <v>0</v>
      </c>
      <c r="H707" s="43">
        <f t="shared" si="74"/>
        <v>0</v>
      </c>
      <c r="I707" s="43">
        <f t="shared" si="76"/>
        <v>0</v>
      </c>
      <c r="J707" s="78" t="str">
        <f t="shared" si="75"/>
        <v>2078–2079</v>
      </c>
      <c r="K707" s="78"/>
      <c r="L707" s="89"/>
      <c r="M707" s="78"/>
      <c r="N707" s="87"/>
      <c r="O707" s="79"/>
      <c r="Q707" s="46"/>
    </row>
    <row r="708" spans="1:17" s="40" customFormat="1" ht="20.25" customHeight="1" x14ac:dyDescent="0.2">
      <c r="A708" s="41">
        <v>65471</v>
      </c>
      <c r="B708" s="42">
        <f t="shared" si="71"/>
        <v>0</v>
      </c>
      <c r="C708" s="117"/>
      <c r="D708" s="43">
        <f t="shared" si="72"/>
        <v>0</v>
      </c>
      <c r="E708" s="44">
        <f t="shared" si="70"/>
        <v>0</v>
      </c>
      <c r="F708" s="43">
        <f t="shared" si="73"/>
        <v>0</v>
      </c>
      <c r="G708" s="45">
        <f>IF(AND(C708&lt;&gt;"",SUM(G$27:G707)&lt;E$19),$E$19/$E$23,0)</f>
        <v>0</v>
      </c>
      <c r="H708" s="43">
        <f t="shared" si="74"/>
        <v>0</v>
      </c>
      <c r="I708" s="43">
        <f t="shared" si="76"/>
        <v>0</v>
      </c>
      <c r="J708" s="78" t="str">
        <f t="shared" si="75"/>
        <v>2078–2079</v>
      </c>
      <c r="K708" s="78"/>
      <c r="L708" s="89"/>
      <c r="M708" s="78"/>
      <c r="N708" s="87"/>
      <c r="O708" s="79"/>
      <c r="Q708" s="46"/>
    </row>
    <row r="709" spans="1:17" s="40" customFormat="1" ht="20.25" customHeight="1" x14ac:dyDescent="0.2">
      <c r="A709" s="41">
        <v>65501</v>
      </c>
      <c r="B709" s="42">
        <f t="shared" si="71"/>
        <v>0</v>
      </c>
      <c r="C709" s="117"/>
      <c r="D709" s="43">
        <f t="shared" si="72"/>
        <v>0</v>
      </c>
      <c r="E709" s="44">
        <f t="shared" si="70"/>
        <v>0</v>
      </c>
      <c r="F709" s="43">
        <f t="shared" si="73"/>
        <v>0</v>
      </c>
      <c r="G709" s="45">
        <f>IF(AND(C709&lt;&gt;"",SUM(G$27:G708)&lt;E$19),$E$19/$E$23,0)</f>
        <v>0</v>
      </c>
      <c r="H709" s="43">
        <f t="shared" si="74"/>
        <v>0</v>
      </c>
      <c r="I709" s="43">
        <f t="shared" si="76"/>
        <v>0</v>
      </c>
      <c r="J709" s="78" t="str">
        <f t="shared" si="75"/>
        <v>2078–2079</v>
      </c>
      <c r="K709" s="78"/>
      <c r="L709" s="89"/>
      <c r="M709" s="78"/>
      <c r="N709" s="87"/>
      <c r="O709" s="79"/>
      <c r="Q709" s="46"/>
    </row>
    <row r="710" spans="1:17" s="40" customFormat="1" ht="20.25" customHeight="1" x14ac:dyDescent="0.2">
      <c r="A710" s="41">
        <v>65532</v>
      </c>
      <c r="B710" s="42">
        <f t="shared" si="71"/>
        <v>0</v>
      </c>
      <c r="C710" s="117"/>
      <c r="D710" s="43">
        <f t="shared" si="72"/>
        <v>0</v>
      </c>
      <c r="E710" s="44">
        <f t="shared" si="70"/>
        <v>0</v>
      </c>
      <c r="F710" s="43">
        <f t="shared" si="73"/>
        <v>0</v>
      </c>
      <c r="G710" s="45">
        <f>IF(AND(C710&lt;&gt;"",SUM(G$27:G709)&lt;E$19),$E$19/$E$23,0)</f>
        <v>0</v>
      </c>
      <c r="H710" s="43">
        <f t="shared" si="74"/>
        <v>0</v>
      </c>
      <c r="I710" s="43">
        <f t="shared" si="76"/>
        <v>0</v>
      </c>
      <c r="J710" s="78" t="str">
        <f t="shared" si="75"/>
        <v>2078–2079</v>
      </c>
      <c r="K710" s="78"/>
      <c r="L710" s="89"/>
      <c r="M710" s="78"/>
      <c r="N710" s="87"/>
      <c r="O710" s="79"/>
      <c r="Q710" s="46"/>
    </row>
    <row r="711" spans="1:17" s="40" customFormat="1" ht="20.25" customHeight="1" x14ac:dyDescent="0.2">
      <c r="A711" s="41">
        <v>65562</v>
      </c>
      <c r="B711" s="42">
        <f t="shared" si="71"/>
        <v>0</v>
      </c>
      <c r="C711" s="117"/>
      <c r="D711" s="43">
        <f t="shared" si="72"/>
        <v>0</v>
      </c>
      <c r="E711" s="44">
        <f t="shared" si="70"/>
        <v>0</v>
      </c>
      <c r="F711" s="43">
        <f t="shared" si="73"/>
        <v>0</v>
      </c>
      <c r="G711" s="45">
        <f>IF(AND(C711&lt;&gt;"",SUM(G$27:G710)&lt;E$19),$E$19/$E$23,0)</f>
        <v>0</v>
      </c>
      <c r="H711" s="43">
        <f t="shared" si="74"/>
        <v>0</v>
      </c>
      <c r="I711" s="43">
        <f t="shared" si="76"/>
        <v>0</v>
      </c>
      <c r="J711" s="78" t="str">
        <f t="shared" si="75"/>
        <v>2079–2080</v>
      </c>
      <c r="K711" s="78"/>
      <c r="L711" s="89"/>
      <c r="M711" s="78"/>
      <c r="N711" s="87"/>
      <c r="O711" s="79"/>
      <c r="Q711" s="46"/>
    </row>
    <row r="712" spans="1:17" s="40" customFormat="1" ht="20.25" customHeight="1" x14ac:dyDescent="0.2">
      <c r="A712" s="41">
        <v>65593</v>
      </c>
      <c r="B712" s="42">
        <f t="shared" si="71"/>
        <v>0</v>
      </c>
      <c r="C712" s="117"/>
      <c r="D712" s="43">
        <f t="shared" si="72"/>
        <v>0</v>
      </c>
      <c r="E712" s="44">
        <f t="shared" si="70"/>
        <v>0</v>
      </c>
      <c r="F712" s="43">
        <f t="shared" si="73"/>
        <v>0</v>
      </c>
      <c r="G712" s="45">
        <f>IF(AND(C712&lt;&gt;"",SUM(G$27:G711)&lt;E$19),$E$19/$E$23,0)</f>
        <v>0</v>
      </c>
      <c r="H712" s="43">
        <f t="shared" si="74"/>
        <v>0</v>
      </c>
      <c r="I712" s="43">
        <f t="shared" si="76"/>
        <v>0</v>
      </c>
      <c r="J712" s="78" t="str">
        <f t="shared" si="75"/>
        <v>2079–2080</v>
      </c>
      <c r="K712" s="78"/>
      <c r="L712" s="89"/>
      <c r="M712" s="78"/>
      <c r="N712" s="87"/>
      <c r="O712" s="79"/>
      <c r="Q712" s="46"/>
    </row>
    <row r="713" spans="1:17" s="40" customFormat="1" ht="20.25" customHeight="1" x14ac:dyDescent="0.2">
      <c r="A713" s="41">
        <v>65624</v>
      </c>
      <c r="B713" s="42">
        <f t="shared" si="71"/>
        <v>0</v>
      </c>
      <c r="C713" s="117"/>
      <c r="D713" s="43">
        <f t="shared" si="72"/>
        <v>0</v>
      </c>
      <c r="E713" s="44">
        <f t="shared" si="70"/>
        <v>0</v>
      </c>
      <c r="F713" s="43">
        <f t="shared" si="73"/>
        <v>0</v>
      </c>
      <c r="G713" s="45">
        <f>IF(AND(C713&lt;&gt;"",SUM(G$27:G712)&lt;E$19),$E$19/$E$23,0)</f>
        <v>0</v>
      </c>
      <c r="H713" s="43">
        <f t="shared" si="74"/>
        <v>0</v>
      </c>
      <c r="I713" s="43">
        <f t="shared" si="76"/>
        <v>0</v>
      </c>
      <c r="J713" s="78" t="str">
        <f t="shared" si="75"/>
        <v>2079–2080</v>
      </c>
      <c r="K713" s="78"/>
      <c r="L713" s="89"/>
      <c r="M713" s="78"/>
      <c r="N713" s="87"/>
      <c r="O713" s="79"/>
      <c r="Q713" s="46"/>
    </row>
    <row r="714" spans="1:17" s="40" customFormat="1" ht="20.25" customHeight="1" x14ac:dyDescent="0.2">
      <c r="A714" s="41">
        <v>65654</v>
      </c>
      <c r="B714" s="42">
        <f t="shared" si="71"/>
        <v>0</v>
      </c>
      <c r="C714" s="117"/>
      <c r="D714" s="43">
        <f t="shared" si="72"/>
        <v>0</v>
      </c>
      <c r="E714" s="44">
        <f t="shared" si="70"/>
        <v>0</v>
      </c>
      <c r="F714" s="43">
        <f t="shared" si="73"/>
        <v>0</v>
      </c>
      <c r="G714" s="45">
        <f>IF(AND(C714&lt;&gt;"",SUM(G$27:G713)&lt;E$19),$E$19/$E$23,0)</f>
        <v>0</v>
      </c>
      <c r="H714" s="43">
        <f t="shared" si="74"/>
        <v>0</v>
      </c>
      <c r="I714" s="43">
        <f t="shared" si="76"/>
        <v>0</v>
      </c>
      <c r="J714" s="78" t="str">
        <f t="shared" si="75"/>
        <v>2079–2080</v>
      </c>
      <c r="K714" s="78"/>
      <c r="L714" s="89"/>
      <c r="M714" s="78"/>
      <c r="N714" s="87"/>
      <c r="O714" s="79"/>
      <c r="Q714" s="46"/>
    </row>
    <row r="715" spans="1:17" s="40" customFormat="1" ht="20.25" customHeight="1" x14ac:dyDescent="0.2">
      <c r="A715" s="41">
        <v>65685</v>
      </c>
      <c r="B715" s="42">
        <f t="shared" si="71"/>
        <v>0</v>
      </c>
      <c r="C715" s="117"/>
      <c r="D715" s="43">
        <f t="shared" si="72"/>
        <v>0</v>
      </c>
      <c r="E715" s="44">
        <f t="shared" si="70"/>
        <v>0</v>
      </c>
      <c r="F715" s="43">
        <f t="shared" si="73"/>
        <v>0</v>
      </c>
      <c r="G715" s="45">
        <f>IF(AND(C715&lt;&gt;"",SUM(G$27:G714)&lt;E$19),$E$19/$E$23,0)</f>
        <v>0</v>
      </c>
      <c r="H715" s="43">
        <f t="shared" si="74"/>
        <v>0</v>
      </c>
      <c r="I715" s="43">
        <f t="shared" si="76"/>
        <v>0</v>
      </c>
      <c r="J715" s="78" t="str">
        <f t="shared" si="75"/>
        <v>2079–2080</v>
      </c>
      <c r="K715" s="78"/>
      <c r="L715" s="89"/>
      <c r="M715" s="78"/>
      <c r="N715" s="87"/>
      <c r="O715" s="79"/>
      <c r="Q715" s="46"/>
    </row>
    <row r="716" spans="1:17" s="40" customFormat="1" ht="20.25" customHeight="1" x14ac:dyDescent="0.2">
      <c r="A716" s="41">
        <v>65715</v>
      </c>
      <c r="B716" s="42">
        <f t="shared" si="71"/>
        <v>0</v>
      </c>
      <c r="C716" s="117"/>
      <c r="D716" s="43">
        <f t="shared" si="72"/>
        <v>0</v>
      </c>
      <c r="E716" s="44">
        <f t="shared" si="70"/>
        <v>0</v>
      </c>
      <c r="F716" s="43">
        <f t="shared" si="73"/>
        <v>0</v>
      </c>
      <c r="G716" s="45">
        <f>IF(AND(C716&lt;&gt;"",SUM(G$27:G715)&lt;E$19),$E$19/$E$23,0)</f>
        <v>0</v>
      </c>
      <c r="H716" s="43">
        <f t="shared" si="74"/>
        <v>0</v>
      </c>
      <c r="I716" s="43">
        <f t="shared" si="76"/>
        <v>0</v>
      </c>
      <c r="J716" s="78" t="str">
        <f t="shared" si="75"/>
        <v>2079–2080</v>
      </c>
      <c r="K716" s="78"/>
      <c r="L716" s="89"/>
      <c r="M716" s="78"/>
      <c r="N716" s="87"/>
      <c r="O716" s="79"/>
      <c r="Q716" s="46"/>
    </row>
    <row r="717" spans="1:17" s="40" customFormat="1" ht="20.25" customHeight="1" x14ac:dyDescent="0.2">
      <c r="A717" s="41">
        <v>65746</v>
      </c>
      <c r="B717" s="42">
        <f t="shared" si="71"/>
        <v>0</v>
      </c>
      <c r="C717" s="117"/>
      <c r="D717" s="43">
        <f t="shared" si="72"/>
        <v>0</v>
      </c>
      <c r="E717" s="44">
        <f t="shared" si="70"/>
        <v>0</v>
      </c>
      <c r="F717" s="43">
        <f t="shared" si="73"/>
        <v>0</v>
      </c>
      <c r="G717" s="45">
        <f>IF(AND(C717&lt;&gt;"",SUM(G$27:G716)&lt;E$19),$E$19/$E$23,0)</f>
        <v>0</v>
      </c>
      <c r="H717" s="43">
        <f t="shared" si="74"/>
        <v>0</v>
      </c>
      <c r="I717" s="43">
        <f t="shared" si="76"/>
        <v>0</v>
      </c>
      <c r="J717" s="78" t="str">
        <f t="shared" si="75"/>
        <v>2079–2080</v>
      </c>
      <c r="K717" s="78"/>
      <c r="L717" s="89"/>
      <c r="M717" s="78"/>
      <c r="N717" s="87"/>
      <c r="O717" s="79"/>
      <c r="Q717" s="46"/>
    </row>
    <row r="718" spans="1:17" s="40" customFormat="1" ht="20.25" customHeight="1" x14ac:dyDescent="0.2">
      <c r="A718" s="41">
        <v>65777</v>
      </c>
      <c r="B718" s="42">
        <f t="shared" si="71"/>
        <v>0</v>
      </c>
      <c r="C718" s="117"/>
      <c r="D718" s="43">
        <f t="shared" si="72"/>
        <v>0</v>
      </c>
      <c r="E718" s="44">
        <f t="shared" si="70"/>
        <v>0</v>
      </c>
      <c r="F718" s="43">
        <f t="shared" si="73"/>
        <v>0</v>
      </c>
      <c r="G718" s="45">
        <f>IF(AND(C718&lt;&gt;"",SUM(G$27:G717)&lt;E$19),$E$19/$E$23,0)</f>
        <v>0</v>
      </c>
      <c r="H718" s="43">
        <f t="shared" si="74"/>
        <v>0</v>
      </c>
      <c r="I718" s="43">
        <f t="shared" si="76"/>
        <v>0</v>
      </c>
      <c r="J718" s="78" t="str">
        <f t="shared" si="75"/>
        <v>2079–2080</v>
      </c>
      <c r="K718" s="78"/>
      <c r="L718" s="89"/>
      <c r="M718" s="78"/>
      <c r="N718" s="87"/>
      <c r="O718" s="79"/>
      <c r="Q718" s="46"/>
    </row>
    <row r="719" spans="1:17" s="40" customFormat="1" ht="20.25" customHeight="1" x14ac:dyDescent="0.2">
      <c r="A719" s="41">
        <v>65806</v>
      </c>
      <c r="B719" s="42">
        <f t="shared" si="71"/>
        <v>0</v>
      </c>
      <c r="C719" s="117"/>
      <c r="D719" s="43">
        <f t="shared" si="72"/>
        <v>0</v>
      </c>
      <c r="E719" s="44">
        <f t="shared" si="70"/>
        <v>0</v>
      </c>
      <c r="F719" s="43">
        <f t="shared" si="73"/>
        <v>0</v>
      </c>
      <c r="G719" s="45">
        <f>IF(AND(C719&lt;&gt;"",SUM(G$27:G718)&lt;E$19),$E$19/$E$23,0)</f>
        <v>0</v>
      </c>
      <c r="H719" s="43">
        <f t="shared" si="74"/>
        <v>0</v>
      </c>
      <c r="I719" s="43">
        <f t="shared" si="76"/>
        <v>0</v>
      </c>
      <c r="J719" s="78" t="str">
        <f t="shared" si="75"/>
        <v>2079–2080</v>
      </c>
      <c r="K719" s="78"/>
      <c r="L719" s="89"/>
      <c r="M719" s="78"/>
      <c r="N719" s="87"/>
      <c r="O719" s="79"/>
      <c r="Q719" s="46"/>
    </row>
    <row r="720" spans="1:17" s="40" customFormat="1" ht="20.25" customHeight="1" x14ac:dyDescent="0.2">
      <c r="A720" s="41">
        <v>65837</v>
      </c>
      <c r="B720" s="42">
        <f t="shared" si="71"/>
        <v>0</v>
      </c>
      <c r="C720" s="117"/>
      <c r="D720" s="43">
        <f t="shared" si="72"/>
        <v>0</v>
      </c>
      <c r="E720" s="44">
        <f t="shared" si="70"/>
        <v>0</v>
      </c>
      <c r="F720" s="43">
        <f t="shared" si="73"/>
        <v>0</v>
      </c>
      <c r="G720" s="45">
        <f>IF(AND(C720&lt;&gt;"",SUM(G$27:G719)&lt;E$19),$E$19/$E$23,0)</f>
        <v>0</v>
      </c>
      <c r="H720" s="43">
        <f t="shared" si="74"/>
        <v>0</v>
      </c>
      <c r="I720" s="43">
        <f t="shared" si="76"/>
        <v>0</v>
      </c>
      <c r="J720" s="78" t="str">
        <f t="shared" si="75"/>
        <v>2079–2080</v>
      </c>
      <c r="K720" s="78"/>
      <c r="L720" s="89"/>
      <c r="M720" s="78"/>
      <c r="N720" s="87"/>
      <c r="O720" s="79"/>
      <c r="Q720" s="46"/>
    </row>
    <row r="721" spans="1:17" s="40" customFormat="1" ht="20.25" customHeight="1" x14ac:dyDescent="0.2">
      <c r="A721" s="41">
        <v>65867</v>
      </c>
      <c r="B721" s="42">
        <f t="shared" si="71"/>
        <v>0</v>
      </c>
      <c r="C721" s="117"/>
      <c r="D721" s="43">
        <f t="shared" si="72"/>
        <v>0</v>
      </c>
      <c r="E721" s="44">
        <f t="shared" si="70"/>
        <v>0</v>
      </c>
      <c r="F721" s="43">
        <f t="shared" si="73"/>
        <v>0</v>
      </c>
      <c r="G721" s="45">
        <f>IF(AND(C721&lt;&gt;"",SUM(G$27:G720)&lt;E$19),$E$19/$E$23,0)</f>
        <v>0</v>
      </c>
      <c r="H721" s="43">
        <f t="shared" si="74"/>
        <v>0</v>
      </c>
      <c r="I721" s="43">
        <f t="shared" si="76"/>
        <v>0</v>
      </c>
      <c r="J721" s="78" t="str">
        <f t="shared" si="75"/>
        <v>2079–2080</v>
      </c>
      <c r="K721" s="78"/>
      <c r="L721" s="89"/>
      <c r="M721" s="78"/>
      <c r="N721" s="87"/>
      <c r="O721" s="79"/>
      <c r="Q721" s="46"/>
    </row>
    <row r="722" spans="1:17" s="40" customFormat="1" ht="20.25" customHeight="1" x14ac:dyDescent="0.2">
      <c r="A722" s="41">
        <v>65898</v>
      </c>
      <c r="B722" s="42">
        <f t="shared" si="71"/>
        <v>0</v>
      </c>
      <c r="C722" s="117"/>
      <c r="D722" s="43">
        <f t="shared" si="72"/>
        <v>0</v>
      </c>
      <c r="E722" s="44">
        <f t="shared" si="70"/>
        <v>0</v>
      </c>
      <c r="F722" s="43">
        <f t="shared" si="73"/>
        <v>0</v>
      </c>
      <c r="G722" s="45">
        <f>IF(AND(C722&lt;&gt;"",SUM(G$27:G721)&lt;E$19),$E$19/$E$23,0)</f>
        <v>0</v>
      </c>
      <c r="H722" s="43">
        <f t="shared" si="74"/>
        <v>0</v>
      </c>
      <c r="I722" s="43">
        <f t="shared" si="76"/>
        <v>0</v>
      </c>
      <c r="J722" s="78" t="str">
        <f t="shared" si="75"/>
        <v>2079–2080</v>
      </c>
      <c r="K722" s="78"/>
      <c r="L722" s="89"/>
      <c r="M722" s="78"/>
      <c r="N722" s="87"/>
      <c r="O722" s="79"/>
      <c r="Q722" s="46"/>
    </row>
    <row r="723" spans="1:17" s="40" customFormat="1" ht="20.25" customHeight="1" x14ac:dyDescent="0.2">
      <c r="A723" s="41">
        <v>65928</v>
      </c>
      <c r="B723" s="42">
        <f t="shared" si="71"/>
        <v>0</v>
      </c>
      <c r="C723" s="117"/>
      <c r="D723" s="43">
        <f t="shared" si="72"/>
        <v>0</v>
      </c>
      <c r="E723" s="44">
        <f t="shared" si="70"/>
        <v>0</v>
      </c>
      <c r="F723" s="43">
        <f t="shared" si="73"/>
        <v>0</v>
      </c>
      <c r="G723" s="45">
        <f>IF(AND(C723&lt;&gt;"",SUM(G$27:G722)&lt;E$19),$E$19/$E$23,0)</f>
        <v>0</v>
      </c>
      <c r="H723" s="43">
        <f t="shared" si="74"/>
        <v>0</v>
      </c>
      <c r="I723" s="43">
        <f t="shared" si="76"/>
        <v>0</v>
      </c>
      <c r="J723" s="78" t="str">
        <f t="shared" si="75"/>
        <v>2080–2081</v>
      </c>
      <c r="K723" s="78"/>
      <c r="L723" s="89"/>
      <c r="M723" s="78"/>
      <c r="N723" s="87"/>
      <c r="O723" s="79"/>
      <c r="Q723" s="46"/>
    </row>
    <row r="724" spans="1:17" s="40" customFormat="1" ht="20.25" customHeight="1" x14ac:dyDescent="0.2">
      <c r="A724" s="41">
        <v>65959</v>
      </c>
      <c r="B724" s="42">
        <f t="shared" si="71"/>
        <v>0</v>
      </c>
      <c r="C724" s="117"/>
      <c r="D724" s="43">
        <f t="shared" si="72"/>
        <v>0</v>
      </c>
      <c r="E724" s="44">
        <f t="shared" si="70"/>
        <v>0</v>
      </c>
      <c r="F724" s="43">
        <f t="shared" si="73"/>
        <v>0</v>
      </c>
      <c r="G724" s="45">
        <f>IF(AND(C724&lt;&gt;"",SUM(G$27:G723)&lt;E$19),$E$19/$E$23,0)</f>
        <v>0</v>
      </c>
      <c r="H724" s="43">
        <f t="shared" si="74"/>
        <v>0</v>
      </c>
      <c r="I724" s="43">
        <f t="shared" si="76"/>
        <v>0</v>
      </c>
      <c r="J724" s="78" t="str">
        <f t="shared" si="75"/>
        <v>2080–2081</v>
      </c>
      <c r="K724" s="78"/>
      <c r="L724" s="89"/>
      <c r="M724" s="78"/>
      <c r="N724" s="87"/>
      <c r="O724" s="79"/>
      <c r="Q724" s="46"/>
    </row>
    <row r="725" spans="1:17" s="40" customFormat="1" ht="20.25" customHeight="1" x14ac:dyDescent="0.2">
      <c r="A725" s="41">
        <v>65990</v>
      </c>
      <c r="B725" s="42">
        <f t="shared" si="71"/>
        <v>0</v>
      </c>
      <c r="C725" s="117"/>
      <c r="D725" s="43">
        <f t="shared" si="72"/>
        <v>0</v>
      </c>
      <c r="E725" s="44">
        <f t="shared" si="70"/>
        <v>0</v>
      </c>
      <c r="F725" s="43">
        <f t="shared" si="73"/>
        <v>0</v>
      </c>
      <c r="G725" s="45">
        <f>IF(AND(C725&lt;&gt;"",SUM(G$27:G724)&lt;E$19),$E$19/$E$23,0)</f>
        <v>0</v>
      </c>
      <c r="H725" s="43">
        <f t="shared" si="74"/>
        <v>0</v>
      </c>
      <c r="I725" s="43">
        <f t="shared" si="76"/>
        <v>0</v>
      </c>
      <c r="J725" s="78" t="str">
        <f t="shared" si="75"/>
        <v>2080–2081</v>
      </c>
      <c r="K725" s="78"/>
      <c r="L725" s="89"/>
      <c r="M725" s="78"/>
      <c r="N725" s="87"/>
      <c r="O725" s="79"/>
      <c r="Q725" s="46"/>
    </row>
    <row r="726" spans="1:17" s="40" customFormat="1" ht="20.25" customHeight="1" x14ac:dyDescent="0.2">
      <c r="A726" s="41">
        <v>66020</v>
      </c>
      <c r="B726" s="42">
        <f t="shared" si="71"/>
        <v>0</v>
      </c>
      <c r="C726" s="117"/>
      <c r="D726" s="43">
        <f t="shared" si="72"/>
        <v>0</v>
      </c>
      <c r="E726" s="44">
        <f t="shared" si="70"/>
        <v>0</v>
      </c>
      <c r="F726" s="43">
        <f t="shared" si="73"/>
        <v>0</v>
      </c>
      <c r="G726" s="45">
        <f>IF(AND(C726&lt;&gt;"",SUM(G$27:G725)&lt;E$19),$E$19/$E$23,0)</f>
        <v>0</v>
      </c>
      <c r="H726" s="43">
        <f t="shared" si="74"/>
        <v>0</v>
      </c>
      <c r="I726" s="43">
        <f t="shared" si="76"/>
        <v>0</v>
      </c>
      <c r="J726" s="78" t="str">
        <f t="shared" si="75"/>
        <v>2080–2081</v>
      </c>
      <c r="K726" s="78"/>
      <c r="L726" s="89"/>
      <c r="M726" s="78"/>
      <c r="N726" s="87"/>
      <c r="O726" s="79"/>
      <c r="Q726" s="46"/>
    </row>
    <row r="727" spans="1:17" s="40" customFormat="1" ht="20.25" customHeight="1" x14ac:dyDescent="0.2">
      <c r="A727" s="41">
        <v>66051</v>
      </c>
      <c r="B727" s="42">
        <f t="shared" si="71"/>
        <v>0</v>
      </c>
      <c r="C727" s="117"/>
      <c r="D727" s="43">
        <f t="shared" si="72"/>
        <v>0</v>
      </c>
      <c r="E727" s="44">
        <f t="shared" si="70"/>
        <v>0</v>
      </c>
      <c r="F727" s="43">
        <f t="shared" si="73"/>
        <v>0</v>
      </c>
      <c r="G727" s="45">
        <f>IF(AND(C727&lt;&gt;"",SUM(G$27:G726)&lt;E$19),$E$19/$E$23,0)</f>
        <v>0</v>
      </c>
      <c r="H727" s="43">
        <f t="shared" si="74"/>
        <v>0</v>
      </c>
      <c r="I727" s="43">
        <f t="shared" si="76"/>
        <v>0</v>
      </c>
      <c r="J727" s="78" t="str">
        <f t="shared" si="75"/>
        <v>2080–2081</v>
      </c>
      <c r="K727" s="78"/>
      <c r="L727" s="89"/>
      <c r="M727" s="78"/>
      <c r="N727" s="87"/>
      <c r="O727" s="79"/>
      <c r="Q727" s="46"/>
    </row>
    <row r="728" spans="1:17" s="40" customFormat="1" ht="20.25" customHeight="1" x14ac:dyDescent="0.2">
      <c r="A728" s="41">
        <v>66081</v>
      </c>
      <c r="B728" s="42">
        <f t="shared" si="71"/>
        <v>0</v>
      </c>
      <c r="C728" s="117"/>
      <c r="D728" s="43">
        <f t="shared" si="72"/>
        <v>0</v>
      </c>
      <c r="E728" s="44">
        <f t="shared" si="70"/>
        <v>0</v>
      </c>
      <c r="F728" s="43">
        <f t="shared" si="73"/>
        <v>0</v>
      </c>
      <c r="G728" s="45">
        <f>IF(AND(C728&lt;&gt;"",SUM(G$27:G727)&lt;E$19),$E$19/$E$23,0)</f>
        <v>0</v>
      </c>
      <c r="H728" s="43">
        <f t="shared" si="74"/>
        <v>0</v>
      </c>
      <c r="I728" s="43">
        <f t="shared" si="76"/>
        <v>0</v>
      </c>
      <c r="J728" s="78" t="str">
        <f t="shared" si="75"/>
        <v>2080–2081</v>
      </c>
      <c r="K728" s="78"/>
      <c r="L728" s="89"/>
      <c r="M728" s="78"/>
      <c r="N728" s="87"/>
      <c r="O728" s="79"/>
      <c r="Q728" s="46"/>
    </row>
    <row r="729" spans="1:17" s="40" customFormat="1" ht="20.25" customHeight="1" x14ac:dyDescent="0.2">
      <c r="A729" s="41">
        <v>66112</v>
      </c>
      <c r="B729" s="42">
        <f t="shared" si="71"/>
        <v>0</v>
      </c>
      <c r="C729" s="117"/>
      <c r="D729" s="43">
        <f t="shared" si="72"/>
        <v>0</v>
      </c>
      <c r="E729" s="44">
        <f t="shared" si="70"/>
        <v>0</v>
      </c>
      <c r="F729" s="43">
        <f t="shared" si="73"/>
        <v>0</v>
      </c>
      <c r="G729" s="45">
        <f>IF(AND(C729&lt;&gt;"",SUM(G$27:G728)&lt;E$19),$E$19/$E$23,0)</f>
        <v>0</v>
      </c>
      <c r="H729" s="43">
        <f t="shared" si="74"/>
        <v>0</v>
      </c>
      <c r="I729" s="43">
        <f t="shared" si="76"/>
        <v>0</v>
      </c>
      <c r="J729" s="78" t="str">
        <f t="shared" si="75"/>
        <v>2080–2081</v>
      </c>
      <c r="K729" s="78"/>
      <c r="L729" s="89"/>
      <c r="M729" s="78"/>
      <c r="N729" s="87"/>
      <c r="O729" s="79"/>
      <c r="Q729" s="46"/>
    </row>
    <row r="730" spans="1:17" s="40" customFormat="1" ht="20.25" customHeight="1" x14ac:dyDescent="0.2">
      <c r="A730" s="41">
        <v>66143</v>
      </c>
      <c r="B730" s="42">
        <f t="shared" si="71"/>
        <v>0</v>
      </c>
      <c r="C730" s="117"/>
      <c r="D730" s="43">
        <f t="shared" si="72"/>
        <v>0</v>
      </c>
      <c r="E730" s="44">
        <f t="shared" si="70"/>
        <v>0</v>
      </c>
      <c r="F730" s="43">
        <f t="shared" si="73"/>
        <v>0</v>
      </c>
      <c r="G730" s="45">
        <f>IF(AND(C730&lt;&gt;"",SUM(G$27:G729)&lt;E$19),$E$19/$E$23,0)</f>
        <v>0</v>
      </c>
      <c r="H730" s="43">
        <f t="shared" si="74"/>
        <v>0</v>
      </c>
      <c r="I730" s="43">
        <f t="shared" si="76"/>
        <v>0</v>
      </c>
      <c r="J730" s="78" t="str">
        <f t="shared" si="75"/>
        <v>2080–2081</v>
      </c>
      <c r="K730" s="78"/>
      <c r="L730" s="89"/>
      <c r="M730" s="78"/>
      <c r="N730" s="87"/>
      <c r="O730" s="79"/>
      <c r="Q730" s="46"/>
    </row>
    <row r="731" spans="1:17" s="40" customFormat="1" ht="20.25" customHeight="1" x14ac:dyDescent="0.2">
      <c r="A731" s="41">
        <v>66171</v>
      </c>
      <c r="B731" s="42">
        <f t="shared" si="71"/>
        <v>0</v>
      </c>
      <c r="C731" s="117"/>
      <c r="D731" s="43">
        <f t="shared" si="72"/>
        <v>0</v>
      </c>
      <c r="E731" s="44">
        <f t="shared" ref="E731:E794" si="77">C731-D731</f>
        <v>0</v>
      </c>
      <c r="F731" s="43">
        <f t="shared" si="73"/>
        <v>0</v>
      </c>
      <c r="G731" s="45">
        <f>IF(AND(C731&lt;&gt;"",SUM(G$27:G730)&lt;E$19),$E$19/$E$23,0)</f>
        <v>0</v>
      </c>
      <c r="H731" s="43">
        <f t="shared" si="74"/>
        <v>0</v>
      </c>
      <c r="I731" s="43">
        <f t="shared" si="76"/>
        <v>0</v>
      </c>
      <c r="J731" s="78" t="str">
        <f t="shared" si="75"/>
        <v>2080–2081</v>
      </c>
      <c r="K731" s="78"/>
      <c r="L731" s="89"/>
      <c r="M731" s="78"/>
      <c r="N731" s="87"/>
      <c r="O731" s="79"/>
      <c r="Q731" s="46"/>
    </row>
    <row r="732" spans="1:17" s="40" customFormat="1" ht="20.25" customHeight="1" x14ac:dyDescent="0.2">
      <c r="A732" s="41">
        <v>66202</v>
      </c>
      <c r="B732" s="42">
        <f t="shared" ref="B732:B795" si="78">IF(C732&gt;0,C732*-1,C732)</f>
        <v>0</v>
      </c>
      <c r="C732" s="117"/>
      <c r="D732" s="43">
        <f t="shared" ref="D732:D795" si="79">IF(C732="",0,IF($E$15="Beginning",IF(C731&lt;&gt;"",$F731*$E$6/12,0),IF(C731&lt;&gt;"",$F731*$E$6/12,$E$16*$E$6/12)))</f>
        <v>0</v>
      </c>
      <c r="E732" s="44">
        <f t="shared" si="77"/>
        <v>0</v>
      </c>
      <c r="F732" s="43">
        <f t="shared" ref="F732:F795" si="80">IF(C732="",0,IF(C731="",$E$16-E732,IF(C732&lt;&gt;"",F731-E732)))</f>
        <v>0</v>
      </c>
      <c r="G732" s="45">
        <f>IF(AND(C732&lt;&gt;"",SUM(G$27:G731)&lt;E$19),$E$19/$E$23,0)</f>
        <v>0</v>
      </c>
      <c r="H732" s="43">
        <f t="shared" ref="H732:H795" si="81">IF(C732&lt;&gt;"",G732+H731,0)</f>
        <v>0</v>
      </c>
      <c r="I732" s="43">
        <f t="shared" si="76"/>
        <v>0</v>
      </c>
      <c r="J732" s="78" t="str">
        <f t="shared" ref="J732:J795" si="82">IF(OR(MONTH(A732)=1,MONTH(A732)=2,MONTH(A732)=3,MONTH(A732)=4,MONTH(A732)=5,MONTH(A732)=6),YEAR(A732)-1&amp;"–"&amp;YEAR(A732),YEAR(A732)&amp;"–"&amp;YEAR(A732)+1)</f>
        <v>2080–2081</v>
      </c>
      <c r="K732" s="78"/>
      <c r="L732" s="89"/>
      <c r="M732" s="78"/>
      <c r="N732" s="87"/>
      <c r="O732" s="79"/>
      <c r="Q732" s="46"/>
    </row>
    <row r="733" spans="1:17" s="40" customFormat="1" ht="20.25" customHeight="1" x14ac:dyDescent="0.2">
      <c r="A733" s="41">
        <v>66232</v>
      </c>
      <c r="B733" s="42">
        <f t="shared" si="78"/>
        <v>0</v>
      </c>
      <c r="C733" s="117"/>
      <c r="D733" s="43">
        <f t="shared" si="79"/>
        <v>0</v>
      </c>
      <c r="E733" s="44">
        <f t="shared" si="77"/>
        <v>0</v>
      </c>
      <c r="F733" s="43">
        <f t="shared" si="80"/>
        <v>0</v>
      </c>
      <c r="G733" s="45">
        <f>IF(AND(C733&lt;&gt;"",SUM(G$27:G732)&lt;E$19),$E$19/$E$23,0)</f>
        <v>0</v>
      </c>
      <c r="H733" s="43">
        <f t="shared" si="81"/>
        <v>0</v>
      </c>
      <c r="I733" s="43">
        <f t="shared" ref="I733:I796" si="83">IF(C733&lt;&gt;"",$E$19-H733,0)</f>
        <v>0</v>
      </c>
      <c r="J733" s="78" t="str">
        <f t="shared" si="82"/>
        <v>2080–2081</v>
      </c>
      <c r="K733" s="78"/>
      <c r="L733" s="89"/>
      <c r="M733" s="78"/>
      <c r="N733" s="87"/>
      <c r="O733" s="79"/>
      <c r="Q733" s="46"/>
    </row>
    <row r="734" spans="1:17" s="40" customFormat="1" ht="20.25" customHeight="1" x14ac:dyDescent="0.2">
      <c r="A734" s="41">
        <v>66263</v>
      </c>
      <c r="B734" s="42">
        <f t="shared" si="78"/>
        <v>0</v>
      </c>
      <c r="C734" s="117"/>
      <c r="D734" s="43">
        <f t="shared" si="79"/>
        <v>0</v>
      </c>
      <c r="E734" s="44">
        <f t="shared" si="77"/>
        <v>0</v>
      </c>
      <c r="F734" s="43">
        <f t="shared" si="80"/>
        <v>0</v>
      </c>
      <c r="G734" s="45">
        <f>IF(AND(C734&lt;&gt;"",SUM(G$27:G733)&lt;E$19),$E$19/$E$23,0)</f>
        <v>0</v>
      </c>
      <c r="H734" s="43">
        <f t="shared" si="81"/>
        <v>0</v>
      </c>
      <c r="I734" s="43">
        <f t="shared" si="83"/>
        <v>0</v>
      </c>
      <c r="J734" s="78" t="str">
        <f t="shared" si="82"/>
        <v>2080–2081</v>
      </c>
      <c r="K734" s="78"/>
      <c r="L734" s="89"/>
      <c r="M734" s="78"/>
      <c r="N734" s="87"/>
      <c r="O734" s="79"/>
      <c r="Q734" s="46"/>
    </row>
    <row r="735" spans="1:17" s="40" customFormat="1" ht="20.25" customHeight="1" x14ac:dyDescent="0.2">
      <c r="A735" s="41">
        <v>66293</v>
      </c>
      <c r="B735" s="42">
        <f t="shared" si="78"/>
        <v>0</v>
      </c>
      <c r="C735" s="117"/>
      <c r="D735" s="43">
        <f t="shared" si="79"/>
        <v>0</v>
      </c>
      <c r="E735" s="44">
        <f t="shared" si="77"/>
        <v>0</v>
      </c>
      <c r="F735" s="43">
        <f t="shared" si="80"/>
        <v>0</v>
      </c>
      <c r="G735" s="45">
        <f>IF(AND(C735&lt;&gt;"",SUM(G$27:G734)&lt;E$19),$E$19/$E$23,0)</f>
        <v>0</v>
      </c>
      <c r="H735" s="43">
        <f t="shared" si="81"/>
        <v>0</v>
      </c>
      <c r="I735" s="43">
        <f t="shared" si="83"/>
        <v>0</v>
      </c>
      <c r="J735" s="78" t="str">
        <f t="shared" si="82"/>
        <v>2081–2082</v>
      </c>
      <c r="K735" s="78"/>
      <c r="L735" s="89"/>
      <c r="M735" s="78"/>
      <c r="N735" s="87"/>
      <c r="O735" s="79"/>
      <c r="Q735" s="46"/>
    </row>
    <row r="736" spans="1:17" s="40" customFormat="1" ht="20.25" customHeight="1" x14ac:dyDescent="0.2">
      <c r="A736" s="41">
        <v>66324</v>
      </c>
      <c r="B736" s="42">
        <f t="shared" si="78"/>
        <v>0</v>
      </c>
      <c r="C736" s="117"/>
      <c r="D736" s="43">
        <f t="shared" si="79"/>
        <v>0</v>
      </c>
      <c r="E736" s="44">
        <f t="shared" si="77"/>
        <v>0</v>
      </c>
      <c r="F736" s="43">
        <f t="shared" si="80"/>
        <v>0</v>
      </c>
      <c r="G736" s="45">
        <f>IF(AND(C736&lt;&gt;"",SUM(G$27:G735)&lt;E$19),$E$19/$E$23,0)</f>
        <v>0</v>
      </c>
      <c r="H736" s="43">
        <f t="shared" si="81"/>
        <v>0</v>
      </c>
      <c r="I736" s="43">
        <f t="shared" si="83"/>
        <v>0</v>
      </c>
      <c r="J736" s="78" t="str">
        <f t="shared" si="82"/>
        <v>2081–2082</v>
      </c>
      <c r="K736" s="78"/>
      <c r="L736" s="89"/>
      <c r="M736" s="78"/>
      <c r="N736" s="87"/>
      <c r="O736" s="79"/>
      <c r="Q736" s="46"/>
    </row>
    <row r="737" spans="1:17" s="40" customFormat="1" ht="20.25" customHeight="1" x14ac:dyDescent="0.2">
      <c r="A737" s="41">
        <v>66355</v>
      </c>
      <c r="B737" s="42">
        <f t="shared" si="78"/>
        <v>0</v>
      </c>
      <c r="C737" s="117"/>
      <c r="D737" s="43">
        <f t="shared" si="79"/>
        <v>0</v>
      </c>
      <c r="E737" s="44">
        <f t="shared" si="77"/>
        <v>0</v>
      </c>
      <c r="F737" s="43">
        <f t="shared" si="80"/>
        <v>0</v>
      </c>
      <c r="G737" s="45">
        <f>IF(AND(C737&lt;&gt;"",SUM(G$27:G736)&lt;E$19),$E$19/$E$23,0)</f>
        <v>0</v>
      </c>
      <c r="H737" s="43">
        <f t="shared" si="81"/>
        <v>0</v>
      </c>
      <c r="I737" s="43">
        <f t="shared" si="83"/>
        <v>0</v>
      </c>
      <c r="J737" s="78" t="str">
        <f t="shared" si="82"/>
        <v>2081–2082</v>
      </c>
      <c r="K737" s="78"/>
      <c r="L737" s="89"/>
      <c r="M737" s="78"/>
      <c r="N737" s="87"/>
      <c r="O737" s="79"/>
      <c r="Q737" s="46"/>
    </row>
    <row r="738" spans="1:17" s="40" customFormat="1" ht="20.25" customHeight="1" x14ac:dyDescent="0.2">
      <c r="A738" s="41">
        <v>66385</v>
      </c>
      <c r="B738" s="42">
        <f t="shared" si="78"/>
        <v>0</v>
      </c>
      <c r="C738" s="117"/>
      <c r="D738" s="43">
        <f t="shared" si="79"/>
        <v>0</v>
      </c>
      <c r="E738" s="44">
        <f t="shared" si="77"/>
        <v>0</v>
      </c>
      <c r="F738" s="43">
        <f t="shared" si="80"/>
        <v>0</v>
      </c>
      <c r="G738" s="45">
        <f>IF(AND(C738&lt;&gt;"",SUM(G$27:G737)&lt;E$19),$E$19/$E$23,0)</f>
        <v>0</v>
      </c>
      <c r="H738" s="43">
        <f t="shared" si="81"/>
        <v>0</v>
      </c>
      <c r="I738" s="43">
        <f t="shared" si="83"/>
        <v>0</v>
      </c>
      <c r="J738" s="78" t="str">
        <f t="shared" si="82"/>
        <v>2081–2082</v>
      </c>
      <c r="K738" s="78"/>
      <c r="L738" s="89"/>
      <c r="M738" s="78"/>
      <c r="N738" s="87"/>
      <c r="O738" s="79"/>
      <c r="Q738" s="46"/>
    </row>
    <row r="739" spans="1:17" s="40" customFormat="1" ht="20.25" customHeight="1" x14ac:dyDescent="0.2">
      <c r="A739" s="41">
        <v>66416</v>
      </c>
      <c r="B739" s="42">
        <f t="shared" si="78"/>
        <v>0</v>
      </c>
      <c r="C739" s="117"/>
      <c r="D739" s="43">
        <f t="shared" si="79"/>
        <v>0</v>
      </c>
      <c r="E739" s="44">
        <f t="shared" si="77"/>
        <v>0</v>
      </c>
      <c r="F739" s="43">
        <f t="shared" si="80"/>
        <v>0</v>
      </c>
      <c r="G739" s="45">
        <f>IF(AND(C739&lt;&gt;"",SUM(G$27:G738)&lt;E$19),$E$19/$E$23,0)</f>
        <v>0</v>
      </c>
      <c r="H739" s="43">
        <f t="shared" si="81"/>
        <v>0</v>
      </c>
      <c r="I739" s="43">
        <f t="shared" si="83"/>
        <v>0</v>
      </c>
      <c r="J739" s="78" t="str">
        <f t="shared" si="82"/>
        <v>2081–2082</v>
      </c>
      <c r="K739" s="78"/>
      <c r="L739" s="89"/>
      <c r="M739" s="78"/>
      <c r="N739" s="87"/>
      <c r="O739" s="79"/>
      <c r="Q739" s="46"/>
    </row>
    <row r="740" spans="1:17" s="40" customFormat="1" ht="20.25" customHeight="1" x14ac:dyDescent="0.2">
      <c r="A740" s="41">
        <v>66446</v>
      </c>
      <c r="B740" s="42">
        <f t="shared" si="78"/>
        <v>0</v>
      </c>
      <c r="C740" s="117"/>
      <c r="D740" s="43">
        <f t="shared" si="79"/>
        <v>0</v>
      </c>
      <c r="E740" s="44">
        <f t="shared" si="77"/>
        <v>0</v>
      </c>
      <c r="F740" s="43">
        <f t="shared" si="80"/>
        <v>0</v>
      </c>
      <c r="G740" s="45">
        <f>IF(AND(C740&lt;&gt;"",SUM(G$27:G739)&lt;E$19),$E$19/$E$23,0)</f>
        <v>0</v>
      </c>
      <c r="H740" s="43">
        <f t="shared" si="81"/>
        <v>0</v>
      </c>
      <c r="I740" s="43">
        <f t="shared" si="83"/>
        <v>0</v>
      </c>
      <c r="J740" s="78" t="str">
        <f t="shared" si="82"/>
        <v>2081–2082</v>
      </c>
      <c r="K740" s="78"/>
      <c r="L740" s="89"/>
      <c r="M740" s="78"/>
      <c r="N740" s="87"/>
      <c r="O740" s="79"/>
      <c r="Q740" s="46"/>
    </row>
    <row r="741" spans="1:17" s="40" customFormat="1" ht="20.25" customHeight="1" x14ac:dyDescent="0.2">
      <c r="A741" s="41">
        <v>66477</v>
      </c>
      <c r="B741" s="42">
        <f t="shared" si="78"/>
        <v>0</v>
      </c>
      <c r="C741" s="117"/>
      <c r="D741" s="43">
        <f t="shared" si="79"/>
        <v>0</v>
      </c>
      <c r="E741" s="44">
        <f t="shared" si="77"/>
        <v>0</v>
      </c>
      <c r="F741" s="43">
        <f t="shared" si="80"/>
        <v>0</v>
      </c>
      <c r="G741" s="45">
        <f>IF(AND(C741&lt;&gt;"",SUM(G$27:G740)&lt;E$19),$E$19/$E$23,0)</f>
        <v>0</v>
      </c>
      <c r="H741" s="43">
        <f t="shared" si="81"/>
        <v>0</v>
      </c>
      <c r="I741" s="43">
        <f t="shared" si="83"/>
        <v>0</v>
      </c>
      <c r="J741" s="78" t="str">
        <f t="shared" si="82"/>
        <v>2081–2082</v>
      </c>
      <c r="K741" s="78"/>
      <c r="L741" s="89"/>
      <c r="M741" s="78"/>
      <c r="N741" s="87"/>
      <c r="O741" s="79"/>
      <c r="Q741" s="46"/>
    </row>
    <row r="742" spans="1:17" s="40" customFormat="1" ht="20.25" customHeight="1" x14ac:dyDescent="0.2">
      <c r="A742" s="41">
        <v>66508</v>
      </c>
      <c r="B742" s="42">
        <f t="shared" si="78"/>
        <v>0</v>
      </c>
      <c r="C742" s="117"/>
      <c r="D742" s="43">
        <f t="shared" si="79"/>
        <v>0</v>
      </c>
      <c r="E742" s="44">
        <f t="shared" si="77"/>
        <v>0</v>
      </c>
      <c r="F742" s="43">
        <f t="shared" si="80"/>
        <v>0</v>
      </c>
      <c r="G742" s="45">
        <f>IF(AND(C742&lt;&gt;"",SUM(G$27:G741)&lt;E$19),$E$19/$E$23,0)</f>
        <v>0</v>
      </c>
      <c r="H742" s="43">
        <f t="shared" si="81"/>
        <v>0</v>
      </c>
      <c r="I742" s="43">
        <f t="shared" si="83"/>
        <v>0</v>
      </c>
      <c r="J742" s="78" t="str">
        <f t="shared" si="82"/>
        <v>2081–2082</v>
      </c>
      <c r="K742" s="78"/>
      <c r="L742" s="89"/>
      <c r="M742" s="78"/>
      <c r="N742" s="87"/>
      <c r="O742" s="79"/>
      <c r="Q742" s="46"/>
    </row>
    <row r="743" spans="1:17" s="40" customFormat="1" ht="20.25" customHeight="1" x14ac:dyDescent="0.2">
      <c r="A743" s="41">
        <v>66536</v>
      </c>
      <c r="B743" s="42">
        <f t="shared" si="78"/>
        <v>0</v>
      </c>
      <c r="C743" s="117"/>
      <c r="D743" s="43">
        <f t="shared" si="79"/>
        <v>0</v>
      </c>
      <c r="E743" s="44">
        <f t="shared" si="77"/>
        <v>0</v>
      </c>
      <c r="F743" s="43">
        <f t="shared" si="80"/>
        <v>0</v>
      </c>
      <c r="G743" s="45">
        <f>IF(AND(C743&lt;&gt;"",SUM(G$27:G742)&lt;E$19),$E$19/$E$23,0)</f>
        <v>0</v>
      </c>
      <c r="H743" s="43">
        <f t="shared" si="81"/>
        <v>0</v>
      </c>
      <c r="I743" s="43">
        <f t="shared" si="83"/>
        <v>0</v>
      </c>
      <c r="J743" s="78" t="str">
        <f t="shared" si="82"/>
        <v>2081–2082</v>
      </c>
      <c r="K743" s="78"/>
      <c r="L743" s="89"/>
      <c r="M743" s="78"/>
      <c r="N743" s="87"/>
      <c r="O743" s="79"/>
      <c r="Q743" s="46"/>
    </row>
    <row r="744" spans="1:17" s="40" customFormat="1" ht="20.25" customHeight="1" x14ac:dyDescent="0.2">
      <c r="A744" s="41">
        <v>66567</v>
      </c>
      <c r="B744" s="42">
        <f t="shared" si="78"/>
        <v>0</v>
      </c>
      <c r="C744" s="117"/>
      <c r="D744" s="43">
        <f t="shared" si="79"/>
        <v>0</v>
      </c>
      <c r="E744" s="44">
        <f t="shared" si="77"/>
        <v>0</v>
      </c>
      <c r="F744" s="43">
        <f t="shared" si="80"/>
        <v>0</v>
      </c>
      <c r="G744" s="45">
        <f>IF(AND(C744&lt;&gt;"",SUM(G$27:G743)&lt;E$19),$E$19/$E$23,0)</f>
        <v>0</v>
      </c>
      <c r="H744" s="43">
        <f t="shared" si="81"/>
        <v>0</v>
      </c>
      <c r="I744" s="43">
        <f t="shared" si="83"/>
        <v>0</v>
      </c>
      <c r="J744" s="78" t="str">
        <f t="shared" si="82"/>
        <v>2081–2082</v>
      </c>
      <c r="K744" s="78"/>
      <c r="L744" s="89"/>
      <c r="M744" s="78"/>
      <c r="N744" s="87"/>
      <c r="O744" s="79"/>
      <c r="Q744" s="46"/>
    </row>
    <row r="745" spans="1:17" s="40" customFormat="1" ht="20.25" customHeight="1" x14ac:dyDescent="0.2">
      <c r="A745" s="41">
        <v>66597</v>
      </c>
      <c r="B745" s="42">
        <f t="shared" si="78"/>
        <v>0</v>
      </c>
      <c r="C745" s="117"/>
      <c r="D745" s="43">
        <f t="shared" si="79"/>
        <v>0</v>
      </c>
      <c r="E745" s="44">
        <f t="shared" si="77"/>
        <v>0</v>
      </c>
      <c r="F745" s="43">
        <f t="shared" si="80"/>
        <v>0</v>
      </c>
      <c r="G745" s="45">
        <f>IF(AND(C745&lt;&gt;"",SUM(G$27:G744)&lt;E$19),$E$19/$E$23,0)</f>
        <v>0</v>
      </c>
      <c r="H745" s="43">
        <f t="shared" si="81"/>
        <v>0</v>
      </c>
      <c r="I745" s="43">
        <f t="shared" si="83"/>
        <v>0</v>
      </c>
      <c r="J745" s="78" t="str">
        <f t="shared" si="82"/>
        <v>2081–2082</v>
      </c>
      <c r="K745" s="78"/>
      <c r="L745" s="89"/>
      <c r="M745" s="78"/>
      <c r="N745" s="87"/>
      <c r="O745" s="79"/>
      <c r="Q745" s="46"/>
    </row>
    <row r="746" spans="1:17" s="40" customFormat="1" ht="20.25" customHeight="1" x14ac:dyDescent="0.2">
      <c r="A746" s="41">
        <v>66628</v>
      </c>
      <c r="B746" s="42">
        <f t="shared" si="78"/>
        <v>0</v>
      </c>
      <c r="C746" s="117"/>
      <c r="D746" s="43">
        <f t="shared" si="79"/>
        <v>0</v>
      </c>
      <c r="E746" s="44">
        <f t="shared" si="77"/>
        <v>0</v>
      </c>
      <c r="F746" s="43">
        <f t="shared" si="80"/>
        <v>0</v>
      </c>
      <c r="G746" s="45">
        <f>IF(AND(C746&lt;&gt;"",SUM(G$27:G745)&lt;E$19),$E$19/$E$23,0)</f>
        <v>0</v>
      </c>
      <c r="H746" s="43">
        <f t="shared" si="81"/>
        <v>0</v>
      </c>
      <c r="I746" s="43">
        <f t="shared" si="83"/>
        <v>0</v>
      </c>
      <c r="J746" s="78" t="str">
        <f t="shared" si="82"/>
        <v>2081–2082</v>
      </c>
      <c r="K746" s="78"/>
      <c r="L746" s="89"/>
      <c r="M746" s="78"/>
      <c r="N746" s="87"/>
      <c r="O746" s="79"/>
      <c r="Q746" s="46"/>
    </row>
    <row r="747" spans="1:17" s="40" customFormat="1" ht="20.25" customHeight="1" x14ac:dyDescent="0.2">
      <c r="A747" s="41">
        <v>66658</v>
      </c>
      <c r="B747" s="42">
        <f t="shared" si="78"/>
        <v>0</v>
      </c>
      <c r="C747" s="117"/>
      <c r="D747" s="43">
        <f t="shared" si="79"/>
        <v>0</v>
      </c>
      <c r="E747" s="44">
        <f t="shared" si="77"/>
        <v>0</v>
      </c>
      <c r="F747" s="43">
        <f t="shared" si="80"/>
        <v>0</v>
      </c>
      <c r="G747" s="45">
        <f>IF(AND(C747&lt;&gt;"",SUM(G$27:G746)&lt;E$19),$E$19/$E$23,0)</f>
        <v>0</v>
      </c>
      <c r="H747" s="43">
        <f t="shared" si="81"/>
        <v>0</v>
      </c>
      <c r="I747" s="43">
        <f t="shared" si="83"/>
        <v>0</v>
      </c>
      <c r="J747" s="78" t="str">
        <f t="shared" si="82"/>
        <v>2082–2083</v>
      </c>
      <c r="K747" s="78"/>
      <c r="L747" s="89"/>
      <c r="M747" s="78"/>
      <c r="N747" s="87"/>
      <c r="O747" s="79"/>
      <c r="Q747" s="46"/>
    </row>
    <row r="748" spans="1:17" s="40" customFormat="1" ht="20.25" customHeight="1" x14ac:dyDescent="0.2">
      <c r="A748" s="41">
        <v>66689</v>
      </c>
      <c r="B748" s="42">
        <f t="shared" si="78"/>
        <v>0</v>
      </c>
      <c r="C748" s="117"/>
      <c r="D748" s="43">
        <f t="shared" si="79"/>
        <v>0</v>
      </c>
      <c r="E748" s="44">
        <f t="shared" si="77"/>
        <v>0</v>
      </c>
      <c r="F748" s="43">
        <f t="shared" si="80"/>
        <v>0</v>
      </c>
      <c r="G748" s="45">
        <f>IF(AND(C748&lt;&gt;"",SUM(G$27:G747)&lt;E$19),$E$19/$E$23,0)</f>
        <v>0</v>
      </c>
      <c r="H748" s="43">
        <f t="shared" si="81"/>
        <v>0</v>
      </c>
      <c r="I748" s="43">
        <f t="shared" si="83"/>
        <v>0</v>
      </c>
      <c r="J748" s="78" t="str">
        <f t="shared" si="82"/>
        <v>2082–2083</v>
      </c>
      <c r="K748" s="78"/>
      <c r="L748" s="89"/>
      <c r="M748" s="78"/>
      <c r="N748" s="87"/>
      <c r="O748" s="79"/>
      <c r="Q748" s="46"/>
    </row>
    <row r="749" spans="1:17" s="40" customFormat="1" ht="20.25" customHeight="1" x14ac:dyDescent="0.2">
      <c r="A749" s="41">
        <v>66720</v>
      </c>
      <c r="B749" s="42">
        <f t="shared" si="78"/>
        <v>0</v>
      </c>
      <c r="C749" s="117"/>
      <c r="D749" s="43">
        <f t="shared" si="79"/>
        <v>0</v>
      </c>
      <c r="E749" s="44">
        <f t="shared" si="77"/>
        <v>0</v>
      </c>
      <c r="F749" s="43">
        <f t="shared" si="80"/>
        <v>0</v>
      </c>
      <c r="G749" s="45">
        <f>IF(AND(C749&lt;&gt;"",SUM(G$27:G748)&lt;E$19),$E$19/$E$23,0)</f>
        <v>0</v>
      </c>
      <c r="H749" s="43">
        <f t="shared" si="81"/>
        <v>0</v>
      </c>
      <c r="I749" s="43">
        <f t="shared" si="83"/>
        <v>0</v>
      </c>
      <c r="J749" s="78" t="str">
        <f t="shared" si="82"/>
        <v>2082–2083</v>
      </c>
      <c r="K749" s="78"/>
      <c r="L749" s="89"/>
      <c r="M749" s="78"/>
      <c r="N749" s="87"/>
      <c r="O749" s="79"/>
      <c r="Q749" s="46"/>
    </row>
    <row r="750" spans="1:17" s="40" customFormat="1" ht="20.25" customHeight="1" x14ac:dyDescent="0.2">
      <c r="A750" s="41">
        <v>66750</v>
      </c>
      <c r="B750" s="42">
        <f t="shared" si="78"/>
        <v>0</v>
      </c>
      <c r="C750" s="117"/>
      <c r="D750" s="43">
        <f t="shared" si="79"/>
        <v>0</v>
      </c>
      <c r="E750" s="44">
        <f t="shared" si="77"/>
        <v>0</v>
      </c>
      <c r="F750" s="43">
        <f t="shared" si="80"/>
        <v>0</v>
      </c>
      <c r="G750" s="45">
        <f>IF(AND(C750&lt;&gt;"",SUM(G$27:G749)&lt;E$19),$E$19/$E$23,0)</f>
        <v>0</v>
      </c>
      <c r="H750" s="43">
        <f t="shared" si="81"/>
        <v>0</v>
      </c>
      <c r="I750" s="43">
        <f t="shared" si="83"/>
        <v>0</v>
      </c>
      <c r="J750" s="78" t="str">
        <f t="shared" si="82"/>
        <v>2082–2083</v>
      </c>
      <c r="K750" s="78"/>
      <c r="L750" s="89"/>
      <c r="M750" s="78"/>
      <c r="N750" s="87"/>
      <c r="O750" s="79"/>
      <c r="Q750" s="46"/>
    </row>
    <row r="751" spans="1:17" s="40" customFormat="1" ht="20.25" customHeight="1" x14ac:dyDescent="0.2">
      <c r="A751" s="41">
        <v>66781</v>
      </c>
      <c r="B751" s="42">
        <f t="shared" si="78"/>
        <v>0</v>
      </c>
      <c r="C751" s="117"/>
      <c r="D751" s="43">
        <f t="shared" si="79"/>
        <v>0</v>
      </c>
      <c r="E751" s="44">
        <f t="shared" si="77"/>
        <v>0</v>
      </c>
      <c r="F751" s="43">
        <f t="shared" si="80"/>
        <v>0</v>
      </c>
      <c r="G751" s="45">
        <f>IF(AND(C751&lt;&gt;"",SUM(G$27:G750)&lt;E$19),$E$19/$E$23,0)</f>
        <v>0</v>
      </c>
      <c r="H751" s="43">
        <f t="shared" si="81"/>
        <v>0</v>
      </c>
      <c r="I751" s="43">
        <f t="shared" si="83"/>
        <v>0</v>
      </c>
      <c r="J751" s="78" t="str">
        <f t="shared" si="82"/>
        <v>2082–2083</v>
      </c>
      <c r="K751" s="78"/>
      <c r="L751" s="89"/>
      <c r="M751" s="78"/>
      <c r="N751" s="87"/>
      <c r="O751" s="79"/>
      <c r="Q751" s="46"/>
    </row>
    <row r="752" spans="1:17" s="40" customFormat="1" ht="20.25" customHeight="1" x14ac:dyDescent="0.2">
      <c r="A752" s="41">
        <v>66811</v>
      </c>
      <c r="B752" s="42">
        <f t="shared" si="78"/>
        <v>0</v>
      </c>
      <c r="C752" s="117"/>
      <c r="D752" s="43">
        <f t="shared" si="79"/>
        <v>0</v>
      </c>
      <c r="E752" s="44">
        <f t="shared" si="77"/>
        <v>0</v>
      </c>
      <c r="F752" s="43">
        <f t="shared" si="80"/>
        <v>0</v>
      </c>
      <c r="G752" s="45">
        <f>IF(AND(C752&lt;&gt;"",SUM(G$27:G751)&lt;E$19),$E$19/$E$23,0)</f>
        <v>0</v>
      </c>
      <c r="H752" s="43">
        <f t="shared" si="81"/>
        <v>0</v>
      </c>
      <c r="I752" s="43">
        <f t="shared" si="83"/>
        <v>0</v>
      </c>
      <c r="J752" s="78" t="str">
        <f t="shared" si="82"/>
        <v>2082–2083</v>
      </c>
      <c r="K752" s="78"/>
      <c r="L752" s="89"/>
      <c r="M752" s="78"/>
      <c r="N752" s="87"/>
      <c r="O752" s="79"/>
      <c r="Q752" s="46"/>
    </row>
    <row r="753" spans="1:17" s="40" customFormat="1" ht="20.25" customHeight="1" x14ac:dyDescent="0.2">
      <c r="A753" s="41">
        <v>66842</v>
      </c>
      <c r="B753" s="42">
        <f t="shared" si="78"/>
        <v>0</v>
      </c>
      <c r="C753" s="117"/>
      <c r="D753" s="43">
        <f t="shared" si="79"/>
        <v>0</v>
      </c>
      <c r="E753" s="44">
        <f t="shared" si="77"/>
        <v>0</v>
      </c>
      <c r="F753" s="43">
        <f t="shared" si="80"/>
        <v>0</v>
      </c>
      <c r="G753" s="45">
        <f>IF(AND(C753&lt;&gt;"",SUM(G$27:G752)&lt;E$19),$E$19/$E$23,0)</f>
        <v>0</v>
      </c>
      <c r="H753" s="43">
        <f t="shared" si="81"/>
        <v>0</v>
      </c>
      <c r="I753" s="43">
        <f t="shared" si="83"/>
        <v>0</v>
      </c>
      <c r="J753" s="78" t="str">
        <f t="shared" si="82"/>
        <v>2082–2083</v>
      </c>
      <c r="K753" s="78"/>
      <c r="L753" s="89"/>
      <c r="M753" s="78"/>
      <c r="N753" s="87"/>
      <c r="O753" s="79"/>
      <c r="Q753" s="46"/>
    </row>
    <row r="754" spans="1:17" s="40" customFormat="1" ht="20.25" customHeight="1" x14ac:dyDescent="0.2">
      <c r="A754" s="41">
        <v>66873</v>
      </c>
      <c r="B754" s="42">
        <f t="shared" si="78"/>
        <v>0</v>
      </c>
      <c r="C754" s="117"/>
      <c r="D754" s="43">
        <f t="shared" si="79"/>
        <v>0</v>
      </c>
      <c r="E754" s="44">
        <f t="shared" si="77"/>
        <v>0</v>
      </c>
      <c r="F754" s="43">
        <f t="shared" si="80"/>
        <v>0</v>
      </c>
      <c r="G754" s="45">
        <f>IF(AND(C754&lt;&gt;"",SUM(G$27:G753)&lt;E$19),$E$19/$E$23,0)</f>
        <v>0</v>
      </c>
      <c r="H754" s="43">
        <f t="shared" si="81"/>
        <v>0</v>
      </c>
      <c r="I754" s="43">
        <f t="shared" si="83"/>
        <v>0</v>
      </c>
      <c r="J754" s="78" t="str">
        <f t="shared" si="82"/>
        <v>2082–2083</v>
      </c>
      <c r="K754" s="78"/>
      <c r="L754" s="89"/>
      <c r="M754" s="78"/>
      <c r="N754" s="87"/>
      <c r="O754" s="79"/>
      <c r="Q754" s="46"/>
    </row>
    <row r="755" spans="1:17" s="40" customFormat="1" ht="20.25" customHeight="1" x14ac:dyDescent="0.2">
      <c r="A755" s="41">
        <v>66901</v>
      </c>
      <c r="B755" s="42">
        <f t="shared" si="78"/>
        <v>0</v>
      </c>
      <c r="C755" s="117"/>
      <c r="D755" s="43">
        <f t="shared" si="79"/>
        <v>0</v>
      </c>
      <c r="E755" s="44">
        <f t="shared" si="77"/>
        <v>0</v>
      </c>
      <c r="F755" s="43">
        <f t="shared" si="80"/>
        <v>0</v>
      </c>
      <c r="G755" s="45">
        <f>IF(AND(C755&lt;&gt;"",SUM(G$27:G754)&lt;E$19),$E$19/$E$23,0)</f>
        <v>0</v>
      </c>
      <c r="H755" s="43">
        <f t="shared" si="81"/>
        <v>0</v>
      </c>
      <c r="I755" s="43">
        <f t="shared" si="83"/>
        <v>0</v>
      </c>
      <c r="J755" s="78" t="str">
        <f t="shared" si="82"/>
        <v>2082–2083</v>
      </c>
      <c r="K755" s="78"/>
      <c r="L755" s="89"/>
      <c r="M755" s="78"/>
      <c r="N755" s="87"/>
      <c r="O755" s="79"/>
      <c r="Q755" s="46"/>
    </row>
    <row r="756" spans="1:17" s="40" customFormat="1" ht="20.25" customHeight="1" x14ac:dyDescent="0.2">
      <c r="A756" s="41">
        <v>66932</v>
      </c>
      <c r="B756" s="42">
        <f t="shared" si="78"/>
        <v>0</v>
      </c>
      <c r="C756" s="117"/>
      <c r="D756" s="43">
        <f t="shared" si="79"/>
        <v>0</v>
      </c>
      <c r="E756" s="44">
        <f t="shared" si="77"/>
        <v>0</v>
      </c>
      <c r="F756" s="43">
        <f t="shared" si="80"/>
        <v>0</v>
      </c>
      <c r="G756" s="45">
        <f>IF(AND(C756&lt;&gt;"",SUM(G$27:G755)&lt;E$19),$E$19/$E$23,0)</f>
        <v>0</v>
      </c>
      <c r="H756" s="43">
        <f t="shared" si="81"/>
        <v>0</v>
      </c>
      <c r="I756" s="43">
        <f t="shared" si="83"/>
        <v>0</v>
      </c>
      <c r="J756" s="78" t="str">
        <f t="shared" si="82"/>
        <v>2082–2083</v>
      </c>
      <c r="K756" s="78"/>
      <c r="L756" s="89"/>
      <c r="M756" s="78"/>
      <c r="N756" s="87"/>
      <c r="O756" s="79"/>
      <c r="Q756" s="46"/>
    </row>
    <row r="757" spans="1:17" s="40" customFormat="1" ht="20.25" customHeight="1" x14ac:dyDescent="0.2">
      <c r="A757" s="41">
        <v>66962</v>
      </c>
      <c r="B757" s="42">
        <f t="shared" si="78"/>
        <v>0</v>
      </c>
      <c r="C757" s="117"/>
      <c r="D757" s="43">
        <f t="shared" si="79"/>
        <v>0</v>
      </c>
      <c r="E757" s="44">
        <f t="shared" si="77"/>
        <v>0</v>
      </c>
      <c r="F757" s="43">
        <f t="shared" si="80"/>
        <v>0</v>
      </c>
      <c r="G757" s="45">
        <f>IF(AND(C757&lt;&gt;"",SUM(G$27:G756)&lt;E$19),$E$19/$E$23,0)</f>
        <v>0</v>
      </c>
      <c r="H757" s="43">
        <f t="shared" si="81"/>
        <v>0</v>
      </c>
      <c r="I757" s="43">
        <f t="shared" si="83"/>
        <v>0</v>
      </c>
      <c r="J757" s="78" t="str">
        <f t="shared" si="82"/>
        <v>2082–2083</v>
      </c>
      <c r="K757" s="78"/>
      <c r="L757" s="89"/>
      <c r="M757" s="78"/>
      <c r="N757" s="87"/>
      <c r="O757" s="79"/>
      <c r="Q757" s="46"/>
    </row>
    <row r="758" spans="1:17" s="40" customFormat="1" ht="20.25" customHeight="1" x14ac:dyDescent="0.2">
      <c r="A758" s="41">
        <v>66993</v>
      </c>
      <c r="B758" s="42">
        <f t="shared" si="78"/>
        <v>0</v>
      </c>
      <c r="C758" s="117"/>
      <c r="D758" s="43">
        <f t="shared" si="79"/>
        <v>0</v>
      </c>
      <c r="E758" s="44">
        <f t="shared" si="77"/>
        <v>0</v>
      </c>
      <c r="F758" s="43">
        <f t="shared" si="80"/>
        <v>0</v>
      </c>
      <c r="G758" s="45">
        <f>IF(AND(C758&lt;&gt;"",SUM(G$27:G757)&lt;E$19),$E$19/$E$23,0)</f>
        <v>0</v>
      </c>
      <c r="H758" s="43">
        <f t="shared" si="81"/>
        <v>0</v>
      </c>
      <c r="I758" s="43">
        <f t="shared" si="83"/>
        <v>0</v>
      </c>
      <c r="J758" s="78" t="str">
        <f t="shared" si="82"/>
        <v>2082–2083</v>
      </c>
      <c r="K758" s="78"/>
      <c r="L758" s="89"/>
      <c r="M758" s="78"/>
      <c r="N758" s="87"/>
      <c r="O758" s="79"/>
      <c r="Q758" s="46"/>
    </row>
    <row r="759" spans="1:17" s="40" customFormat="1" ht="20.25" customHeight="1" x14ac:dyDescent="0.2">
      <c r="A759" s="41">
        <v>67023</v>
      </c>
      <c r="B759" s="42">
        <f t="shared" si="78"/>
        <v>0</v>
      </c>
      <c r="C759" s="117"/>
      <c r="D759" s="43">
        <f t="shared" si="79"/>
        <v>0</v>
      </c>
      <c r="E759" s="44">
        <f t="shared" si="77"/>
        <v>0</v>
      </c>
      <c r="F759" s="43">
        <f t="shared" si="80"/>
        <v>0</v>
      </c>
      <c r="G759" s="45">
        <f>IF(AND(C759&lt;&gt;"",SUM(G$27:G758)&lt;E$19),$E$19/$E$23,0)</f>
        <v>0</v>
      </c>
      <c r="H759" s="43">
        <f t="shared" si="81"/>
        <v>0</v>
      </c>
      <c r="I759" s="43">
        <f t="shared" si="83"/>
        <v>0</v>
      </c>
      <c r="J759" s="78" t="str">
        <f t="shared" si="82"/>
        <v>2083–2084</v>
      </c>
      <c r="K759" s="78"/>
      <c r="L759" s="89"/>
      <c r="M759" s="78"/>
      <c r="N759" s="87"/>
      <c r="O759" s="79"/>
      <c r="Q759" s="46"/>
    </row>
    <row r="760" spans="1:17" s="40" customFormat="1" ht="20.25" customHeight="1" x14ac:dyDescent="0.2">
      <c r="A760" s="41">
        <v>67054</v>
      </c>
      <c r="B760" s="42">
        <f t="shared" si="78"/>
        <v>0</v>
      </c>
      <c r="C760" s="117"/>
      <c r="D760" s="43">
        <f t="shared" si="79"/>
        <v>0</v>
      </c>
      <c r="E760" s="44">
        <f t="shared" si="77"/>
        <v>0</v>
      </c>
      <c r="F760" s="43">
        <f t="shared" si="80"/>
        <v>0</v>
      </c>
      <c r="G760" s="45">
        <f>IF(AND(C760&lt;&gt;"",SUM(G$27:G759)&lt;E$19),$E$19/$E$23,0)</f>
        <v>0</v>
      </c>
      <c r="H760" s="43">
        <f t="shared" si="81"/>
        <v>0</v>
      </c>
      <c r="I760" s="43">
        <f t="shared" si="83"/>
        <v>0</v>
      </c>
      <c r="J760" s="78" t="str">
        <f t="shared" si="82"/>
        <v>2083–2084</v>
      </c>
      <c r="K760" s="78"/>
      <c r="L760" s="89"/>
      <c r="M760" s="78"/>
      <c r="N760" s="87"/>
      <c r="O760" s="79"/>
      <c r="Q760" s="46"/>
    </row>
    <row r="761" spans="1:17" s="40" customFormat="1" ht="20.25" customHeight="1" x14ac:dyDescent="0.2">
      <c r="A761" s="41">
        <v>67085</v>
      </c>
      <c r="B761" s="42">
        <f t="shared" si="78"/>
        <v>0</v>
      </c>
      <c r="C761" s="117"/>
      <c r="D761" s="43">
        <f t="shared" si="79"/>
        <v>0</v>
      </c>
      <c r="E761" s="44">
        <f t="shared" si="77"/>
        <v>0</v>
      </c>
      <c r="F761" s="43">
        <f t="shared" si="80"/>
        <v>0</v>
      </c>
      <c r="G761" s="45">
        <f>IF(AND(C761&lt;&gt;"",SUM(G$27:G760)&lt;E$19),$E$19/$E$23,0)</f>
        <v>0</v>
      </c>
      <c r="H761" s="43">
        <f t="shared" si="81"/>
        <v>0</v>
      </c>
      <c r="I761" s="43">
        <f t="shared" si="83"/>
        <v>0</v>
      </c>
      <c r="J761" s="78" t="str">
        <f t="shared" si="82"/>
        <v>2083–2084</v>
      </c>
      <c r="K761" s="78"/>
      <c r="L761" s="89"/>
      <c r="M761" s="78"/>
      <c r="N761" s="87"/>
      <c r="O761" s="79"/>
      <c r="Q761" s="46"/>
    </row>
    <row r="762" spans="1:17" s="40" customFormat="1" ht="20.25" customHeight="1" x14ac:dyDescent="0.2">
      <c r="A762" s="41">
        <v>67115</v>
      </c>
      <c r="B762" s="42">
        <f t="shared" si="78"/>
        <v>0</v>
      </c>
      <c r="C762" s="117"/>
      <c r="D762" s="43">
        <f t="shared" si="79"/>
        <v>0</v>
      </c>
      <c r="E762" s="44">
        <f t="shared" si="77"/>
        <v>0</v>
      </c>
      <c r="F762" s="43">
        <f t="shared" si="80"/>
        <v>0</v>
      </c>
      <c r="G762" s="45">
        <f>IF(AND(C762&lt;&gt;"",SUM(G$27:G761)&lt;E$19),$E$19/$E$23,0)</f>
        <v>0</v>
      </c>
      <c r="H762" s="43">
        <f t="shared" si="81"/>
        <v>0</v>
      </c>
      <c r="I762" s="43">
        <f t="shared" si="83"/>
        <v>0</v>
      </c>
      <c r="J762" s="78" t="str">
        <f t="shared" si="82"/>
        <v>2083–2084</v>
      </c>
      <c r="K762" s="78"/>
      <c r="L762" s="89"/>
      <c r="M762" s="78"/>
      <c r="N762" s="87"/>
      <c r="O762" s="79"/>
      <c r="Q762" s="46"/>
    </row>
    <row r="763" spans="1:17" s="40" customFormat="1" ht="20.25" customHeight="1" x14ac:dyDescent="0.2">
      <c r="A763" s="41">
        <v>67146</v>
      </c>
      <c r="B763" s="42">
        <f t="shared" si="78"/>
        <v>0</v>
      </c>
      <c r="C763" s="117"/>
      <c r="D763" s="43">
        <f t="shared" si="79"/>
        <v>0</v>
      </c>
      <c r="E763" s="44">
        <f t="shared" si="77"/>
        <v>0</v>
      </c>
      <c r="F763" s="43">
        <f t="shared" si="80"/>
        <v>0</v>
      </c>
      <c r="G763" s="45">
        <f>IF(AND(C763&lt;&gt;"",SUM(G$27:G762)&lt;E$19),$E$19/$E$23,0)</f>
        <v>0</v>
      </c>
      <c r="H763" s="43">
        <f t="shared" si="81"/>
        <v>0</v>
      </c>
      <c r="I763" s="43">
        <f t="shared" si="83"/>
        <v>0</v>
      </c>
      <c r="J763" s="78" t="str">
        <f t="shared" si="82"/>
        <v>2083–2084</v>
      </c>
      <c r="K763" s="78"/>
      <c r="L763" s="89"/>
      <c r="M763" s="78"/>
      <c r="N763" s="87"/>
      <c r="O763" s="79"/>
      <c r="Q763" s="46"/>
    </row>
    <row r="764" spans="1:17" s="40" customFormat="1" ht="20.25" customHeight="1" x14ac:dyDescent="0.2">
      <c r="A764" s="41">
        <v>67176</v>
      </c>
      <c r="B764" s="42">
        <f t="shared" si="78"/>
        <v>0</v>
      </c>
      <c r="C764" s="117"/>
      <c r="D764" s="43">
        <f t="shared" si="79"/>
        <v>0</v>
      </c>
      <c r="E764" s="44">
        <f t="shared" si="77"/>
        <v>0</v>
      </c>
      <c r="F764" s="43">
        <f t="shared" si="80"/>
        <v>0</v>
      </c>
      <c r="G764" s="45">
        <f>IF(AND(C764&lt;&gt;"",SUM(G$27:G763)&lt;E$19),$E$19/$E$23,0)</f>
        <v>0</v>
      </c>
      <c r="H764" s="43">
        <f t="shared" si="81"/>
        <v>0</v>
      </c>
      <c r="I764" s="43">
        <f t="shared" si="83"/>
        <v>0</v>
      </c>
      <c r="J764" s="78" t="str">
        <f t="shared" si="82"/>
        <v>2083–2084</v>
      </c>
      <c r="K764" s="78"/>
      <c r="L764" s="89"/>
      <c r="M764" s="78"/>
      <c r="N764" s="87"/>
      <c r="O764" s="79"/>
      <c r="Q764" s="46"/>
    </row>
    <row r="765" spans="1:17" s="40" customFormat="1" ht="20.25" customHeight="1" x14ac:dyDescent="0.2">
      <c r="A765" s="41">
        <v>67207</v>
      </c>
      <c r="B765" s="42">
        <f t="shared" si="78"/>
        <v>0</v>
      </c>
      <c r="C765" s="117"/>
      <c r="D765" s="43">
        <f t="shared" si="79"/>
        <v>0</v>
      </c>
      <c r="E765" s="44">
        <f t="shared" si="77"/>
        <v>0</v>
      </c>
      <c r="F765" s="43">
        <f t="shared" si="80"/>
        <v>0</v>
      </c>
      <c r="G765" s="45">
        <f>IF(AND(C765&lt;&gt;"",SUM(G$27:G764)&lt;E$19),$E$19/$E$23,0)</f>
        <v>0</v>
      </c>
      <c r="H765" s="43">
        <f t="shared" si="81"/>
        <v>0</v>
      </c>
      <c r="I765" s="43">
        <f t="shared" si="83"/>
        <v>0</v>
      </c>
      <c r="J765" s="78" t="str">
        <f t="shared" si="82"/>
        <v>2083–2084</v>
      </c>
      <c r="K765" s="78"/>
      <c r="L765" s="89"/>
      <c r="M765" s="78"/>
      <c r="N765" s="87"/>
      <c r="O765" s="79"/>
      <c r="Q765" s="46"/>
    </row>
    <row r="766" spans="1:17" s="40" customFormat="1" ht="20.25" customHeight="1" x14ac:dyDescent="0.2">
      <c r="A766" s="41">
        <v>67238</v>
      </c>
      <c r="B766" s="42">
        <f t="shared" si="78"/>
        <v>0</v>
      </c>
      <c r="C766" s="117"/>
      <c r="D766" s="43">
        <f t="shared" si="79"/>
        <v>0</v>
      </c>
      <c r="E766" s="44">
        <f t="shared" si="77"/>
        <v>0</v>
      </c>
      <c r="F766" s="43">
        <f t="shared" si="80"/>
        <v>0</v>
      </c>
      <c r="G766" s="45">
        <f>IF(AND(C766&lt;&gt;"",SUM(G$27:G765)&lt;E$19),$E$19/$E$23,0)</f>
        <v>0</v>
      </c>
      <c r="H766" s="43">
        <f t="shared" si="81"/>
        <v>0</v>
      </c>
      <c r="I766" s="43">
        <f t="shared" si="83"/>
        <v>0</v>
      </c>
      <c r="J766" s="78" t="str">
        <f t="shared" si="82"/>
        <v>2083–2084</v>
      </c>
      <c r="K766" s="78"/>
      <c r="L766" s="89"/>
      <c r="M766" s="78"/>
      <c r="N766" s="87"/>
      <c r="O766" s="79"/>
      <c r="Q766" s="46"/>
    </row>
    <row r="767" spans="1:17" s="40" customFormat="1" ht="20.25" customHeight="1" x14ac:dyDescent="0.2">
      <c r="A767" s="41">
        <v>67267</v>
      </c>
      <c r="B767" s="42">
        <f t="shared" si="78"/>
        <v>0</v>
      </c>
      <c r="C767" s="117"/>
      <c r="D767" s="43">
        <f t="shared" si="79"/>
        <v>0</v>
      </c>
      <c r="E767" s="44">
        <f t="shared" si="77"/>
        <v>0</v>
      </c>
      <c r="F767" s="43">
        <f t="shared" si="80"/>
        <v>0</v>
      </c>
      <c r="G767" s="45">
        <f>IF(AND(C767&lt;&gt;"",SUM(G$27:G766)&lt;E$19),$E$19/$E$23,0)</f>
        <v>0</v>
      </c>
      <c r="H767" s="43">
        <f t="shared" si="81"/>
        <v>0</v>
      </c>
      <c r="I767" s="43">
        <f t="shared" si="83"/>
        <v>0</v>
      </c>
      <c r="J767" s="78" t="str">
        <f t="shared" si="82"/>
        <v>2083–2084</v>
      </c>
      <c r="K767" s="78"/>
      <c r="L767" s="89"/>
      <c r="M767" s="78"/>
      <c r="N767" s="87"/>
      <c r="O767" s="79"/>
      <c r="Q767" s="46"/>
    </row>
    <row r="768" spans="1:17" s="40" customFormat="1" ht="20.25" customHeight="1" x14ac:dyDescent="0.2">
      <c r="A768" s="41">
        <v>67298</v>
      </c>
      <c r="B768" s="42">
        <f t="shared" si="78"/>
        <v>0</v>
      </c>
      <c r="C768" s="117"/>
      <c r="D768" s="43">
        <f t="shared" si="79"/>
        <v>0</v>
      </c>
      <c r="E768" s="44">
        <f t="shared" si="77"/>
        <v>0</v>
      </c>
      <c r="F768" s="43">
        <f t="shared" si="80"/>
        <v>0</v>
      </c>
      <c r="G768" s="45">
        <f>IF(AND(C768&lt;&gt;"",SUM(G$27:G767)&lt;E$19),$E$19/$E$23,0)</f>
        <v>0</v>
      </c>
      <c r="H768" s="43">
        <f t="shared" si="81"/>
        <v>0</v>
      </c>
      <c r="I768" s="43">
        <f t="shared" si="83"/>
        <v>0</v>
      </c>
      <c r="J768" s="78" t="str">
        <f t="shared" si="82"/>
        <v>2083–2084</v>
      </c>
      <c r="K768" s="78"/>
      <c r="L768" s="89"/>
      <c r="M768" s="78"/>
      <c r="N768" s="87"/>
      <c r="O768" s="79"/>
      <c r="Q768" s="46"/>
    </row>
    <row r="769" spans="1:17" s="40" customFormat="1" ht="20.25" customHeight="1" x14ac:dyDescent="0.2">
      <c r="A769" s="41">
        <v>67328</v>
      </c>
      <c r="B769" s="42">
        <f t="shared" si="78"/>
        <v>0</v>
      </c>
      <c r="C769" s="117"/>
      <c r="D769" s="43">
        <f t="shared" si="79"/>
        <v>0</v>
      </c>
      <c r="E769" s="44">
        <f t="shared" si="77"/>
        <v>0</v>
      </c>
      <c r="F769" s="43">
        <f t="shared" si="80"/>
        <v>0</v>
      </c>
      <c r="G769" s="45">
        <f>IF(AND(C769&lt;&gt;"",SUM(G$27:G768)&lt;E$19),$E$19/$E$23,0)</f>
        <v>0</v>
      </c>
      <c r="H769" s="43">
        <f t="shared" si="81"/>
        <v>0</v>
      </c>
      <c r="I769" s="43">
        <f t="shared" si="83"/>
        <v>0</v>
      </c>
      <c r="J769" s="78" t="str">
        <f t="shared" si="82"/>
        <v>2083–2084</v>
      </c>
      <c r="K769" s="78"/>
      <c r="L769" s="89"/>
      <c r="M769" s="78"/>
      <c r="N769" s="87"/>
      <c r="O769" s="79"/>
      <c r="Q769" s="46"/>
    </row>
    <row r="770" spans="1:17" s="40" customFormat="1" ht="20.25" customHeight="1" x14ac:dyDescent="0.2">
      <c r="A770" s="41">
        <v>67359</v>
      </c>
      <c r="B770" s="42">
        <f t="shared" si="78"/>
        <v>0</v>
      </c>
      <c r="C770" s="117"/>
      <c r="D770" s="43">
        <f t="shared" si="79"/>
        <v>0</v>
      </c>
      <c r="E770" s="44">
        <f t="shared" si="77"/>
        <v>0</v>
      </c>
      <c r="F770" s="43">
        <f t="shared" si="80"/>
        <v>0</v>
      </c>
      <c r="G770" s="45">
        <f>IF(AND(C770&lt;&gt;"",SUM(G$27:G769)&lt;E$19),$E$19/$E$23,0)</f>
        <v>0</v>
      </c>
      <c r="H770" s="43">
        <f t="shared" si="81"/>
        <v>0</v>
      </c>
      <c r="I770" s="43">
        <f t="shared" si="83"/>
        <v>0</v>
      </c>
      <c r="J770" s="78" t="str">
        <f t="shared" si="82"/>
        <v>2083–2084</v>
      </c>
      <c r="K770" s="78"/>
      <c r="L770" s="89"/>
      <c r="M770" s="78"/>
      <c r="N770" s="87"/>
      <c r="O770" s="79"/>
      <c r="Q770" s="46"/>
    </row>
    <row r="771" spans="1:17" s="40" customFormat="1" ht="20.25" customHeight="1" x14ac:dyDescent="0.2">
      <c r="A771" s="41">
        <v>67389</v>
      </c>
      <c r="B771" s="42">
        <f t="shared" si="78"/>
        <v>0</v>
      </c>
      <c r="C771" s="117"/>
      <c r="D771" s="43">
        <f t="shared" si="79"/>
        <v>0</v>
      </c>
      <c r="E771" s="44">
        <f t="shared" si="77"/>
        <v>0</v>
      </c>
      <c r="F771" s="43">
        <f t="shared" si="80"/>
        <v>0</v>
      </c>
      <c r="G771" s="45">
        <f>IF(AND(C771&lt;&gt;"",SUM(G$27:G770)&lt;E$19),$E$19/$E$23,0)</f>
        <v>0</v>
      </c>
      <c r="H771" s="43">
        <f t="shared" si="81"/>
        <v>0</v>
      </c>
      <c r="I771" s="43">
        <f t="shared" si="83"/>
        <v>0</v>
      </c>
      <c r="J771" s="78" t="str">
        <f t="shared" si="82"/>
        <v>2084–2085</v>
      </c>
      <c r="K771" s="78"/>
      <c r="L771" s="89"/>
      <c r="M771" s="78"/>
      <c r="N771" s="87"/>
      <c r="O771" s="79"/>
      <c r="Q771" s="46"/>
    </row>
    <row r="772" spans="1:17" s="40" customFormat="1" ht="20.25" customHeight="1" x14ac:dyDescent="0.2">
      <c r="A772" s="41">
        <v>67420</v>
      </c>
      <c r="B772" s="42">
        <f t="shared" si="78"/>
        <v>0</v>
      </c>
      <c r="C772" s="117"/>
      <c r="D772" s="43">
        <f t="shared" si="79"/>
        <v>0</v>
      </c>
      <c r="E772" s="44">
        <f t="shared" si="77"/>
        <v>0</v>
      </c>
      <c r="F772" s="43">
        <f t="shared" si="80"/>
        <v>0</v>
      </c>
      <c r="G772" s="45">
        <f>IF(AND(C772&lt;&gt;"",SUM(G$27:G771)&lt;E$19),$E$19/$E$23,0)</f>
        <v>0</v>
      </c>
      <c r="H772" s="43">
        <f t="shared" si="81"/>
        <v>0</v>
      </c>
      <c r="I772" s="43">
        <f t="shared" si="83"/>
        <v>0</v>
      </c>
      <c r="J772" s="78" t="str">
        <f t="shared" si="82"/>
        <v>2084–2085</v>
      </c>
      <c r="K772" s="78"/>
      <c r="L772" s="89"/>
      <c r="M772" s="78"/>
      <c r="N772" s="87"/>
      <c r="O772" s="79"/>
      <c r="Q772" s="46"/>
    </row>
    <row r="773" spans="1:17" s="40" customFormat="1" ht="20.25" customHeight="1" x14ac:dyDescent="0.2">
      <c r="A773" s="41">
        <v>67451</v>
      </c>
      <c r="B773" s="42">
        <f t="shared" si="78"/>
        <v>0</v>
      </c>
      <c r="C773" s="117"/>
      <c r="D773" s="43">
        <f t="shared" si="79"/>
        <v>0</v>
      </c>
      <c r="E773" s="44">
        <f t="shared" si="77"/>
        <v>0</v>
      </c>
      <c r="F773" s="43">
        <f t="shared" si="80"/>
        <v>0</v>
      </c>
      <c r="G773" s="45">
        <f>IF(AND(C773&lt;&gt;"",SUM(G$27:G772)&lt;E$19),$E$19/$E$23,0)</f>
        <v>0</v>
      </c>
      <c r="H773" s="43">
        <f t="shared" si="81"/>
        <v>0</v>
      </c>
      <c r="I773" s="43">
        <f t="shared" si="83"/>
        <v>0</v>
      </c>
      <c r="J773" s="78" t="str">
        <f t="shared" si="82"/>
        <v>2084–2085</v>
      </c>
      <c r="K773" s="78"/>
      <c r="L773" s="89"/>
      <c r="M773" s="78"/>
      <c r="N773" s="87"/>
      <c r="O773" s="79"/>
      <c r="Q773" s="46"/>
    </row>
    <row r="774" spans="1:17" s="40" customFormat="1" ht="20.25" customHeight="1" x14ac:dyDescent="0.2">
      <c r="A774" s="41">
        <v>67481</v>
      </c>
      <c r="B774" s="42">
        <f t="shared" si="78"/>
        <v>0</v>
      </c>
      <c r="C774" s="117"/>
      <c r="D774" s="43">
        <f t="shared" si="79"/>
        <v>0</v>
      </c>
      <c r="E774" s="44">
        <f t="shared" si="77"/>
        <v>0</v>
      </c>
      <c r="F774" s="43">
        <f t="shared" si="80"/>
        <v>0</v>
      </c>
      <c r="G774" s="45">
        <f>IF(AND(C774&lt;&gt;"",SUM(G$27:G773)&lt;E$19),$E$19/$E$23,0)</f>
        <v>0</v>
      </c>
      <c r="H774" s="43">
        <f t="shared" si="81"/>
        <v>0</v>
      </c>
      <c r="I774" s="43">
        <f t="shared" si="83"/>
        <v>0</v>
      </c>
      <c r="J774" s="78" t="str">
        <f t="shared" si="82"/>
        <v>2084–2085</v>
      </c>
      <c r="K774" s="78"/>
      <c r="L774" s="89"/>
      <c r="M774" s="78"/>
      <c r="N774" s="87"/>
      <c r="O774" s="79"/>
      <c r="Q774" s="46"/>
    </row>
    <row r="775" spans="1:17" s="40" customFormat="1" ht="20.25" customHeight="1" x14ac:dyDescent="0.2">
      <c r="A775" s="41">
        <v>67512</v>
      </c>
      <c r="B775" s="42">
        <f t="shared" si="78"/>
        <v>0</v>
      </c>
      <c r="C775" s="117"/>
      <c r="D775" s="43">
        <f t="shared" si="79"/>
        <v>0</v>
      </c>
      <c r="E775" s="44">
        <f t="shared" si="77"/>
        <v>0</v>
      </c>
      <c r="F775" s="43">
        <f t="shared" si="80"/>
        <v>0</v>
      </c>
      <c r="G775" s="45">
        <f>IF(AND(C775&lt;&gt;"",SUM(G$27:G774)&lt;E$19),$E$19/$E$23,0)</f>
        <v>0</v>
      </c>
      <c r="H775" s="43">
        <f t="shared" si="81"/>
        <v>0</v>
      </c>
      <c r="I775" s="43">
        <f t="shared" si="83"/>
        <v>0</v>
      </c>
      <c r="J775" s="78" t="str">
        <f t="shared" si="82"/>
        <v>2084–2085</v>
      </c>
      <c r="K775" s="78"/>
      <c r="L775" s="89"/>
      <c r="M775" s="78"/>
      <c r="N775" s="87"/>
      <c r="O775" s="79"/>
      <c r="Q775" s="46"/>
    </row>
    <row r="776" spans="1:17" s="40" customFormat="1" ht="20.25" customHeight="1" x14ac:dyDescent="0.2">
      <c r="A776" s="41">
        <v>67542</v>
      </c>
      <c r="B776" s="42">
        <f t="shared" si="78"/>
        <v>0</v>
      </c>
      <c r="C776" s="117"/>
      <c r="D776" s="43">
        <f t="shared" si="79"/>
        <v>0</v>
      </c>
      <c r="E776" s="44">
        <f t="shared" si="77"/>
        <v>0</v>
      </c>
      <c r="F776" s="43">
        <f t="shared" si="80"/>
        <v>0</v>
      </c>
      <c r="G776" s="45">
        <f>IF(AND(C776&lt;&gt;"",SUM(G$27:G775)&lt;E$19),$E$19/$E$23,0)</f>
        <v>0</v>
      </c>
      <c r="H776" s="43">
        <f t="shared" si="81"/>
        <v>0</v>
      </c>
      <c r="I776" s="43">
        <f t="shared" si="83"/>
        <v>0</v>
      </c>
      <c r="J776" s="78" t="str">
        <f t="shared" si="82"/>
        <v>2084–2085</v>
      </c>
      <c r="K776" s="78"/>
      <c r="L776" s="89"/>
      <c r="M776" s="78"/>
      <c r="N776" s="87"/>
      <c r="O776" s="79"/>
      <c r="Q776" s="46"/>
    </row>
    <row r="777" spans="1:17" s="40" customFormat="1" ht="20.25" customHeight="1" x14ac:dyDescent="0.2">
      <c r="A777" s="41">
        <v>67573</v>
      </c>
      <c r="B777" s="42">
        <f t="shared" si="78"/>
        <v>0</v>
      </c>
      <c r="C777" s="117"/>
      <c r="D777" s="43">
        <f t="shared" si="79"/>
        <v>0</v>
      </c>
      <c r="E777" s="44">
        <f t="shared" si="77"/>
        <v>0</v>
      </c>
      <c r="F777" s="43">
        <f t="shared" si="80"/>
        <v>0</v>
      </c>
      <c r="G777" s="45">
        <f>IF(AND(C777&lt;&gt;"",SUM(G$27:G776)&lt;E$19),$E$19/$E$23,0)</f>
        <v>0</v>
      </c>
      <c r="H777" s="43">
        <f t="shared" si="81"/>
        <v>0</v>
      </c>
      <c r="I777" s="43">
        <f t="shared" si="83"/>
        <v>0</v>
      </c>
      <c r="J777" s="78" t="str">
        <f t="shared" si="82"/>
        <v>2084–2085</v>
      </c>
      <c r="K777" s="78"/>
      <c r="L777" s="89"/>
      <c r="M777" s="78"/>
      <c r="N777" s="87"/>
      <c r="O777" s="79"/>
      <c r="Q777" s="46"/>
    </row>
    <row r="778" spans="1:17" s="40" customFormat="1" ht="20.25" customHeight="1" x14ac:dyDescent="0.2">
      <c r="A778" s="41">
        <v>67604</v>
      </c>
      <c r="B778" s="42">
        <f t="shared" si="78"/>
        <v>0</v>
      </c>
      <c r="C778" s="117"/>
      <c r="D778" s="43">
        <f t="shared" si="79"/>
        <v>0</v>
      </c>
      <c r="E778" s="44">
        <f t="shared" si="77"/>
        <v>0</v>
      </c>
      <c r="F778" s="43">
        <f t="shared" si="80"/>
        <v>0</v>
      </c>
      <c r="G778" s="45">
        <f>IF(AND(C778&lt;&gt;"",SUM(G$27:G777)&lt;E$19),$E$19/$E$23,0)</f>
        <v>0</v>
      </c>
      <c r="H778" s="43">
        <f t="shared" si="81"/>
        <v>0</v>
      </c>
      <c r="I778" s="43">
        <f t="shared" si="83"/>
        <v>0</v>
      </c>
      <c r="J778" s="78" t="str">
        <f t="shared" si="82"/>
        <v>2084–2085</v>
      </c>
      <c r="K778" s="78"/>
      <c r="L778" s="89"/>
      <c r="M778" s="78"/>
      <c r="N778" s="87"/>
      <c r="O778" s="79"/>
      <c r="Q778" s="46"/>
    </row>
    <row r="779" spans="1:17" s="40" customFormat="1" ht="20.25" customHeight="1" x14ac:dyDescent="0.2">
      <c r="A779" s="41">
        <v>67632</v>
      </c>
      <c r="B779" s="42">
        <f t="shared" si="78"/>
        <v>0</v>
      </c>
      <c r="C779" s="117"/>
      <c r="D779" s="43">
        <f t="shared" si="79"/>
        <v>0</v>
      </c>
      <c r="E779" s="44">
        <f t="shared" si="77"/>
        <v>0</v>
      </c>
      <c r="F779" s="43">
        <f t="shared" si="80"/>
        <v>0</v>
      </c>
      <c r="G779" s="45">
        <f>IF(AND(C779&lt;&gt;"",SUM(G$27:G778)&lt;E$19),$E$19/$E$23,0)</f>
        <v>0</v>
      </c>
      <c r="H779" s="43">
        <f t="shared" si="81"/>
        <v>0</v>
      </c>
      <c r="I779" s="43">
        <f t="shared" si="83"/>
        <v>0</v>
      </c>
      <c r="J779" s="78" t="str">
        <f t="shared" si="82"/>
        <v>2084–2085</v>
      </c>
      <c r="K779" s="78"/>
      <c r="L779" s="89"/>
      <c r="M779" s="78"/>
      <c r="N779" s="87"/>
      <c r="O779" s="79"/>
      <c r="Q779" s="46"/>
    </row>
    <row r="780" spans="1:17" s="40" customFormat="1" ht="20.25" customHeight="1" x14ac:dyDescent="0.2">
      <c r="A780" s="41">
        <v>67663</v>
      </c>
      <c r="B780" s="42">
        <f t="shared" si="78"/>
        <v>0</v>
      </c>
      <c r="C780" s="117"/>
      <c r="D780" s="43">
        <f t="shared" si="79"/>
        <v>0</v>
      </c>
      <c r="E780" s="44">
        <f t="shared" si="77"/>
        <v>0</v>
      </c>
      <c r="F780" s="43">
        <f t="shared" si="80"/>
        <v>0</v>
      </c>
      <c r="G780" s="45">
        <f>IF(AND(C780&lt;&gt;"",SUM(G$27:G779)&lt;E$19),$E$19/$E$23,0)</f>
        <v>0</v>
      </c>
      <c r="H780" s="43">
        <f t="shared" si="81"/>
        <v>0</v>
      </c>
      <c r="I780" s="43">
        <f t="shared" si="83"/>
        <v>0</v>
      </c>
      <c r="J780" s="78" t="str">
        <f t="shared" si="82"/>
        <v>2084–2085</v>
      </c>
      <c r="K780" s="78"/>
      <c r="L780" s="89"/>
      <c r="M780" s="78"/>
      <c r="N780" s="87"/>
      <c r="O780" s="79"/>
      <c r="Q780" s="46"/>
    </row>
    <row r="781" spans="1:17" s="40" customFormat="1" ht="20.25" customHeight="1" x14ac:dyDescent="0.2">
      <c r="A781" s="41">
        <v>67693</v>
      </c>
      <c r="B781" s="42">
        <f t="shared" si="78"/>
        <v>0</v>
      </c>
      <c r="C781" s="117"/>
      <c r="D781" s="43">
        <f t="shared" si="79"/>
        <v>0</v>
      </c>
      <c r="E781" s="44">
        <f t="shared" si="77"/>
        <v>0</v>
      </c>
      <c r="F781" s="43">
        <f t="shared" si="80"/>
        <v>0</v>
      </c>
      <c r="G781" s="45">
        <f>IF(AND(C781&lt;&gt;"",SUM(G$27:G780)&lt;E$19),$E$19/$E$23,0)</f>
        <v>0</v>
      </c>
      <c r="H781" s="43">
        <f t="shared" si="81"/>
        <v>0</v>
      </c>
      <c r="I781" s="43">
        <f t="shared" si="83"/>
        <v>0</v>
      </c>
      <c r="J781" s="78" t="str">
        <f t="shared" si="82"/>
        <v>2084–2085</v>
      </c>
      <c r="K781" s="78"/>
      <c r="L781" s="89"/>
      <c r="M781" s="78"/>
      <c r="N781" s="87"/>
      <c r="O781" s="79"/>
      <c r="Q781" s="46"/>
    </row>
    <row r="782" spans="1:17" s="40" customFormat="1" ht="20.25" customHeight="1" x14ac:dyDescent="0.2">
      <c r="A782" s="41">
        <v>67724</v>
      </c>
      <c r="B782" s="42">
        <f t="shared" si="78"/>
        <v>0</v>
      </c>
      <c r="C782" s="117"/>
      <c r="D782" s="43">
        <f t="shared" si="79"/>
        <v>0</v>
      </c>
      <c r="E782" s="44">
        <f t="shared" si="77"/>
        <v>0</v>
      </c>
      <c r="F782" s="43">
        <f t="shared" si="80"/>
        <v>0</v>
      </c>
      <c r="G782" s="45">
        <f>IF(AND(C782&lt;&gt;"",SUM(G$27:G781)&lt;E$19),$E$19/$E$23,0)</f>
        <v>0</v>
      </c>
      <c r="H782" s="43">
        <f t="shared" si="81"/>
        <v>0</v>
      </c>
      <c r="I782" s="43">
        <f t="shared" si="83"/>
        <v>0</v>
      </c>
      <c r="J782" s="78" t="str">
        <f t="shared" si="82"/>
        <v>2084–2085</v>
      </c>
      <c r="K782" s="78"/>
      <c r="L782" s="89"/>
      <c r="M782" s="78"/>
      <c r="N782" s="87"/>
      <c r="O782" s="79"/>
      <c r="Q782" s="46"/>
    </row>
    <row r="783" spans="1:17" s="40" customFormat="1" ht="20.25" customHeight="1" x14ac:dyDescent="0.2">
      <c r="A783" s="41">
        <v>67754</v>
      </c>
      <c r="B783" s="42">
        <f t="shared" si="78"/>
        <v>0</v>
      </c>
      <c r="C783" s="117"/>
      <c r="D783" s="43">
        <f t="shared" si="79"/>
        <v>0</v>
      </c>
      <c r="E783" s="44">
        <f t="shared" si="77"/>
        <v>0</v>
      </c>
      <c r="F783" s="43">
        <f t="shared" si="80"/>
        <v>0</v>
      </c>
      <c r="G783" s="45">
        <f>IF(AND(C783&lt;&gt;"",SUM(G$27:G782)&lt;E$19),$E$19/$E$23,0)</f>
        <v>0</v>
      </c>
      <c r="H783" s="43">
        <f t="shared" si="81"/>
        <v>0</v>
      </c>
      <c r="I783" s="43">
        <f t="shared" si="83"/>
        <v>0</v>
      </c>
      <c r="J783" s="78" t="str">
        <f t="shared" si="82"/>
        <v>2085–2086</v>
      </c>
      <c r="K783" s="78"/>
      <c r="L783" s="89"/>
      <c r="M783" s="78"/>
      <c r="N783" s="87"/>
      <c r="O783" s="79"/>
      <c r="Q783" s="46"/>
    </row>
    <row r="784" spans="1:17" s="40" customFormat="1" ht="20.25" customHeight="1" x14ac:dyDescent="0.2">
      <c r="A784" s="41">
        <v>67785</v>
      </c>
      <c r="B784" s="42">
        <f t="shared" si="78"/>
        <v>0</v>
      </c>
      <c r="C784" s="117"/>
      <c r="D784" s="43">
        <f t="shared" si="79"/>
        <v>0</v>
      </c>
      <c r="E784" s="44">
        <f t="shared" si="77"/>
        <v>0</v>
      </c>
      <c r="F784" s="43">
        <f t="shared" si="80"/>
        <v>0</v>
      </c>
      <c r="G784" s="45">
        <f>IF(AND(C784&lt;&gt;"",SUM(G$27:G783)&lt;E$19),$E$19/$E$23,0)</f>
        <v>0</v>
      </c>
      <c r="H784" s="43">
        <f t="shared" si="81"/>
        <v>0</v>
      </c>
      <c r="I784" s="43">
        <f t="shared" si="83"/>
        <v>0</v>
      </c>
      <c r="J784" s="78" t="str">
        <f t="shared" si="82"/>
        <v>2085–2086</v>
      </c>
      <c r="K784" s="78"/>
      <c r="L784" s="89"/>
      <c r="M784" s="78"/>
      <c r="N784" s="87"/>
      <c r="O784" s="79"/>
      <c r="Q784" s="46"/>
    </row>
    <row r="785" spans="1:17" s="40" customFormat="1" ht="20.25" customHeight="1" x14ac:dyDescent="0.2">
      <c r="A785" s="41">
        <v>67816</v>
      </c>
      <c r="B785" s="42">
        <f t="shared" si="78"/>
        <v>0</v>
      </c>
      <c r="C785" s="117"/>
      <c r="D785" s="43">
        <f t="shared" si="79"/>
        <v>0</v>
      </c>
      <c r="E785" s="44">
        <f t="shared" si="77"/>
        <v>0</v>
      </c>
      <c r="F785" s="43">
        <f t="shared" si="80"/>
        <v>0</v>
      </c>
      <c r="G785" s="45">
        <f>IF(AND(C785&lt;&gt;"",SUM(G$27:G784)&lt;E$19),$E$19/$E$23,0)</f>
        <v>0</v>
      </c>
      <c r="H785" s="43">
        <f t="shared" si="81"/>
        <v>0</v>
      </c>
      <c r="I785" s="43">
        <f t="shared" si="83"/>
        <v>0</v>
      </c>
      <c r="J785" s="78" t="str">
        <f t="shared" si="82"/>
        <v>2085–2086</v>
      </c>
      <c r="K785" s="78"/>
      <c r="L785" s="89"/>
      <c r="M785" s="78"/>
      <c r="N785" s="87"/>
      <c r="O785" s="79"/>
      <c r="Q785" s="46"/>
    </row>
    <row r="786" spans="1:17" s="40" customFormat="1" ht="20.25" customHeight="1" x14ac:dyDescent="0.2">
      <c r="A786" s="41">
        <v>67846</v>
      </c>
      <c r="B786" s="42">
        <f t="shared" si="78"/>
        <v>0</v>
      </c>
      <c r="C786" s="117"/>
      <c r="D786" s="43">
        <f t="shared" si="79"/>
        <v>0</v>
      </c>
      <c r="E786" s="44">
        <f t="shared" si="77"/>
        <v>0</v>
      </c>
      <c r="F786" s="43">
        <f t="shared" si="80"/>
        <v>0</v>
      </c>
      <c r="G786" s="45">
        <f>IF(AND(C786&lt;&gt;"",SUM(G$27:G785)&lt;E$19),$E$19/$E$23,0)</f>
        <v>0</v>
      </c>
      <c r="H786" s="43">
        <f t="shared" si="81"/>
        <v>0</v>
      </c>
      <c r="I786" s="43">
        <f t="shared" si="83"/>
        <v>0</v>
      </c>
      <c r="J786" s="78" t="str">
        <f t="shared" si="82"/>
        <v>2085–2086</v>
      </c>
      <c r="K786" s="78"/>
      <c r="L786" s="89"/>
      <c r="M786" s="78"/>
      <c r="N786" s="87"/>
      <c r="O786" s="79"/>
      <c r="Q786" s="46"/>
    </row>
    <row r="787" spans="1:17" s="40" customFormat="1" ht="20.25" customHeight="1" x14ac:dyDescent="0.2">
      <c r="A787" s="41">
        <v>67877</v>
      </c>
      <c r="B787" s="42">
        <f t="shared" si="78"/>
        <v>0</v>
      </c>
      <c r="C787" s="117"/>
      <c r="D787" s="43">
        <f t="shared" si="79"/>
        <v>0</v>
      </c>
      <c r="E787" s="44">
        <f t="shared" si="77"/>
        <v>0</v>
      </c>
      <c r="F787" s="43">
        <f t="shared" si="80"/>
        <v>0</v>
      </c>
      <c r="G787" s="45">
        <f>IF(AND(C787&lt;&gt;"",SUM(G$27:G786)&lt;E$19),$E$19/$E$23,0)</f>
        <v>0</v>
      </c>
      <c r="H787" s="43">
        <f t="shared" si="81"/>
        <v>0</v>
      </c>
      <c r="I787" s="43">
        <f t="shared" si="83"/>
        <v>0</v>
      </c>
      <c r="J787" s="78" t="str">
        <f t="shared" si="82"/>
        <v>2085–2086</v>
      </c>
      <c r="K787" s="78"/>
      <c r="L787" s="89"/>
      <c r="M787" s="78"/>
      <c r="N787" s="87"/>
      <c r="O787" s="79"/>
      <c r="Q787" s="46"/>
    </row>
    <row r="788" spans="1:17" s="40" customFormat="1" ht="20.25" customHeight="1" x14ac:dyDescent="0.2">
      <c r="A788" s="41">
        <v>67907</v>
      </c>
      <c r="B788" s="42">
        <f t="shared" si="78"/>
        <v>0</v>
      </c>
      <c r="C788" s="117"/>
      <c r="D788" s="43">
        <f t="shared" si="79"/>
        <v>0</v>
      </c>
      <c r="E788" s="44">
        <f t="shared" si="77"/>
        <v>0</v>
      </c>
      <c r="F788" s="43">
        <f t="shared" si="80"/>
        <v>0</v>
      </c>
      <c r="G788" s="45">
        <f>IF(AND(C788&lt;&gt;"",SUM(G$27:G787)&lt;E$19),$E$19/$E$23,0)</f>
        <v>0</v>
      </c>
      <c r="H788" s="43">
        <f t="shared" si="81"/>
        <v>0</v>
      </c>
      <c r="I788" s="43">
        <f t="shared" si="83"/>
        <v>0</v>
      </c>
      <c r="J788" s="78" t="str">
        <f t="shared" si="82"/>
        <v>2085–2086</v>
      </c>
      <c r="K788" s="78"/>
      <c r="L788" s="89"/>
      <c r="M788" s="78"/>
      <c r="N788" s="87"/>
      <c r="O788" s="79"/>
      <c r="Q788" s="46"/>
    </row>
    <row r="789" spans="1:17" s="40" customFormat="1" ht="20.25" customHeight="1" x14ac:dyDescent="0.2">
      <c r="A789" s="41">
        <v>67938</v>
      </c>
      <c r="B789" s="42">
        <f t="shared" si="78"/>
        <v>0</v>
      </c>
      <c r="C789" s="117"/>
      <c r="D789" s="43">
        <f t="shared" si="79"/>
        <v>0</v>
      </c>
      <c r="E789" s="44">
        <f t="shared" si="77"/>
        <v>0</v>
      </c>
      <c r="F789" s="43">
        <f t="shared" si="80"/>
        <v>0</v>
      </c>
      <c r="G789" s="45">
        <f>IF(AND(C789&lt;&gt;"",SUM(G$27:G788)&lt;E$19),$E$19/$E$23,0)</f>
        <v>0</v>
      </c>
      <c r="H789" s="43">
        <f t="shared" si="81"/>
        <v>0</v>
      </c>
      <c r="I789" s="43">
        <f t="shared" si="83"/>
        <v>0</v>
      </c>
      <c r="J789" s="78" t="str">
        <f t="shared" si="82"/>
        <v>2085–2086</v>
      </c>
      <c r="K789" s="78"/>
      <c r="L789" s="89"/>
      <c r="M789" s="78"/>
      <c r="N789" s="87"/>
      <c r="O789" s="79"/>
      <c r="Q789" s="46"/>
    </row>
    <row r="790" spans="1:17" s="40" customFormat="1" ht="20.25" customHeight="1" x14ac:dyDescent="0.2">
      <c r="A790" s="41">
        <v>67969</v>
      </c>
      <c r="B790" s="42">
        <f t="shared" si="78"/>
        <v>0</v>
      </c>
      <c r="C790" s="117"/>
      <c r="D790" s="43">
        <f t="shared" si="79"/>
        <v>0</v>
      </c>
      <c r="E790" s="44">
        <f t="shared" si="77"/>
        <v>0</v>
      </c>
      <c r="F790" s="43">
        <f t="shared" si="80"/>
        <v>0</v>
      </c>
      <c r="G790" s="45">
        <f>IF(AND(C790&lt;&gt;"",SUM(G$27:G789)&lt;E$19),$E$19/$E$23,0)</f>
        <v>0</v>
      </c>
      <c r="H790" s="43">
        <f t="shared" si="81"/>
        <v>0</v>
      </c>
      <c r="I790" s="43">
        <f t="shared" si="83"/>
        <v>0</v>
      </c>
      <c r="J790" s="78" t="str">
        <f t="shared" si="82"/>
        <v>2085–2086</v>
      </c>
      <c r="K790" s="78"/>
      <c r="L790" s="89"/>
      <c r="M790" s="78"/>
      <c r="N790" s="87"/>
      <c r="O790" s="79"/>
      <c r="Q790" s="46"/>
    </row>
    <row r="791" spans="1:17" s="40" customFormat="1" ht="20.25" customHeight="1" x14ac:dyDescent="0.2">
      <c r="A791" s="41">
        <v>67997</v>
      </c>
      <c r="B791" s="42">
        <f t="shared" si="78"/>
        <v>0</v>
      </c>
      <c r="C791" s="117"/>
      <c r="D791" s="43">
        <f t="shared" si="79"/>
        <v>0</v>
      </c>
      <c r="E791" s="44">
        <f t="shared" si="77"/>
        <v>0</v>
      </c>
      <c r="F791" s="43">
        <f t="shared" si="80"/>
        <v>0</v>
      </c>
      <c r="G791" s="45">
        <f>IF(AND(C791&lt;&gt;"",SUM(G$27:G790)&lt;E$19),$E$19/$E$23,0)</f>
        <v>0</v>
      </c>
      <c r="H791" s="43">
        <f t="shared" si="81"/>
        <v>0</v>
      </c>
      <c r="I791" s="43">
        <f t="shared" si="83"/>
        <v>0</v>
      </c>
      <c r="J791" s="78" t="str">
        <f t="shared" si="82"/>
        <v>2085–2086</v>
      </c>
      <c r="K791" s="78"/>
      <c r="L791" s="89"/>
      <c r="M791" s="78"/>
      <c r="N791" s="87"/>
      <c r="O791" s="79"/>
      <c r="Q791" s="46"/>
    </row>
    <row r="792" spans="1:17" s="40" customFormat="1" ht="20.25" customHeight="1" x14ac:dyDescent="0.2">
      <c r="A792" s="41">
        <v>68028</v>
      </c>
      <c r="B792" s="42">
        <f t="shared" si="78"/>
        <v>0</v>
      </c>
      <c r="C792" s="117"/>
      <c r="D792" s="43">
        <f t="shared" si="79"/>
        <v>0</v>
      </c>
      <c r="E792" s="44">
        <f t="shared" si="77"/>
        <v>0</v>
      </c>
      <c r="F792" s="43">
        <f t="shared" si="80"/>
        <v>0</v>
      </c>
      <c r="G792" s="45">
        <f>IF(AND(C792&lt;&gt;"",SUM(G$27:G791)&lt;E$19),$E$19/$E$23,0)</f>
        <v>0</v>
      </c>
      <c r="H792" s="43">
        <f t="shared" si="81"/>
        <v>0</v>
      </c>
      <c r="I792" s="43">
        <f t="shared" si="83"/>
        <v>0</v>
      </c>
      <c r="J792" s="78" t="str">
        <f t="shared" si="82"/>
        <v>2085–2086</v>
      </c>
      <c r="K792" s="78"/>
      <c r="L792" s="89"/>
      <c r="M792" s="78"/>
      <c r="N792" s="87"/>
      <c r="O792" s="79"/>
      <c r="Q792" s="46"/>
    </row>
    <row r="793" spans="1:17" s="40" customFormat="1" ht="20.25" customHeight="1" x14ac:dyDescent="0.2">
      <c r="A793" s="41">
        <v>68058</v>
      </c>
      <c r="B793" s="42">
        <f t="shared" si="78"/>
        <v>0</v>
      </c>
      <c r="C793" s="117"/>
      <c r="D793" s="43">
        <f t="shared" si="79"/>
        <v>0</v>
      </c>
      <c r="E793" s="44">
        <f t="shared" si="77"/>
        <v>0</v>
      </c>
      <c r="F793" s="43">
        <f t="shared" si="80"/>
        <v>0</v>
      </c>
      <c r="G793" s="45">
        <f>IF(AND(C793&lt;&gt;"",SUM(G$27:G792)&lt;E$19),$E$19/$E$23,0)</f>
        <v>0</v>
      </c>
      <c r="H793" s="43">
        <f t="shared" si="81"/>
        <v>0</v>
      </c>
      <c r="I793" s="43">
        <f t="shared" si="83"/>
        <v>0</v>
      </c>
      <c r="J793" s="78" t="str">
        <f t="shared" si="82"/>
        <v>2085–2086</v>
      </c>
      <c r="K793" s="78"/>
      <c r="L793" s="89"/>
      <c r="M793" s="78"/>
      <c r="N793" s="87"/>
      <c r="O793" s="79"/>
      <c r="Q793" s="46"/>
    </row>
    <row r="794" spans="1:17" s="40" customFormat="1" ht="20.25" customHeight="1" x14ac:dyDescent="0.2">
      <c r="A794" s="41">
        <v>68089</v>
      </c>
      <c r="B794" s="42">
        <f t="shared" si="78"/>
        <v>0</v>
      </c>
      <c r="C794" s="117"/>
      <c r="D794" s="43">
        <f t="shared" si="79"/>
        <v>0</v>
      </c>
      <c r="E794" s="44">
        <f t="shared" si="77"/>
        <v>0</v>
      </c>
      <c r="F794" s="43">
        <f t="shared" si="80"/>
        <v>0</v>
      </c>
      <c r="G794" s="45">
        <f>IF(AND(C794&lt;&gt;"",SUM(G$27:G793)&lt;E$19),$E$19/$E$23,0)</f>
        <v>0</v>
      </c>
      <c r="H794" s="43">
        <f t="shared" si="81"/>
        <v>0</v>
      </c>
      <c r="I794" s="43">
        <f t="shared" si="83"/>
        <v>0</v>
      </c>
      <c r="J794" s="78" t="str">
        <f t="shared" si="82"/>
        <v>2085–2086</v>
      </c>
      <c r="K794" s="78"/>
      <c r="L794" s="89"/>
      <c r="M794" s="78"/>
      <c r="N794" s="87"/>
      <c r="O794" s="79"/>
      <c r="Q794" s="46"/>
    </row>
    <row r="795" spans="1:17" s="40" customFormat="1" ht="20.25" customHeight="1" x14ac:dyDescent="0.2">
      <c r="A795" s="41">
        <v>68119</v>
      </c>
      <c r="B795" s="42">
        <f t="shared" si="78"/>
        <v>0</v>
      </c>
      <c r="C795" s="117"/>
      <c r="D795" s="43">
        <f t="shared" si="79"/>
        <v>0</v>
      </c>
      <c r="E795" s="44">
        <f t="shared" ref="E795:E858" si="84">C795-D795</f>
        <v>0</v>
      </c>
      <c r="F795" s="43">
        <f t="shared" si="80"/>
        <v>0</v>
      </c>
      <c r="G795" s="45">
        <f>IF(AND(C795&lt;&gt;"",SUM(G$27:G794)&lt;E$19),$E$19/$E$23,0)</f>
        <v>0</v>
      </c>
      <c r="H795" s="43">
        <f t="shared" si="81"/>
        <v>0</v>
      </c>
      <c r="I795" s="43">
        <f t="shared" si="83"/>
        <v>0</v>
      </c>
      <c r="J795" s="78" t="str">
        <f t="shared" si="82"/>
        <v>2086–2087</v>
      </c>
      <c r="K795" s="78"/>
      <c r="L795" s="89"/>
      <c r="M795" s="78"/>
      <c r="N795" s="87"/>
      <c r="O795" s="79"/>
      <c r="Q795" s="46"/>
    </row>
    <row r="796" spans="1:17" s="40" customFormat="1" ht="20.25" customHeight="1" x14ac:dyDescent="0.2">
      <c r="A796" s="41">
        <v>68150</v>
      </c>
      <c r="B796" s="42">
        <f t="shared" ref="B796:B859" si="85">IF(C796&gt;0,C796*-1,C796)</f>
        <v>0</v>
      </c>
      <c r="C796" s="117"/>
      <c r="D796" s="43">
        <f t="shared" ref="D796:D859" si="86">IF(C796="",0,IF($E$15="Beginning",IF(C795&lt;&gt;"",$F795*$E$6/12,0),IF(C795&lt;&gt;"",$F795*$E$6/12,$E$16*$E$6/12)))</f>
        <v>0</v>
      </c>
      <c r="E796" s="44">
        <f t="shared" si="84"/>
        <v>0</v>
      </c>
      <c r="F796" s="43">
        <f t="shared" ref="F796:F859" si="87">IF(C796="",0,IF(C795="",$E$16-E796,IF(C796&lt;&gt;"",F795-E796)))</f>
        <v>0</v>
      </c>
      <c r="G796" s="45">
        <f>IF(AND(C796&lt;&gt;"",SUM(G$27:G795)&lt;E$19),$E$19/$E$23,0)</f>
        <v>0</v>
      </c>
      <c r="H796" s="43">
        <f t="shared" ref="H796:H859" si="88">IF(C796&lt;&gt;"",G796+H795,0)</f>
        <v>0</v>
      </c>
      <c r="I796" s="43">
        <f t="shared" si="83"/>
        <v>0</v>
      </c>
      <c r="J796" s="78" t="str">
        <f t="shared" ref="J796:J859" si="89">IF(OR(MONTH(A796)=1,MONTH(A796)=2,MONTH(A796)=3,MONTH(A796)=4,MONTH(A796)=5,MONTH(A796)=6),YEAR(A796)-1&amp;"–"&amp;YEAR(A796),YEAR(A796)&amp;"–"&amp;YEAR(A796)+1)</f>
        <v>2086–2087</v>
      </c>
      <c r="K796" s="78"/>
      <c r="L796" s="89"/>
      <c r="M796" s="78"/>
      <c r="N796" s="87"/>
      <c r="O796" s="79"/>
      <c r="Q796" s="46"/>
    </row>
    <row r="797" spans="1:17" s="40" customFormat="1" ht="20.25" customHeight="1" x14ac:dyDescent="0.2">
      <c r="A797" s="41">
        <v>68181</v>
      </c>
      <c r="B797" s="42">
        <f t="shared" si="85"/>
        <v>0</v>
      </c>
      <c r="C797" s="117"/>
      <c r="D797" s="43">
        <f t="shared" si="86"/>
        <v>0</v>
      </c>
      <c r="E797" s="44">
        <f t="shared" si="84"/>
        <v>0</v>
      </c>
      <c r="F797" s="43">
        <f t="shared" si="87"/>
        <v>0</v>
      </c>
      <c r="G797" s="45">
        <f>IF(AND(C797&lt;&gt;"",SUM(G$27:G796)&lt;E$19),$E$19/$E$23,0)</f>
        <v>0</v>
      </c>
      <c r="H797" s="43">
        <f t="shared" si="88"/>
        <v>0</v>
      </c>
      <c r="I797" s="43">
        <f t="shared" ref="I797:I860" si="90">IF(C797&lt;&gt;"",$E$19-H797,0)</f>
        <v>0</v>
      </c>
      <c r="J797" s="78" t="str">
        <f t="shared" si="89"/>
        <v>2086–2087</v>
      </c>
      <c r="K797" s="78"/>
      <c r="L797" s="89"/>
      <c r="M797" s="78"/>
      <c r="N797" s="87"/>
      <c r="O797" s="79"/>
      <c r="Q797" s="46"/>
    </row>
    <row r="798" spans="1:17" s="40" customFormat="1" ht="20.25" customHeight="1" x14ac:dyDescent="0.2">
      <c r="A798" s="41">
        <v>68211</v>
      </c>
      <c r="B798" s="42">
        <f t="shared" si="85"/>
        <v>0</v>
      </c>
      <c r="C798" s="117"/>
      <c r="D798" s="43">
        <f t="shared" si="86"/>
        <v>0</v>
      </c>
      <c r="E798" s="44">
        <f t="shared" si="84"/>
        <v>0</v>
      </c>
      <c r="F798" s="43">
        <f t="shared" si="87"/>
        <v>0</v>
      </c>
      <c r="G798" s="45">
        <f>IF(AND(C798&lt;&gt;"",SUM(G$27:G797)&lt;E$19),$E$19/$E$23,0)</f>
        <v>0</v>
      </c>
      <c r="H798" s="43">
        <f t="shared" si="88"/>
        <v>0</v>
      </c>
      <c r="I798" s="43">
        <f t="shared" si="90"/>
        <v>0</v>
      </c>
      <c r="J798" s="78" t="str">
        <f t="shared" si="89"/>
        <v>2086–2087</v>
      </c>
      <c r="K798" s="78"/>
      <c r="L798" s="89"/>
      <c r="M798" s="78"/>
      <c r="N798" s="87"/>
      <c r="O798" s="79"/>
      <c r="Q798" s="46"/>
    </row>
    <row r="799" spans="1:17" s="40" customFormat="1" ht="20.25" customHeight="1" x14ac:dyDescent="0.2">
      <c r="A799" s="41">
        <v>68242</v>
      </c>
      <c r="B799" s="42">
        <f t="shared" si="85"/>
        <v>0</v>
      </c>
      <c r="C799" s="117"/>
      <c r="D799" s="43">
        <f t="shared" si="86"/>
        <v>0</v>
      </c>
      <c r="E799" s="44">
        <f t="shared" si="84"/>
        <v>0</v>
      </c>
      <c r="F799" s="43">
        <f t="shared" si="87"/>
        <v>0</v>
      </c>
      <c r="G799" s="45">
        <f>IF(AND(C799&lt;&gt;"",SUM(G$27:G798)&lt;E$19),$E$19/$E$23,0)</f>
        <v>0</v>
      </c>
      <c r="H799" s="43">
        <f t="shared" si="88"/>
        <v>0</v>
      </c>
      <c r="I799" s="43">
        <f t="shared" si="90"/>
        <v>0</v>
      </c>
      <c r="J799" s="78" t="str">
        <f t="shared" si="89"/>
        <v>2086–2087</v>
      </c>
      <c r="K799" s="78"/>
      <c r="L799" s="89"/>
      <c r="M799" s="78"/>
      <c r="N799" s="87"/>
      <c r="O799" s="79"/>
      <c r="Q799" s="46"/>
    </row>
    <row r="800" spans="1:17" s="40" customFormat="1" ht="20.25" customHeight="1" x14ac:dyDescent="0.2">
      <c r="A800" s="41">
        <v>68272</v>
      </c>
      <c r="B800" s="42">
        <f t="shared" si="85"/>
        <v>0</v>
      </c>
      <c r="C800" s="117"/>
      <c r="D800" s="43">
        <f t="shared" si="86"/>
        <v>0</v>
      </c>
      <c r="E800" s="44">
        <f t="shared" si="84"/>
        <v>0</v>
      </c>
      <c r="F800" s="43">
        <f t="shared" si="87"/>
        <v>0</v>
      </c>
      <c r="G800" s="45">
        <f>IF(AND(C800&lt;&gt;"",SUM(G$27:G799)&lt;E$19),$E$19/$E$23,0)</f>
        <v>0</v>
      </c>
      <c r="H800" s="43">
        <f t="shared" si="88"/>
        <v>0</v>
      </c>
      <c r="I800" s="43">
        <f t="shared" si="90"/>
        <v>0</v>
      </c>
      <c r="J800" s="78" t="str">
        <f t="shared" si="89"/>
        <v>2086–2087</v>
      </c>
      <c r="K800" s="78"/>
      <c r="L800" s="89"/>
      <c r="M800" s="78"/>
      <c r="N800" s="87"/>
      <c r="O800" s="79"/>
      <c r="Q800" s="46"/>
    </row>
    <row r="801" spans="1:17" s="40" customFormat="1" ht="20.25" customHeight="1" x14ac:dyDescent="0.2">
      <c r="A801" s="41">
        <v>68303</v>
      </c>
      <c r="B801" s="42">
        <f t="shared" si="85"/>
        <v>0</v>
      </c>
      <c r="C801" s="117"/>
      <c r="D801" s="43">
        <f t="shared" si="86"/>
        <v>0</v>
      </c>
      <c r="E801" s="44">
        <f t="shared" si="84"/>
        <v>0</v>
      </c>
      <c r="F801" s="43">
        <f t="shared" si="87"/>
        <v>0</v>
      </c>
      <c r="G801" s="45">
        <f>IF(AND(C801&lt;&gt;"",SUM(G$27:G800)&lt;E$19),$E$19/$E$23,0)</f>
        <v>0</v>
      </c>
      <c r="H801" s="43">
        <f t="shared" si="88"/>
        <v>0</v>
      </c>
      <c r="I801" s="43">
        <f t="shared" si="90"/>
        <v>0</v>
      </c>
      <c r="J801" s="78" t="str">
        <f t="shared" si="89"/>
        <v>2086–2087</v>
      </c>
      <c r="K801" s="78"/>
      <c r="L801" s="89"/>
      <c r="M801" s="78"/>
      <c r="N801" s="87"/>
      <c r="O801" s="79"/>
      <c r="Q801" s="46"/>
    </row>
    <row r="802" spans="1:17" s="40" customFormat="1" ht="20.25" customHeight="1" x14ac:dyDescent="0.2">
      <c r="A802" s="41">
        <v>68334</v>
      </c>
      <c r="B802" s="42">
        <f t="shared" si="85"/>
        <v>0</v>
      </c>
      <c r="C802" s="117"/>
      <c r="D802" s="43">
        <f t="shared" si="86"/>
        <v>0</v>
      </c>
      <c r="E802" s="44">
        <f t="shared" si="84"/>
        <v>0</v>
      </c>
      <c r="F802" s="43">
        <f t="shared" si="87"/>
        <v>0</v>
      </c>
      <c r="G802" s="45">
        <f>IF(AND(C802&lt;&gt;"",SUM(G$27:G801)&lt;E$19),$E$19/$E$23,0)</f>
        <v>0</v>
      </c>
      <c r="H802" s="43">
        <f t="shared" si="88"/>
        <v>0</v>
      </c>
      <c r="I802" s="43">
        <f t="shared" si="90"/>
        <v>0</v>
      </c>
      <c r="J802" s="78" t="str">
        <f t="shared" si="89"/>
        <v>2086–2087</v>
      </c>
      <c r="K802" s="78"/>
      <c r="L802" s="89"/>
      <c r="M802" s="78"/>
      <c r="N802" s="87"/>
      <c r="O802" s="79"/>
      <c r="Q802" s="46"/>
    </row>
    <row r="803" spans="1:17" s="40" customFormat="1" ht="20.25" customHeight="1" x14ac:dyDescent="0.2">
      <c r="A803" s="41">
        <v>68362</v>
      </c>
      <c r="B803" s="42">
        <f t="shared" si="85"/>
        <v>0</v>
      </c>
      <c r="C803" s="117"/>
      <c r="D803" s="43">
        <f t="shared" si="86"/>
        <v>0</v>
      </c>
      <c r="E803" s="44">
        <f t="shared" si="84"/>
        <v>0</v>
      </c>
      <c r="F803" s="43">
        <f t="shared" si="87"/>
        <v>0</v>
      </c>
      <c r="G803" s="45">
        <f>IF(AND(C803&lt;&gt;"",SUM(G$27:G802)&lt;E$19),$E$19/$E$23,0)</f>
        <v>0</v>
      </c>
      <c r="H803" s="43">
        <f t="shared" si="88"/>
        <v>0</v>
      </c>
      <c r="I803" s="43">
        <f t="shared" si="90"/>
        <v>0</v>
      </c>
      <c r="J803" s="78" t="str">
        <f t="shared" si="89"/>
        <v>2086–2087</v>
      </c>
      <c r="K803" s="78"/>
      <c r="L803" s="89"/>
      <c r="M803" s="78"/>
      <c r="N803" s="87"/>
      <c r="O803" s="79"/>
      <c r="Q803" s="46"/>
    </row>
    <row r="804" spans="1:17" s="40" customFormat="1" ht="20.25" customHeight="1" x14ac:dyDescent="0.2">
      <c r="A804" s="41">
        <v>68393</v>
      </c>
      <c r="B804" s="42">
        <f t="shared" si="85"/>
        <v>0</v>
      </c>
      <c r="C804" s="117"/>
      <c r="D804" s="43">
        <f t="shared" si="86"/>
        <v>0</v>
      </c>
      <c r="E804" s="44">
        <f t="shared" si="84"/>
        <v>0</v>
      </c>
      <c r="F804" s="43">
        <f t="shared" si="87"/>
        <v>0</v>
      </c>
      <c r="G804" s="45">
        <f>IF(AND(C804&lt;&gt;"",SUM(G$27:G803)&lt;E$19),$E$19/$E$23,0)</f>
        <v>0</v>
      </c>
      <c r="H804" s="43">
        <f t="shared" si="88"/>
        <v>0</v>
      </c>
      <c r="I804" s="43">
        <f t="shared" si="90"/>
        <v>0</v>
      </c>
      <c r="J804" s="78" t="str">
        <f t="shared" si="89"/>
        <v>2086–2087</v>
      </c>
      <c r="K804" s="78"/>
      <c r="L804" s="89"/>
      <c r="M804" s="78"/>
      <c r="N804" s="87"/>
      <c r="O804" s="79"/>
      <c r="Q804" s="46"/>
    </row>
    <row r="805" spans="1:17" s="40" customFormat="1" ht="20.25" customHeight="1" x14ac:dyDescent="0.2">
      <c r="A805" s="41">
        <v>68423</v>
      </c>
      <c r="B805" s="42">
        <f t="shared" si="85"/>
        <v>0</v>
      </c>
      <c r="C805" s="117"/>
      <c r="D805" s="43">
        <f t="shared" si="86"/>
        <v>0</v>
      </c>
      <c r="E805" s="44">
        <f t="shared" si="84"/>
        <v>0</v>
      </c>
      <c r="F805" s="43">
        <f t="shared" si="87"/>
        <v>0</v>
      </c>
      <c r="G805" s="45">
        <f>IF(AND(C805&lt;&gt;"",SUM(G$27:G804)&lt;E$19),$E$19/$E$23,0)</f>
        <v>0</v>
      </c>
      <c r="H805" s="43">
        <f t="shared" si="88"/>
        <v>0</v>
      </c>
      <c r="I805" s="43">
        <f t="shared" si="90"/>
        <v>0</v>
      </c>
      <c r="J805" s="78" t="str">
        <f t="shared" si="89"/>
        <v>2086–2087</v>
      </c>
      <c r="K805" s="78"/>
      <c r="L805" s="89"/>
      <c r="M805" s="78"/>
      <c r="N805" s="87"/>
      <c r="O805" s="79"/>
      <c r="Q805" s="46"/>
    </row>
    <row r="806" spans="1:17" s="40" customFormat="1" ht="20.25" customHeight="1" x14ac:dyDescent="0.2">
      <c r="A806" s="41">
        <v>68454</v>
      </c>
      <c r="B806" s="42">
        <f t="shared" si="85"/>
        <v>0</v>
      </c>
      <c r="C806" s="117"/>
      <c r="D806" s="43">
        <f t="shared" si="86"/>
        <v>0</v>
      </c>
      <c r="E806" s="44">
        <f t="shared" si="84"/>
        <v>0</v>
      </c>
      <c r="F806" s="43">
        <f t="shared" si="87"/>
        <v>0</v>
      </c>
      <c r="G806" s="45">
        <f>IF(AND(C806&lt;&gt;"",SUM(G$27:G805)&lt;E$19),$E$19/$E$23,0)</f>
        <v>0</v>
      </c>
      <c r="H806" s="43">
        <f t="shared" si="88"/>
        <v>0</v>
      </c>
      <c r="I806" s="43">
        <f t="shared" si="90"/>
        <v>0</v>
      </c>
      <c r="J806" s="78" t="str">
        <f t="shared" si="89"/>
        <v>2086–2087</v>
      </c>
      <c r="K806" s="78"/>
      <c r="L806" s="89"/>
      <c r="M806" s="78"/>
      <c r="N806" s="87"/>
      <c r="O806" s="79"/>
      <c r="Q806" s="46"/>
    </row>
    <row r="807" spans="1:17" s="40" customFormat="1" ht="20.25" customHeight="1" x14ac:dyDescent="0.2">
      <c r="A807" s="41">
        <v>68484</v>
      </c>
      <c r="B807" s="42">
        <f t="shared" si="85"/>
        <v>0</v>
      </c>
      <c r="C807" s="117"/>
      <c r="D807" s="43">
        <f t="shared" si="86"/>
        <v>0</v>
      </c>
      <c r="E807" s="44">
        <f t="shared" si="84"/>
        <v>0</v>
      </c>
      <c r="F807" s="43">
        <f t="shared" si="87"/>
        <v>0</v>
      </c>
      <c r="G807" s="45">
        <f>IF(AND(C807&lt;&gt;"",SUM(G$27:G806)&lt;E$19),$E$19/$E$23,0)</f>
        <v>0</v>
      </c>
      <c r="H807" s="43">
        <f t="shared" si="88"/>
        <v>0</v>
      </c>
      <c r="I807" s="43">
        <f t="shared" si="90"/>
        <v>0</v>
      </c>
      <c r="J807" s="78" t="str">
        <f t="shared" si="89"/>
        <v>2087–2088</v>
      </c>
      <c r="K807" s="78"/>
      <c r="L807" s="89"/>
      <c r="M807" s="78"/>
      <c r="N807" s="87"/>
      <c r="O807" s="79"/>
      <c r="Q807" s="46"/>
    </row>
    <row r="808" spans="1:17" s="40" customFormat="1" ht="20.25" customHeight="1" x14ac:dyDescent="0.2">
      <c r="A808" s="41">
        <v>68515</v>
      </c>
      <c r="B808" s="42">
        <f t="shared" si="85"/>
        <v>0</v>
      </c>
      <c r="C808" s="117"/>
      <c r="D808" s="43">
        <f t="shared" si="86"/>
        <v>0</v>
      </c>
      <c r="E808" s="44">
        <f t="shared" si="84"/>
        <v>0</v>
      </c>
      <c r="F808" s="43">
        <f t="shared" si="87"/>
        <v>0</v>
      </c>
      <c r="G808" s="45">
        <f>IF(AND(C808&lt;&gt;"",SUM(G$27:G807)&lt;E$19),$E$19/$E$23,0)</f>
        <v>0</v>
      </c>
      <c r="H808" s="43">
        <f t="shared" si="88"/>
        <v>0</v>
      </c>
      <c r="I808" s="43">
        <f t="shared" si="90"/>
        <v>0</v>
      </c>
      <c r="J808" s="78" t="str">
        <f t="shared" si="89"/>
        <v>2087–2088</v>
      </c>
      <c r="K808" s="78"/>
      <c r="L808" s="89"/>
      <c r="M808" s="78"/>
      <c r="N808" s="87"/>
      <c r="O808" s="79"/>
      <c r="Q808" s="46"/>
    </row>
    <row r="809" spans="1:17" s="40" customFormat="1" ht="20.25" customHeight="1" x14ac:dyDescent="0.2">
      <c r="A809" s="41">
        <v>68546</v>
      </c>
      <c r="B809" s="42">
        <f t="shared" si="85"/>
        <v>0</v>
      </c>
      <c r="C809" s="117"/>
      <c r="D809" s="43">
        <f t="shared" si="86"/>
        <v>0</v>
      </c>
      <c r="E809" s="44">
        <f t="shared" si="84"/>
        <v>0</v>
      </c>
      <c r="F809" s="43">
        <f t="shared" si="87"/>
        <v>0</v>
      </c>
      <c r="G809" s="45">
        <f>IF(AND(C809&lt;&gt;"",SUM(G$27:G808)&lt;E$19),$E$19/$E$23,0)</f>
        <v>0</v>
      </c>
      <c r="H809" s="43">
        <f t="shared" si="88"/>
        <v>0</v>
      </c>
      <c r="I809" s="43">
        <f t="shared" si="90"/>
        <v>0</v>
      </c>
      <c r="J809" s="78" t="str">
        <f t="shared" si="89"/>
        <v>2087–2088</v>
      </c>
      <c r="K809" s="78"/>
      <c r="L809" s="89"/>
      <c r="M809" s="78"/>
      <c r="N809" s="87"/>
      <c r="O809" s="79"/>
      <c r="Q809" s="46"/>
    </row>
    <row r="810" spans="1:17" s="40" customFormat="1" ht="20.25" customHeight="1" x14ac:dyDescent="0.2">
      <c r="A810" s="41">
        <v>68576</v>
      </c>
      <c r="B810" s="42">
        <f t="shared" si="85"/>
        <v>0</v>
      </c>
      <c r="C810" s="117"/>
      <c r="D810" s="43">
        <f t="shared" si="86"/>
        <v>0</v>
      </c>
      <c r="E810" s="44">
        <f t="shared" si="84"/>
        <v>0</v>
      </c>
      <c r="F810" s="43">
        <f t="shared" si="87"/>
        <v>0</v>
      </c>
      <c r="G810" s="45">
        <f>IF(AND(C810&lt;&gt;"",SUM(G$27:G809)&lt;E$19),$E$19/$E$23,0)</f>
        <v>0</v>
      </c>
      <c r="H810" s="43">
        <f t="shared" si="88"/>
        <v>0</v>
      </c>
      <c r="I810" s="43">
        <f t="shared" si="90"/>
        <v>0</v>
      </c>
      <c r="J810" s="78" t="str">
        <f t="shared" si="89"/>
        <v>2087–2088</v>
      </c>
      <c r="K810" s="78"/>
      <c r="L810" s="89"/>
      <c r="M810" s="78"/>
      <c r="N810" s="87"/>
      <c r="O810" s="79"/>
      <c r="Q810" s="46"/>
    </row>
    <row r="811" spans="1:17" s="40" customFormat="1" ht="20.25" customHeight="1" x14ac:dyDescent="0.2">
      <c r="A811" s="41">
        <v>68607</v>
      </c>
      <c r="B811" s="42">
        <f t="shared" si="85"/>
        <v>0</v>
      </c>
      <c r="C811" s="117"/>
      <c r="D811" s="43">
        <f t="shared" si="86"/>
        <v>0</v>
      </c>
      <c r="E811" s="44">
        <f t="shared" si="84"/>
        <v>0</v>
      </c>
      <c r="F811" s="43">
        <f t="shared" si="87"/>
        <v>0</v>
      </c>
      <c r="G811" s="45">
        <f>IF(AND(C811&lt;&gt;"",SUM(G$27:G810)&lt;E$19),$E$19/$E$23,0)</f>
        <v>0</v>
      </c>
      <c r="H811" s="43">
        <f t="shared" si="88"/>
        <v>0</v>
      </c>
      <c r="I811" s="43">
        <f t="shared" si="90"/>
        <v>0</v>
      </c>
      <c r="J811" s="78" t="str">
        <f t="shared" si="89"/>
        <v>2087–2088</v>
      </c>
      <c r="K811" s="78"/>
      <c r="L811" s="89"/>
      <c r="M811" s="78"/>
      <c r="N811" s="87"/>
      <c r="O811" s="79"/>
      <c r="Q811" s="46"/>
    </row>
    <row r="812" spans="1:17" s="40" customFormat="1" ht="20.25" customHeight="1" x14ac:dyDescent="0.2">
      <c r="A812" s="41">
        <v>68637</v>
      </c>
      <c r="B812" s="42">
        <f t="shared" si="85"/>
        <v>0</v>
      </c>
      <c r="C812" s="117"/>
      <c r="D812" s="43">
        <f t="shared" si="86"/>
        <v>0</v>
      </c>
      <c r="E812" s="44">
        <f t="shared" si="84"/>
        <v>0</v>
      </c>
      <c r="F812" s="43">
        <f t="shared" si="87"/>
        <v>0</v>
      </c>
      <c r="G812" s="45">
        <f>IF(AND(C812&lt;&gt;"",SUM(G$27:G811)&lt;E$19),$E$19/$E$23,0)</f>
        <v>0</v>
      </c>
      <c r="H812" s="43">
        <f t="shared" si="88"/>
        <v>0</v>
      </c>
      <c r="I812" s="43">
        <f t="shared" si="90"/>
        <v>0</v>
      </c>
      <c r="J812" s="78" t="str">
        <f t="shared" si="89"/>
        <v>2087–2088</v>
      </c>
      <c r="K812" s="78"/>
      <c r="L812" s="89"/>
      <c r="M812" s="78"/>
      <c r="N812" s="87"/>
      <c r="O812" s="79"/>
      <c r="Q812" s="46"/>
    </row>
    <row r="813" spans="1:17" s="40" customFormat="1" ht="20.25" customHeight="1" x14ac:dyDescent="0.2">
      <c r="A813" s="41">
        <v>68668</v>
      </c>
      <c r="B813" s="42">
        <f t="shared" si="85"/>
        <v>0</v>
      </c>
      <c r="C813" s="117"/>
      <c r="D813" s="43">
        <f t="shared" si="86"/>
        <v>0</v>
      </c>
      <c r="E813" s="44">
        <f t="shared" si="84"/>
        <v>0</v>
      </c>
      <c r="F813" s="43">
        <f t="shared" si="87"/>
        <v>0</v>
      </c>
      <c r="G813" s="45">
        <f>IF(AND(C813&lt;&gt;"",SUM(G$27:G812)&lt;E$19),$E$19/$E$23,0)</f>
        <v>0</v>
      </c>
      <c r="H813" s="43">
        <f t="shared" si="88"/>
        <v>0</v>
      </c>
      <c r="I813" s="43">
        <f t="shared" si="90"/>
        <v>0</v>
      </c>
      <c r="J813" s="78" t="str">
        <f t="shared" si="89"/>
        <v>2087–2088</v>
      </c>
      <c r="K813" s="78"/>
      <c r="L813" s="89"/>
      <c r="M813" s="78"/>
      <c r="N813" s="87"/>
      <c r="O813" s="79"/>
      <c r="Q813" s="46"/>
    </row>
    <row r="814" spans="1:17" s="40" customFormat="1" ht="20.25" customHeight="1" x14ac:dyDescent="0.2">
      <c r="A814" s="41">
        <v>68699</v>
      </c>
      <c r="B814" s="42">
        <f t="shared" si="85"/>
        <v>0</v>
      </c>
      <c r="C814" s="117"/>
      <c r="D814" s="43">
        <f t="shared" si="86"/>
        <v>0</v>
      </c>
      <c r="E814" s="44">
        <f t="shared" si="84"/>
        <v>0</v>
      </c>
      <c r="F814" s="43">
        <f t="shared" si="87"/>
        <v>0</v>
      </c>
      <c r="G814" s="45">
        <f>IF(AND(C814&lt;&gt;"",SUM(G$27:G813)&lt;E$19),$E$19/$E$23,0)</f>
        <v>0</v>
      </c>
      <c r="H814" s="43">
        <f t="shared" si="88"/>
        <v>0</v>
      </c>
      <c r="I814" s="43">
        <f t="shared" si="90"/>
        <v>0</v>
      </c>
      <c r="J814" s="78" t="str">
        <f t="shared" si="89"/>
        <v>2087–2088</v>
      </c>
      <c r="K814" s="78"/>
      <c r="L814" s="89"/>
      <c r="M814" s="78"/>
      <c r="N814" s="87"/>
      <c r="O814" s="79"/>
      <c r="Q814" s="46"/>
    </row>
    <row r="815" spans="1:17" s="40" customFormat="1" ht="20.25" customHeight="1" x14ac:dyDescent="0.2">
      <c r="A815" s="41">
        <v>68728</v>
      </c>
      <c r="B815" s="42">
        <f t="shared" si="85"/>
        <v>0</v>
      </c>
      <c r="C815" s="117"/>
      <c r="D815" s="43">
        <f t="shared" si="86"/>
        <v>0</v>
      </c>
      <c r="E815" s="44">
        <f t="shared" si="84"/>
        <v>0</v>
      </c>
      <c r="F815" s="43">
        <f t="shared" si="87"/>
        <v>0</v>
      </c>
      <c r="G815" s="45">
        <f>IF(AND(C815&lt;&gt;"",SUM(G$27:G814)&lt;E$19),$E$19/$E$23,0)</f>
        <v>0</v>
      </c>
      <c r="H815" s="43">
        <f t="shared" si="88"/>
        <v>0</v>
      </c>
      <c r="I815" s="43">
        <f t="shared" si="90"/>
        <v>0</v>
      </c>
      <c r="J815" s="78" t="str">
        <f t="shared" si="89"/>
        <v>2087–2088</v>
      </c>
      <c r="K815" s="78"/>
      <c r="L815" s="89"/>
      <c r="M815" s="78"/>
      <c r="N815" s="87"/>
      <c r="O815" s="79"/>
      <c r="Q815" s="46"/>
    </row>
    <row r="816" spans="1:17" s="40" customFormat="1" ht="20.25" customHeight="1" x14ac:dyDescent="0.2">
      <c r="A816" s="41">
        <v>68759</v>
      </c>
      <c r="B816" s="42">
        <f t="shared" si="85"/>
        <v>0</v>
      </c>
      <c r="C816" s="117"/>
      <c r="D816" s="43">
        <f t="shared" si="86"/>
        <v>0</v>
      </c>
      <c r="E816" s="44">
        <f t="shared" si="84"/>
        <v>0</v>
      </c>
      <c r="F816" s="43">
        <f t="shared" si="87"/>
        <v>0</v>
      </c>
      <c r="G816" s="45">
        <f>IF(AND(C816&lt;&gt;"",SUM(G$27:G815)&lt;E$19),$E$19/$E$23,0)</f>
        <v>0</v>
      </c>
      <c r="H816" s="43">
        <f t="shared" si="88"/>
        <v>0</v>
      </c>
      <c r="I816" s="43">
        <f t="shared" si="90"/>
        <v>0</v>
      </c>
      <c r="J816" s="78" t="str">
        <f t="shared" si="89"/>
        <v>2087–2088</v>
      </c>
      <c r="K816" s="78"/>
      <c r="L816" s="89"/>
      <c r="M816" s="78"/>
      <c r="N816" s="87"/>
      <c r="O816" s="79"/>
      <c r="Q816" s="46"/>
    </row>
    <row r="817" spans="1:17" s="40" customFormat="1" ht="20.25" customHeight="1" x14ac:dyDescent="0.2">
      <c r="A817" s="41">
        <v>68789</v>
      </c>
      <c r="B817" s="42">
        <f t="shared" si="85"/>
        <v>0</v>
      </c>
      <c r="C817" s="117"/>
      <c r="D817" s="43">
        <f t="shared" si="86"/>
        <v>0</v>
      </c>
      <c r="E817" s="44">
        <f t="shared" si="84"/>
        <v>0</v>
      </c>
      <c r="F817" s="43">
        <f t="shared" si="87"/>
        <v>0</v>
      </c>
      <c r="G817" s="45">
        <f>IF(AND(C817&lt;&gt;"",SUM(G$27:G816)&lt;E$19),$E$19/$E$23,0)</f>
        <v>0</v>
      </c>
      <c r="H817" s="43">
        <f t="shared" si="88"/>
        <v>0</v>
      </c>
      <c r="I817" s="43">
        <f t="shared" si="90"/>
        <v>0</v>
      </c>
      <c r="J817" s="78" t="str">
        <f t="shared" si="89"/>
        <v>2087–2088</v>
      </c>
      <c r="K817" s="78"/>
      <c r="L817" s="89"/>
      <c r="M817" s="78"/>
      <c r="N817" s="87"/>
      <c r="O817" s="79"/>
      <c r="Q817" s="46"/>
    </row>
    <row r="818" spans="1:17" s="40" customFormat="1" ht="20.25" customHeight="1" x14ac:dyDescent="0.2">
      <c r="A818" s="41">
        <v>68820</v>
      </c>
      <c r="B818" s="42">
        <f t="shared" si="85"/>
        <v>0</v>
      </c>
      <c r="C818" s="117"/>
      <c r="D818" s="43">
        <f t="shared" si="86"/>
        <v>0</v>
      </c>
      <c r="E818" s="44">
        <f t="shared" si="84"/>
        <v>0</v>
      </c>
      <c r="F818" s="43">
        <f t="shared" si="87"/>
        <v>0</v>
      </c>
      <c r="G818" s="45">
        <f>IF(AND(C818&lt;&gt;"",SUM(G$27:G817)&lt;E$19),$E$19/$E$23,0)</f>
        <v>0</v>
      </c>
      <c r="H818" s="43">
        <f t="shared" si="88"/>
        <v>0</v>
      </c>
      <c r="I818" s="43">
        <f t="shared" si="90"/>
        <v>0</v>
      </c>
      <c r="J818" s="78" t="str">
        <f t="shared" si="89"/>
        <v>2087–2088</v>
      </c>
      <c r="K818" s="78"/>
      <c r="L818" s="89"/>
      <c r="M818" s="78"/>
      <c r="N818" s="87"/>
      <c r="O818" s="79"/>
      <c r="Q818" s="46"/>
    </row>
    <row r="819" spans="1:17" s="40" customFormat="1" ht="20.25" customHeight="1" x14ac:dyDescent="0.2">
      <c r="A819" s="41">
        <v>68850</v>
      </c>
      <c r="B819" s="42">
        <f t="shared" si="85"/>
        <v>0</v>
      </c>
      <c r="C819" s="117"/>
      <c r="D819" s="43">
        <f t="shared" si="86"/>
        <v>0</v>
      </c>
      <c r="E819" s="44">
        <f t="shared" si="84"/>
        <v>0</v>
      </c>
      <c r="F819" s="43">
        <f t="shared" si="87"/>
        <v>0</v>
      </c>
      <c r="G819" s="45">
        <f>IF(AND(C819&lt;&gt;"",SUM(G$27:G818)&lt;E$19),$E$19/$E$23,0)</f>
        <v>0</v>
      </c>
      <c r="H819" s="43">
        <f t="shared" si="88"/>
        <v>0</v>
      </c>
      <c r="I819" s="43">
        <f t="shared" si="90"/>
        <v>0</v>
      </c>
      <c r="J819" s="78" t="str">
        <f t="shared" si="89"/>
        <v>2088–2089</v>
      </c>
      <c r="K819" s="78"/>
      <c r="L819" s="89"/>
      <c r="M819" s="78"/>
      <c r="N819" s="87"/>
      <c r="O819" s="79"/>
      <c r="Q819" s="46"/>
    </row>
    <row r="820" spans="1:17" s="40" customFormat="1" ht="20.25" customHeight="1" x14ac:dyDescent="0.2">
      <c r="A820" s="41">
        <v>68881</v>
      </c>
      <c r="B820" s="42">
        <f t="shared" si="85"/>
        <v>0</v>
      </c>
      <c r="C820" s="117"/>
      <c r="D820" s="43">
        <f t="shared" si="86"/>
        <v>0</v>
      </c>
      <c r="E820" s="44">
        <f t="shared" si="84"/>
        <v>0</v>
      </c>
      <c r="F820" s="43">
        <f t="shared" si="87"/>
        <v>0</v>
      </c>
      <c r="G820" s="45">
        <f>IF(AND(C820&lt;&gt;"",SUM(G$27:G819)&lt;E$19),$E$19/$E$23,0)</f>
        <v>0</v>
      </c>
      <c r="H820" s="43">
        <f t="shared" si="88"/>
        <v>0</v>
      </c>
      <c r="I820" s="43">
        <f t="shared" si="90"/>
        <v>0</v>
      </c>
      <c r="J820" s="78" t="str">
        <f t="shared" si="89"/>
        <v>2088–2089</v>
      </c>
      <c r="K820" s="78"/>
      <c r="L820" s="89"/>
      <c r="M820" s="78"/>
      <c r="N820" s="87"/>
      <c r="O820" s="79"/>
      <c r="Q820" s="46"/>
    </row>
    <row r="821" spans="1:17" s="40" customFormat="1" ht="20.25" customHeight="1" x14ac:dyDescent="0.2">
      <c r="A821" s="41">
        <v>68912</v>
      </c>
      <c r="B821" s="42">
        <f t="shared" si="85"/>
        <v>0</v>
      </c>
      <c r="C821" s="117"/>
      <c r="D821" s="43">
        <f t="shared" si="86"/>
        <v>0</v>
      </c>
      <c r="E821" s="44">
        <f t="shared" si="84"/>
        <v>0</v>
      </c>
      <c r="F821" s="43">
        <f t="shared" si="87"/>
        <v>0</v>
      </c>
      <c r="G821" s="45">
        <f>IF(AND(C821&lt;&gt;"",SUM(G$27:G820)&lt;E$19),$E$19/$E$23,0)</f>
        <v>0</v>
      </c>
      <c r="H821" s="43">
        <f t="shared" si="88"/>
        <v>0</v>
      </c>
      <c r="I821" s="43">
        <f t="shared" si="90"/>
        <v>0</v>
      </c>
      <c r="J821" s="78" t="str">
        <f t="shared" si="89"/>
        <v>2088–2089</v>
      </c>
      <c r="K821" s="78"/>
      <c r="L821" s="89"/>
      <c r="M821" s="78"/>
      <c r="N821" s="87"/>
      <c r="O821" s="79"/>
      <c r="Q821" s="46"/>
    </row>
    <row r="822" spans="1:17" s="40" customFormat="1" ht="20.25" customHeight="1" x14ac:dyDescent="0.2">
      <c r="A822" s="41">
        <v>68942</v>
      </c>
      <c r="B822" s="42">
        <f t="shared" si="85"/>
        <v>0</v>
      </c>
      <c r="C822" s="117"/>
      <c r="D822" s="43">
        <f t="shared" si="86"/>
        <v>0</v>
      </c>
      <c r="E822" s="44">
        <f t="shared" si="84"/>
        <v>0</v>
      </c>
      <c r="F822" s="43">
        <f t="shared" si="87"/>
        <v>0</v>
      </c>
      <c r="G822" s="45">
        <f>IF(AND(C822&lt;&gt;"",SUM(G$27:G821)&lt;E$19),$E$19/$E$23,0)</f>
        <v>0</v>
      </c>
      <c r="H822" s="43">
        <f t="shared" si="88"/>
        <v>0</v>
      </c>
      <c r="I822" s="43">
        <f t="shared" si="90"/>
        <v>0</v>
      </c>
      <c r="J822" s="78" t="str">
        <f t="shared" si="89"/>
        <v>2088–2089</v>
      </c>
      <c r="K822" s="78"/>
      <c r="L822" s="89"/>
      <c r="M822" s="78"/>
      <c r="N822" s="87"/>
      <c r="O822" s="79"/>
      <c r="Q822" s="46"/>
    </row>
    <row r="823" spans="1:17" s="40" customFormat="1" ht="20.25" customHeight="1" x14ac:dyDescent="0.2">
      <c r="A823" s="41">
        <v>68973</v>
      </c>
      <c r="B823" s="42">
        <f t="shared" si="85"/>
        <v>0</v>
      </c>
      <c r="C823" s="117"/>
      <c r="D823" s="43">
        <f t="shared" si="86"/>
        <v>0</v>
      </c>
      <c r="E823" s="44">
        <f t="shared" si="84"/>
        <v>0</v>
      </c>
      <c r="F823" s="43">
        <f t="shared" si="87"/>
        <v>0</v>
      </c>
      <c r="G823" s="45">
        <f>IF(AND(C823&lt;&gt;"",SUM(G$27:G822)&lt;E$19),$E$19/$E$23,0)</f>
        <v>0</v>
      </c>
      <c r="H823" s="43">
        <f t="shared" si="88"/>
        <v>0</v>
      </c>
      <c r="I823" s="43">
        <f t="shared" si="90"/>
        <v>0</v>
      </c>
      <c r="J823" s="78" t="str">
        <f t="shared" si="89"/>
        <v>2088–2089</v>
      </c>
      <c r="K823" s="78"/>
      <c r="L823" s="89"/>
      <c r="M823" s="78"/>
      <c r="N823" s="87"/>
      <c r="O823" s="79"/>
      <c r="Q823" s="46"/>
    </row>
    <row r="824" spans="1:17" s="40" customFormat="1" ht="20.25" customHeight="1" x14ac:dyDescent="0.2">
      <c r="A824" s="41">
        <v>69003</v>
      </c>
      <c r="B824" s="42">
        <f t="shared" si="85"/>
        <v>0</v>
      </c>
      <c r="C824" s="117"/>
      <c r="D824" s="43">
        <f t="shared" si="86"/>
        <v>0</v>
      </c>
      <c r="E824" s="44">
        <f t="shared" si="84"/>
        <v>0</v>
      </c>
      <c r="F824" s="43">
        <f t="shared" si="87"/>
        <v>0</v>
      </c>
      <c r="G824" s="45">
        <f>IF(AND(C824&lt;&gt;"",SUM(G$27:G823)&lt;E$19),$E$19/$E$23,0)</f>
        <v>0</v>
      </c>
      <c r="H824" s="43">
        <f t="shared" si="88"/>
        <v>0</v>
      </c>
      <c r="I824" s="43">
        <f t="shared" si="90"/>
        <v>0</v>
      </c>
      <c r="J824" s="78" t="str">
        <f t="shared" si="89"/>
        <v>2088–2089</v>
      </c>
      <c r="K824" s="78"/>
      <c r="L824" s="89"/>
      <c r="M824" s="78"/>
      <c r="N824" s="87"/>
      <c r="O824" s="79"/>
      <c r="Q824" s="46"/>
    </row>
    <row r="825" spans="1:17" s="40" customFormat="1" ht="20.25" customHeight="1" x14ac:dyDescent="0.2">
      <c r="A825" s="41">
        <v>69034</v>
      </c>
      <c r="B825" s="42">
        <f t="shared" si="85"/>
        <v>0</v>
      </c>
      <c r="C825" s="117"/>
      <c r="D825" s="43">
        <f t="shared" si="86"/>
        <v>0</v>
      </c>
      <c r="E825" s="44">
        <f t="shared" si="84"/>
        <v>0</v>
      </c>
      <c r="F825" s="43">
        <f t="shared" si="87"/>
        <v>0</v>
      </c>
      <c r="G825" s="45">
        <f>IF(AND(C825&lt;&gt;"",SUM(G$27:G824)&lt;E$19),$E$19/$E$23,0)</f>
        <v>0</v>
      </c>
      <c r="H825" s="43">
        <f t="shared" si="88"/>
        <v>0</v>
      </c>
      <c r="I825" s="43">
        <f t="shared" si="90"/>
        <v>0</v>
      </c>
      <c r="J825" s="78" t="str">
        <f t="shared" si="89"/>
        <v>2088–2089</v>
      </c>
      <c r="K825" s="78"/>
      <c r="L825" s="89"/>
      <c r="M825" s="78"/>
      <c r="N825" s="87"/>
      <c r="O825" s="79"/>
      <c r="Q825" s="46"/>
    </row>
    <row r="826" spans="1:17" s="40" customFormat="1" ht="20.25" customHeight="1" x14ac:dyDescent="0.2">
      <c r="A826" s="41">
        <v>69065</v>
      </c>
      <c r="B826" s="42">
        <f t="shared" si="85"/>
        <v>0</v>
      </c>
      <c r="C826" s="117"/>
      <c r="D826" s="43">
        <f t="shared" si="86"/>
        <v>0</v>
      </c>
      <c r="E826" s="44">
        <f t="shared" si="84"/>
        <v>0</v>
      </c>
      <c r="F826" s="43">
        <f t="shared" si="87"/>
        <v>0</v>
      </c>
      <c r="G826" s="45">
        <f>IF(AND(C826&lt;&gt;"",SUM(G$27:G825)&lt;E$19),$E$19/$E$23,0)</f>
        <v>0</v>
      </c>
      <c r="H826" s="43">
        <f t="shared" si="88"/>
        <v>0</v>
      </c>
      <c r="I826" s="43">
        <f t="shared" si="90"/>
        <v>0</v>
      </c>
      <c r="J826" s="78" t="str">
        <f t="shared" si="89"/>
        <v>2088–2089</v>
      </c>
      <c r="K826" s="78"/>
      <c r="L826" s="89"/>
      <c r="M826" s="78"/>
      <c r="N826" s="87"/>
      <c r="O826" s="79"/>
      <c r="Q826" s="46"/>
    </row>
    <row r="827" spans="1:17" s="40" customFormat="1" ht="20.25" customHeight="1" x14ac:dyDescent="0.2">
      <c r="A827" s="41">
        <v>69093</v>
      </c>
      <c r="B827" s="42">
        <f t="shared" si="85"/>
        <v>0</v>
      </c>
      <c r="C827" s="117"/>
      <c r="D827" s="43">
        <f t="shared" si="86"/>
        <v>0</v>
      </c>
      <c r="E827" s="44">
        <f t="shared" si="84"/>
        <v>0</v>
      </c>
      <c r="F827" s="43">
        <f t="shared" si="87"/>
        <v>0</v>
      </c>
      <c r="G827" s="45">
        <f>IF(AND(C827&lt;&gt;"",SUM(G$27:G826)&lt;E$19),$E$19/$E$23,0)</f>
        <v>0</v>
      </c>
      <c r="H827" s="43">
        <f t="shared" si="88"/>
        <v>0</v>
      </c>
      <c r="I827" s="43">
        <f t="shared" si="90"/>
        <v>0</v>
      </c>
      <c r="J827" s="78" t="str">
        <f t="shared" si="89"/>
        <v>2088–2089</v>
      </c>
      <c r="K827" s="78"/>
      <c r="L827" s="89"/>
      <c r="M827" s="78"/>
      <c r="N827" s="87"/>
      <c r="O827" s="79"/>
      <c r="Q827" s="46"/>
    </row>
    <row r="828" spans="1:17" s="40" customFormat="1" ht="20.25" customHeight="1" x14ac:dyDescent="0.2">
      <c r="A828" s="41">
        <v>69124</v>
      </c>
      <c r="B828" s="42">
        <f t="shared" si="85"/>
        <v>0</v>
      </c>
      <c r="C828" s="117"/>
      <c r="D828" s="43">
        <f t="shared" si="86"/>
        <v>0</v>
      </c>
      <c r="E828" s="44">
        <f t="shared" si="84"/>
        <v>0</v>
      </c>
      <c r="F828" s="43">
        <f t="shared" si="87"/>
        <v>0</v>
      </c>
      <c r="G828" s="45">
        <f>IF(AND(C828&lt;&gt;"",SUM(G$27:G827)&lt;E$19),$E$19/$E$23,0)</f>
        <v>0</v>
      </c>
      <c r="H828" s="43">
        <f t="shared" si="88"/>
        <v>0</v>
      </c>
      <c r="I828" s="43">
        <f t="shared" si="90"/>
        <v>0</v>
      </c>
      <c r="J828" s="78" t="str">
        <f t="shared" si="89"/>
        <v>2088–2089</v>
      </c>
      <c r="K828" s="78"/>
      <c r="L828" s="89"/>
      <c r="M828" s="78"/>
      <c r="N828" s="87"/>
      <c r="O828" s="79"/>
      <c r="Q828" s="46"/>
    </row>
    <row r="829" spans="1:17" s="40" customFormat="1" ht="20.25" customHeight="1" x14ac:dyDescent="0.2">
      <c r="A829" s="41">
        <v>69154</v>
      </c>
      <c r="B829" s="42">
        <f t="shared" si="85"/>
        <v>0</v>
      </c>
      <c r="C829" s="117"/>
      <c r="D829" s="43">
        <f t="shared" si="86"/>
        <v>0</v>
      </c>
      <c r="E829" s="44">
        <f t="shared" si="84"/>
        <v>0</v>
      </c>
      <c r="F829" s="43">
        <f t="shared" si="87"/>
        <v>0</v>
      </c>
      <c r="G829" s="45">
        <f>IF(AND(C829&lt;&gt;"",SUM(G$27:G828)&lt;E$19),$E$19/$E$23,0)</f>
        <v>0</v>
      </c>
      <c r="H829" s="43">
        <f t="shared" si="88"/>
        <v>0</v>
      </c>
      <c r="I829" s="43">
        <f t="shared" si="90"/>
        <v>0</v>
      </c>
      <c r="J829" s="78" t="str">
        <f t="shared" si="89"/>
        <v>2088–2089</v>
      </c>
      <c r="K829" s="78"/>
      <c r="L829" s="89"/>
      <c r="M829" s="78"/>
      <c r="N829" s="87"/>
      <c r="O829" s="79"/>
      <c r="Q829" s="46"/>
    </row>
    <row r="830" spans="1:17" s="40" customFormat="1" ht="20.25" customHeight="1" x14ac:dyDescent="0.2">
      <c r="A830" s="41">
        <v>69185</v>
      </c>
      <c r="B830" s="42">
        <f t="shared" si="85"/>
        <v>0</v>
      </c>
      <c r="C830" s="117"/>
      <c r="D830" s="43">
        <f t="shared" si="86"/>
        <v>0</v>
      </c>
      <c r="E830" s="44">
        <f t="shared" si="84"/>
        <v>0</v>
      </c>
      <c r="F830" s="43">
        <f t="shared" si="87"/>
        <v>0</v>
      </c>
      <c r="G830" s="45">
        <f>IF(AND(C830&lt;&gt;"",SUM(G$27:G829)&lt;E$19),$E$19/$E$23,0)</f>
        <v>0</v>
      </c>
      <c r="H830" s="43">
        <f t="shared" si="88"/>
        <v>0</v>
      </c>
      <c r="I830" s="43">
        <f t="shared" si="90"/>
        <v>0</v>
      </c>
      <c r="J830" s="78" t="str">
        <f t="shared" si="89"/>
        <v>2088–2089</v>
      </c>
      <c r="K830" s="78"/>
      <c r="L830" s="89"/>
      <c r="M830" s="78"/>
      <c r="N830" s="87"/>
      <c r="O830" s="79"/>
      <c r="Q830" s="46"/>
    </row>
    <row r="831" spans="1:17" s="40" customFormat="1" ht="20.25" customHeight="1" x14ac:dyDescent="0.2">
      <c r="A831" s="41">
        <v>69215</v>
      </c>
      <c r="B831" s="42">
        <f t="shared" si="85"/>
        <v>0</v>
      </c>
      <c r="C831" s="117"/>
      <c r="D831" s="43">
        <f t="shared" si="86"/>
        <v>0</v>
      </c>
      <c r="E831" s="44">
        <f t="shared" si="84"/>
        <v>0</v>
      </c>
      <c r="F831" s="43">
        <f t="shared" si="87"/>
        <v>0</v>
      </c>
      <c r="G831" s="45">
        <f>IF(AND(C831&lt;&gt;"",SUM(G$27:G830)&lt;E$19),$E$19/$E$23,0)</f>
        <v>0</v>
      </c>
      <c r="H831" s="43">
        <f t="shared" si="88"/>
        <v>0</v>
      </c>
      <c r="I831" s="43">
        <f t="shared" si="90"/>
        <v>0</v>
      </c>
      <c r="J831" s="78" t="str">
        <f t="shared" si="89"/>
        <v>2089–2090</v>
      </c>
      <c r="K831" s="78"/>
      <c r="L831" s="89"/>
      <c r="M831" s="78"/>
      <c r="N831" s="87"/>
      <c r="O831" s="79"/>
      <c r="Q831" s="46"/>
    </row>
    <row r="832" spans="1:17" s="40" customFormat="1" ht="20.25" customHeight="1" x14ac:dyDescent="0.2">
      <c r="A832" s="41">
        <v>69246</v>
      </c>
      <c r="B832" s="42">
        <f t="shared" si="85"/>
        <v>0</v>
      </c>
      <c r="C832" s="117"/>
      <c r="D832" s="43">
        <f t="shared" si="86"/>
        <v>0</v>
      </c>
      <c r="E832" s="44">
        <f t="shared" si="84"/>
        <v>0</v>
      </c>
      <c r="F832" s="43">
        <f t="shared" si="87"/>
        <v>0</v>
      </c>
      <c r="G832" s="45">
        <f>IF(AND(C832&lt;&gt;"",SUM(G$27:G831)&lt;E$19),$E$19/$E$23,0)</f>
        <v>0</v>
      </c>
      <c r="H832" s="43">
        <f t="shared" si="88"/>
        <v>0</v>
      </c>
      <c r="I832" s="43">
        <f t="shared" si="90"/>
        <v>0</v>
      </c>
      <c r="J832" s="78" t="str">
        <f t="shared" si="89"/>
        <v>2089–2090</v>
      </c>
      <c r="K832" s="78"/>
      <c r="L832" s="89"/>
      <c r="M832" s="78"/>
      <c r="N832" s="87"/>
      <c r="O832" s="79"/>
      <c r="Q832" s="46"/>
    </row>
    <row r="833" spans="1:17" s="40" customFormat="1" ht="20.25" customHeight="1" x14ac:dyDescent="0.2">
      <c r="A833" s="41">
        <v>69277</v>
      </c>
      <c r="B833" s="42">
        <f t="shared" si="85"/>
        <v>0</v>
      </c>
      <c r="C833" s="117"/>
      <c r="D833" s="43">
        <f t="shared" si="86"/>
        <v>0</v>
      </c>
      <c r="E833" s="44">
        <f t="shared" si="84"/>
        <v>0</v>
      </c>
      <c r="F833" s="43">
        <f t="shared" si="87"/>
        <v>0</v>
      </c>
      <c r="G833" s="45">
        <f>IF(AND(C833&lt;&gt;"",SUM(G$27:G832)&lt;E$19),$E$19/$E$23,0)</f>
        <v>0</v>
      </c>
      <c r="H833" s="43">
        <f t="shared" si="88"/>
        <v>0</v>
      </c>
      <c r="I833" s="43">
        <f t="shared" si="90"/>
        <v>0</v>
      </c>
      <c r="J833" s="78" t="str">
        <f t="shared" si="89"/>
        <v>2089–2090</v>
      </c>
      <c r="K833" s="78"/>
      <c r="L833" s="89"/>
      <c r="M833" s="78"/>
      <c r="N833" s="87"/>
      <c r="O833" s="79"/>
      <c r="Q833" s="46"/>
    </row>
    <row r="834" spans="1:17" s="40" customFormat="1" ht="20.25" customHeight="1" x14ac:dyDescent="0.2">
      <c r="A834" s="41">
        <v>69307</v>
      </c>
      <c r="B834" s="42">
        <f t="shared" si="85"/>
        <v>0</v>
      </c>
      <c r="C834" s="117"/>
      <c r="D834" s="43">
        <f t="shared" si="86"/>
        <v>0</v>
      </c>
      <c r="E834" s="44">
        <f t="shared" si="84"/>
        <v>0</v>
      </c>
      <c r="F834" s="43">
        <f t="shared" si="87"/>
        <v>0</v>
      </c>
      <c r="G834" s="45">
        <f>IF(AND(C834&lt;&gt;"",SUM(G$27:G833)&lt;E$19),$E$19/$E$23,0)</f>
        <v>0</v>
      </c>
      <c r="H834" s="43">
        <f t="shared" si="88"/>
        <v>0</v>
      </c>
      <c r="I834" s="43">
        <f t="shared" si="90"/>
        <v>0</v>
      </c>
      <c r="J834" s="78" t="str">
        <f t="shared" si="89"/>
        <v>2089–2090</v>
      </c>
      <c r="K834" s="78"/>
      <c r="L834" s="89"/>
      <c r="M834" s="78"/>
      <c r="N834" s="87"/>
      <c r="O834" s="79"/>
      <c r="Q834" s="46"/>
    </row>
    <row r="835" spans="1:17" s="40" customFormat="1" ht="20.25" customHeight="1" x14ac:dyDescent="0.2">
      <c r="A835" s="41">
        <v>69338</v>
      </c>
      <c r="B835" s="42">
        <f t="shared" si="85"/>
        <v>0</v>
      </c>
      <c r="C835" s="117"/>
      <c r="D835" s="43">
        <f t="shared" si="86"/>
        <v>0</v>
      </c>
      <c r="E835" s="44">
        <f t="shared" si="84"/>
        <v>0</v>
      </c>
      <c r="F835" s="43">
        <f t="shared" si="87"/>
        <v>0</v>
      </c>
      <c r="G835" s="45">
        <f>IF(AND(C835&lt;&gt;"",SUM(G$27:G834)&lt;E$19),$E$19/$E$23,0)</f>
        <v>0</v>
      </c>
      <c r="H835" s="43">
        <f t="shared" si="88"/>
        <v>0</v>
      </c>
      <c r="I835" s="43">
        <f t="shared" si="90"/>
        <v>0</v>
      </c>
      <c r="J835" s="78" t="str">
        <f t="shared" si="89"/>
        <v>2089–2090</v>
      </c>
      <c r="K835" s="78"/>
      <c r="L835" s="89"/>
      <c r="M835" s="78"/>
      <c r="N835" s="87"/>
      <c r="O835" s="79"/>
      <c r="Q835" s="46"/>
    </row>
    <row r="836" spans="1:17" s="40" customFormat="1" ht="20.25" customHeight="1" x14ac:dyDescent="0.2">
      <c r="A836" s="41">
        <v>69368</v>
      </c>
      <c r="B836" s="42">
        <f t="shared" si="85"/>
        <v>0</v>
      </c>
      <c r="C836" s="117"/>
      <c r="D836" s="43">
        <f t="shared" si="86"/>
        <v>0</v>
      </c>
      <c r="E836" s="44">
        <f t="shared" si="84"/>
        <v>0</v>
      </c>
      <c r="F836" s="43">
        <f t="shared" si="87"/>
        <v>0</v>
      </c>
      <c r="G836" s="45">
        <f>IF(AND(C836&lt;&gt;"",SUM(G$27:G835)&lt;E$19),$E$19/$E$23,0)</f>
        <v>0</v>
      </c>
      <c r="H836" s="43">
        <f t="shared" si="88"/>
        <v>0</v>
      </c>
      <c r="I836" s="43">
        <f t="shared" si="90"/>
        <v>0</v>
      </c>
      <c r="J836" s="78" t="str">
        <f t="shared" si="89"/>
        <v>2089–2090</v>
      </c>
      <c r="K836" s="78"/>
      <c r="L836" s="89"/>
      <c r="M836" s="78"/>
      <c r="N836" s="87"/>
      <c r="O836" s="79"/>
      <c r="Q836" s="46"/>
    </row>
    <row r="837" spans="1:17" s="40" customFormat="1" ht="20.25" customHeight="1" x14ac:dyDescent="0.2">
      <c r="A837" s="41">
        <v>69399</v>
      </c>
      <c r="B837" s="42">
        <f t="shared" si="85"/>
        <v>0</v>
      </c>
      <c r="C837" s="117"/>
      <c r="D837" s="43">
        <f t="shared" si="86"/>
        <v>0</v>
      </c>
      <c r="E837" s="44">
        <f t="shared" si="84"/>
        <v>0</v>
      </c>
      <c r="F837" s="43">
        <f t="shared" si="87"/>
        <v>0</v>
      </c>
      <c r="G837" s="45">
        <f>IF(AND(C837&lt;&gt;"",SUM(G$27:G836)&lt;E$19),$E$19/$E$23,0)</f>
        <v>0</v>
      </c>
      <c r="H837" s="43">
        <f t="shared" si="88"/>
        <v>0</v>
      </c>
      <c r="I837" s="43">
        <f t="shared" si="90"/>
        <v>0</v>
      </c>
      <c r="J837" s="78" t="str">
        <f t="shared" si="89"/>
        <v>2089–2090</v>
      </c>
      <c r="K837" s="78"/>
      <c r="L837" s="89"/>
      <c r="M837" s="78"/>
      <c r="N837" s="87"/>
      <c r="O837" s="79"/>
      <c r="Q837" s="46"/>
    </row>
    <row r="838" spans="1:17" s="40" customFormat="1" ht="20.25" customHeight="1" x14ac:dyDescent="0.2">
      <c r="A838" s="41">
        <v>69430</v>
      </c>
      <c r="B838" s="42">
        <f t="shared" si="85"/>
        <v>0</v>
      </c>
      <c r="C838" s="117"/>
      <c r="D838" s="43">
        <f t="shared" si="86"/>
        <v>0</v>
      </c>
      <c r="E838" s="44">
        <f t="shared" si="84"/>
        <v>0</v>
      </c>
      <c r="F838" s="43">
        <f t="shared" si="87"/>
        <v>0</v>
      </c>
      <c r="G838" s="45">
        <f>IF(AND(C838&lt;&gt;"",SUM(G$27:G837)&lt;E$19),$E$19/$E$23,0)</f>
        <v>0</v>
      </c>
      <c r="H838" s="43">
        <f t="shared" si="88"/>
        <v>0</v>
      </c>
      <c r="I838" s="43">
        <f t="shared" si="90"/>
        <v>0</v>
      </c>
      <c r="J838" s="78" t="str">
        <f t="shared" si="89"/>
        <v>2089–2090</v>
      </c>
      <c r="K838" s="78"/>
      <c r="L838" s="89"/>
      <c r="M838" s="78"/>
      <c r="N838" s="87"/>
      <c r="O838" s="79"/>
      <c r="Q838" s="46"/>
    </row>
    <row r="839" spans="1:17" s="40" customFormat="1" ht="20.25" customHeight="1" x14ac:dyDescent="0.2">
      <c r="A839" s="41">
        <v>69458</v>
      </c>
      <c r="B839" s="42">
        <f t="shared" si="85"/>
        <v>0</v>
      </c>
      <c r="C839" s="117"/>
      <c r="D839" s="43">
        <f t="shared" si="86"/>
        <v>0</v>
      </c>
      <c r="E839" s="44">
        <f t="shared" si="84"/>
        <v>0</v>
      </c>
      <c r="F839" s="43">
        <f t="shared" si="87"/>
        <v>0</v>
      </c>
      <c r="G839" s="45">
        <f>IF(AND(C839&lt;&gt;"",SUM(G$27:G838)&lt;E$19),$E$19/$E$23,0)</f>
        <v>0</v>
      </c>
      <c r="H839" s="43">
        <f t="shared" si="88"/>
        <v>0</v>
      </c>
      <c r="I839" s="43">
        <f t="shared" si="90"/>
        <v>0</v>
      </c>
      <c r="J839" s="78" t="str">
        <f t="shared" si="89"/>
        <v>2089–2090</v>
      </c>
      <c r="K839" s="78"/>
      <c r="L839" s="89"/>
      <c r="M839" s="78"/>
      <c r="N839" s="87"/>
      <c r="O839" s="79"/>
      <c r="Q839" s="46"/>
    </row>
    <row r="840" spans="1:17" s="40" customFormat="1" ht="20.25" customHeight="1" x14ac:dyDescent="0.2">
      <c r="A840" s="41">
        <v>69489</v>
      </c>
      <c r="B840" s="42">
        <f t="shared" si="85"/>
        <v>0</v>
      </c>
      <c r="C840" s="117"/>
      <c r="D840" s="43">
        <f t="shared" si="86"/>
        <v>0</v>
      </c>
      <c r="E840" s="44">
        <f t="shared" si="84"/>
        <v>0</v>
      </c>
      <c r="F840" s="43">
        <f t="shared" si="87"/>
        <v>0</v>
      </c>
      <c r="G840" s="45">
        <f>IF(AND(C840&lt;&gt;"",SUM(G$27:G839)&lt;E$19),$E$19/$E$23,0)</f>
        <v>0</v>
      </c>
      <c r="H840" s="43">
        <f t="shared" si="88"/>
        <v>0</v>
      </c>
      <c r="I840" s="43">
        <f t="shared" si="90"/>
        <v>0</v>
      </c>
      <c r="J840" s="78" t="str">
        <f t="shared" si="89"/>
        <v>2089–2090</v>
      </c>
      <c r="K840" s="78"/>
      <c r="L840" s="89"/>
      <c r="M840" s="78"/>
      <c r="N840" s="87"/>
      <c r="O840" s="79"/>
      <c r="Q840" s="46"/>
    </row>
    <row r="841" spans="1:17" s="40" customFormat="1" ht="20.25" customHeight="1" x14ac:dyDescent="0.2">
      <c r="A841" s="41">
        <v>69519</v>
      </c>
      <c r="B841" s="42">
        <f t="shared" si="85"/>
        <v>0</v>
      </c>
      <c r="C841" s="117"/>
      <c r="D841" s="43">
        <f t="shared" si="86"/>
        <v>0</v>
      </c>
      <c r="E841" s="44">
        <f t="shared" si="84"/>
        <v>0</v>
      </c>
      <c r="F841" s="43">
        <f t="shared" si="87"/>
        <v>0</v>
      </c>
      <c r="G841" s="45">
        <f>IF(AND(C841&lt;&gt;"",SUM(G$27:G840)&lt;E$19),$E$19/$E$23,0)</f>
        <v>0</v>
      </c>
      <c r="H841" s="43">
        <f t="shared" si="88"/>
        <v>0</v>
      </c>
      <c r="I841" s="43">
        <f t="shared" si="90"/>
        <v>0</v>
      </c>
      <c r="J841" s="78" t="str">
        <f t="shared" si="89"/>
        <v>2089–2090</v>
      </c>
      <c r="K841" s="78"/>
      <c r="L841" s="89"/>
      <c r="M841" s="78"/>
      <c r="N841" s="87"/>
      <c r="O841" s="79"/>
      <c r="Q841" s="46"/>
    </row>
    <row r="842" spans="1:17" s="40" customFormat="1" ht="20.25" customHeight="1" x14ac:dyDescent="0.2">
      <c r="A842" s="41">
        <v>69550</v>
      </c>
      <c r="B842" s="42">
        <f t="shared" si="85"/>
        <v>0</v>
      </c>
      <c r="C842" s="117"/>
      <c r="D842" s="43">
        <f t="shared" si="86"/>
        <v>0</v>
      </c>
      <c r="E842" s="44">
        <f t="shared" si="84"/>
        <v>0</v>
      </c>
      <c r="F842" s="43">
        <f t="shared" si="87"/>
        <v>0</v>
      </c>
      <c r="G842" s="45">
        <f>IF(AND(C842&lt;&gt;"",SUM(G$27:G841)&lt;E$19),$E$19/$E$23,0)</f>
        <v>0</v>
      </c>
      <c r="H842" s="43">
        <f t="shared" si="88"/>
        <v>0</v>
      </c>
      <c r="I842" s="43">
        <f t="shared" si="90"/>
        <v>0</v>
      </c>
      <c r="J842" s="78" t="str">
        <f t="shared" si="89"/>
        <v>2089–2090</v>
      </c>
      <c r="K842" s="78"/>
      <c r="L842" s="89"/>
      <c r="M842" s="78"/>
      <c r="N842" s="87"/>
      <c r="O842" s="79"/>
      <c r="Q842" s="46"/>
    </row>
    <row r="843" spans="1:17" s="40" customFormat="1" ht="20.25" customHeight="1" x14ac:dyDescent="0.2">
      <c r="A843" s="41">
        <v>69580</v>
      </c>
      <c r="B843" s="42">
        <f t="shared" si="85"/>
        <v>0</v>
      </c>
      <c r="C843" s="117"/>
      <c r="D843" s="43">
        <f t="shared" si="86"/>
        <v>0</v>
      </c>
      <c r="E843" s="44">
        <f t="shared" si="84"/>
        <v>0</v>
      </c>
      <c r="F843" s="43">
        <f t="shared" si="87"/>
        <v>0</v>
      </c>
      <c r="G843" s="45">
        <f>IF(AND(C843&lt;&gt;"",SUM(G$27:G842)&lt;E$19),$E$19/$E$23,0)</f>
        <v>0</v>
      </c>
      <c r="H843" s="43">
        <f t="shared" si="88"/>
        <v>0</v>
      </c>
      <c r="I843" s="43">
        <f t="shared" si="90"/>
        <v>0</v>
      </c>
      <c r="J843" s="78" t="str">
        <f t="shared" si="89"/>
        <v>2090–2091</v>
      </c>
      <c r="K843" s="78"/>
      <c r="L843" s="89"/>
      <c r="M843" s="78"/>
      <c r="N843" s="87"/>
      <c r="O843" s="79"/>
      <c r="Q843" s="46"/>
    </row>
    <row r="844" spans="1:17" s="40" customFormat="1" ht="20.25" customHeight="1" x14ac:dyDescent="0.2">
      <c r="A844" s="41">
        <v>69611</v>
      </c>
      <c r="B844" s="42">
        <f t="shared" si="85"/>
        <v>0</v>
      </c>
      <c r="C844" s="117"/>
      <c r="D844" s="43">
        <f t="shared" si="86"/>
        <v>0</v>
      </c>
      <c r="E844" s="44">
        <f t="shared" si="84"/>
        <v>0</v>
      </c>
      <c r="F844" s="43">
        <f t="shared" si="87"/>
        <v>0</v>
      </c>
      <c r="G844" s="45">
        <f>IF(AND(C844&lt;&gt;"",SUM(G$27:G843)&lt;E$19),$E$19/$E$23,0)</f>
        <v>0</v>
      </c>
      <c r="H844" s="43">
        <f t="shared" si="88"/>
        <v>0</v>
      </c>
      <c r="I844" s="43">
        <f t="shared" si="90"/>
        <v>0</v>
      </c>
      <c r="J844" s="78" t="str">
        <f t="shared" si="89"/>
        <v>2090–2091</v>
      </c>
      <c r="K844" s="78"/>
      <c r="L844" s="89"/>
      <c r="M844" s="78"/>
      <c r="N844" s="87"/>
      <c r="O844" s="79"/>
      <c r="Q844" s="46"/>
    </row>
    <row r="845" spans="1:17" s="40" customFormat="1" ht="20.25" customHeight="1" x14ac:dyDescent="0.2">
      <c r="A845" s="41">
        <v>69642</v>
      </c>
      <c r="B845" s="42">
        <f t="shared" si="85"/>
        <v>0</v>
      </c>
      <c r="C845" s="117"/>
      <c r="D845" s="43">
        <f t="shared" si="86"/>
        <v>0</v>
      </c>
      <c r="E845" s="44">
        <f t="shared" si="84"/>
        <v>0</v>
      </c>
      <c r="F845" s="43">
        <f t="shared" si="87"/>
        <v>0</v>
      </c>
      <c r="G845" s="45">
        <f>IF(AND(C845&lt;&gt;"",SUM(G$27:G844)&lt;E$19),$E$19/$E$23,0)</f>
        <v>0</v>
      </c>
      <c r="H845" s="43">
        <f t="shared" si="88"/>
        <v>0</v>
      </c>
      <c r="I845" s="43">
        <f t="shared" si="90"/>
        <v>0</v>
      </c>
      <c r="J845" s="78" t="str">
        <f t="shared" si="89"/>
        <v>2090–2091</v>
      </c>
      <c r="K845" s="78"/>
      <c r="L845" s="89"/>
      <c r="M845" s="78"/>
      <c r="N845" s="87"/>
      <c r="O845" s="79"/>
      <c r="Q845" s="46"/>
    </row>
    <row r="846" spans="1:17" s="40" customFormat="1" ht="20.25" customHeight="1" x14ac:dyDescent="0.2">
      <c r="A846" s="41">
        <v>69672</v>
      </c>
      <c r="B846" s="42">
        <f t="shared" si="85"/>
        <v>0</v>
      </c>
      <c r="C846" s="117"/>
      <c r="D846" s="43">
        <f t="shared" si="86"/>
        <v>0</v>
      </c>
      <c r="E846" s="44">
        <f t="shared" si="84"/>
        <v>0</v>
      </c>
      <c r="F846" s="43">
        <f t="shared" si="87"/>
        <v>0</v>
      </c>
      <c r="G846" s="45">
        <f>IF(AND(C846&lt;&gt;"",SUM(G$27:G845)&lt;E$19),$E$19/$E$23,0)</f>
        <v>0</v>
      </c>
      <c r="H846" s="43">
        <f t="shared" si="88"/>
        <v>0</v>
      </c>
      <c r="I846" s="43">
        <f t="shared" si="90"/>
        <v>0</v>
      </c>
      <c r="J846" s="78" t="str">
        <f t="shared" si="89"/>
        <v>2090–2091</v>
      </c>
      <c r="K846" s="78"/>
      <c r="L846" s="89"/>
      <c r="M846" s="78"/>
      <c r="N846" s="87"/>
      <c r="O846" s="79"/>
      <c r="Q846" s="46"/>
    </row>
    <row r="847" spans="1:17" s="40" customFormat="1" ht="20.25" customHeight="1" x14ac:dyDescent="0.2">
      <c r="A847" s="41">
        <v>69703</v>
      </c>
      <c r="B847" s="42">
        <f t="shared" si="85"/>
        <v>0</v>
      </c>
      <c r="C847" s="117"/>
      <c r="D847" s="43">
        <f t="shared" si="86"/>
        <v>0</v>
      </c>
      <c r="E847" s="44">
        <f t="shared" si="84"/>
        <v>0</v>
      </c>
      <c r="F847" s="43">
        <f t="shared" si="87"/>
        <v>0</v>
      </c>
      <c r="G847" s="45">
        <f>IF(AND(C847&lt;&gt;"",SUM(G$27:G846)&lt;E$19),$E$19/$E$23,0)</f>
        <v>0</v>
      </c>
      <c r="H847" s="43">
        <f t="shared" si="88"/>
        <v>0</v>
      </c>
      <c r="I847" s="43">
        <f t="shared" si="90"/>
        <v>0</v>
      </c>
      <c r="J847" s="78" t="str">
        <f t="shared" si="89"/>
        <v>2090–2091</v>
      </c>
      <c r="K847" s="78"/>
      <c r="L847" s="89"/>
      <c r="M847" s="78"/>
      <c r="N847" s="87"/>
      <c r="O847" s="79"/>
      <c r="Q847" s="46"/>
    </row>
    <row r="848" spans="1:17" s="40" customFormat="1" ht="20.25" customHeight="1" x14ac:dyDescent="0.2">
      <c r="A848" s="41">
        <v>69733</v>
      </c>
      <c r="B848" s="42">
        <f t="shared" si="85"/>
        <v>0</v>
      </c>
      <c r="C848" s="117"/>
      <c r="D848" s="43">
        <f t="shared" si="86"/>
        <v>0</v>
      </c>
      <c r="E848" s="44">
        <f t="shared" si="84"/>
        <v>0</v>
      </c>
      <c r="F848" s="43">
        <f t="shared" si="87"/>
        <v>0</v>
      </c>
      <c r="G848" s="45">
        <f>IF(AND(C848&lt;&gt;"",SUM(G$27:G847)&lt;E$19),$E$19/$E$23,0)</f>
        <v>0</v>
      </c>
      <c r="H848" s="43">
        <f t="shared" si="88"/>
        <v>0</v>
      </c>
      <c r="I848" s="43">
        <f t="shared" si="90"/>
        <v>0</v>
      </c>
      <c r="J848" s="78" t="str">
        <f t="shared" si="89"/>
        <v>2090–2091</v>
      </c>
      <c r="K848" s="78"/>
      <c r="L848" s="89"/>
      <c r="M848" s="78"/>
      <c r="N848" s="87"/>
      <c r="O848" s="79"/>
      <c r="Q848" s="46"/>
    </row>
    <row r="849" spans="1:17" s="40" customFormat="1" ht="20.25" customHeight="1" x14ac:dyDescent="0.2">
      <c r="A849" s="41">
        <v>69764</v>
      </c>
      <c r="B849" s="42">
        <f t="shared" si="85"/>
        <v>0</v>
      </c>
      <c r="C849" s="117"/>
      <c r="D849" s="43">
        <f t="shared" si="86"/>
        <v>0</v>
      </c>
      <c r="E849" s="44">
        <f t="shared" si="84"/>
        <v>0</v>
      </c>
      <c r="F849" s="43">
        <f t="shared" si="87"/>
        <v>0</v>
      </c>
      <c r="G849" s="45">
        <f>IF(AND(C849&lt;&gt;"",SUM(G$27:G848)&lt;E$19),$E$19/$E$23,0)</f>
        <v>0</v>
      </c>
      <c r="H849" s="43">
        <f t="shared" si="88"/>
        <v>0</v>
      </c>
      <c r="I849" s="43">
        <f t="shared" si="90"/>
        <v>0</v>
      </c>
      <c r="J849" s="78" t="str">
        <f t="shared" si="89"/>
        <v>2090–2091</v>
      </c>
      <c r="K849" s="78"/>
      <c r="L849" s="89"/>
      <c r="M849" s="78"/>
      <c r="N849" s="87"/>
      <c r="O849" s="79"/>
      <c r="Q849" s="46"/>
    </row>
    <row r="850" spans="1:17" s="40" customFormat="1" ht="20.25" customHeight="1" x14ac:dyDescent="0.2">
      <c r="A850" s="41">
        <v>69795</v>
      </c>
      <c r="B850" s="42">
        <f t="shared" si="85"/>
        <v>0</v>
      </c>
      <c r="C850" s="117"/>
      <c r="D850" s="43">
        <f t="shared" si="86"/>
        <v>0</v>
      </c>
      <c r="E850" s="44">
        <f t="shared" si="84"/>
        <v>0</v>
      </c>
      <c r="F850" s="43">
        <f t="shared" si="87"/>
        <v>0</v>
      </c>
      <c r="G850" s="45">
        <f>IF(AND(C850&lt;&gt;"",SUM(G$27:G849)&lt;E$19),$E$19/$E$23,0)</f>
        <v>0</v>
      </c>
      <c r="H850" s="43">
        <f t="shared" si="88"/>
        <v>0</v>
      </c>
      <c r="I850" s="43">
        <f t="shared" si="90"/>
        <v>0</v>
      </c>
      <c r="J850" s="78" t="str">
        <f t="shared" si="89"/>
        <v>2090–2091</v>
      </c>
      <c r="K850" s="78"/>
      <c r="L850" s="89"/>
      <c r="M850" s="78"/>
      <c r="N850" s="87"/>
      <c r="O850" s="79"/>
      <c r="Q850" s="46"/>
    </row>
    <row r="851" spans="1:17" s="40" customFormat="1" ht="20.25" customHeight="1" x14ac:dyDescent="0.2">
      <c r="A851" s="41">
        <v>69823</v>
      </c>
      <c r="B851" s="42">
        <f t="shared" si="85"/>
        <v>0</v>
      </c>
      <c r="C851" s="117"/>
      <c r="D851" s="43">
        <f t="shared" si="86"/>
        <v>0</v>
      </c>
      <c r="E851" s="44">
        <f t="shared" si="84"/>
        <v>0</v>
      </c>
      <c r="F851" s="43">
        <f t="shared" si="87"/>
        <v>0</v>
      </c>
      <c r="G851" s="45">
        <f>IF(AND(C851&lt;&gt;"",SUM(G$27:G850)&lt;E$19),$E$19/$E$23,0)</f>
        <v>0</v>
      </c>
      <c r="H851" s="43">
        <f t="shared" si="88"/>
        <v>0</v>
      </c>
      <c r="I851" s="43">
        <f t="shared" si="90"/>
        <v>0</v>
      </c>
      <c r="J851" s="78" t="str">
        <f t="shared" si="89"/>
        <v>2090–2091</v>
      </c>
      <c r="K851" s="78"/>
      <c r="L851" s="89"/>
      <c r="M851" s="78"/>
      <c r="N851" s="87"/>
      <c r="O851" s="79"/>
      <c r="Q851" s="46"/>
    </row>
    <row r="852" spans="1:17" s="40" customFormat="1" ht="20.25" customHeight="1" x14ac:dyDescent="0.2">
      <c r="A852" s="41">
        <v>69854</v>
      </c>
      <c r="B852" s="42">
        <f t="shared" si="85"/>
        <v>0</v>
      </c>
      <c r="C852" s="117"/>
      <c r="D852" s="43">
        <f t="shared" si="86"/>
        <v>0</v>
      </c>
      <c r="E852" s="44">
        <f t="shared" si="84"/>
        <v>0</v>
      </c>
      <c r="F852" s="43">
        <f t="shared" si="87"/>
        <v>0</v>
      </c>
      <c r="G852" s="45">
        <f>IF(AND(C852&lt;&gt;"",SUM(G$27:G851)&lt;E$19),$E$19/$E$23,0)</f>
        <v>0</v>
      </c>
      <c r="H852" s="43">
        <f t="shared" si="88"/>
        <v>0</v>
      </c>
      <c r="I852" s="43">
        <f t="shared" si="90"/>
        <v>0</v>
      </c>
      <c r="J852" s="78" t="str">
        <f t="shared" si="89"/>
        <v>2090–2091</v>
      </c>
      <c r="K852" s="78"/>
      <c r="L852" s="89"/>
      <c r="M852" s="78"/>
      <c r="N852" s="87"/>
      <c r="O852" s="79"/>
      <c r="Q852" s="46"/>
    </row>
    <row r="853" spans="1:17" s="40" customFormat="1" ht="20.25" customHeight="1" x14ac:dyDescent="0.2">
      <c r="A853" s="41">
        <v>69884</v>
      </c>
      <c r="B853" s="42">
        <f t="shared" si="85"/>
        <v>0</v>
      </c>
      <c r="C853" s="117"/>
      <c r="D853" s="43">
        <f t="shared" si="86"/>
        <v>0</v>
      </c>
      <c r="E853" s="44">
        <f t="shared" si="84"/>
        <v>0</v>
      </c>
      <c r="F853" s="43">
        <f t="shared" si="87"/>
        <v>0</v>
      </c>
      <c r="G853" s="45">
        <f>IF(AND(C853&lt;&gt;"",SUM(G$27:G852)&lt;E$19),$E$19/$E$23,0)</f>
        <v>0</v>
      </c>
      <c r="H853" s="43">
        <f t="shared" si="88"/>
        <v>0</v>
      </c>
      <c r="I853" s="43">
        <f t="shared" si="90"/>
        <v>0</v>
      </c>
      <c r="J853" s="78" t="str">
        <f t="shared" si="89"/>
        <v>2090–2091</v>
      </c>
      <c r="K853" s="78"/>
      <c r="L853" s="89"/>
      <c r="M853" s="78"/>
      <c r="N853" s="87"/>
      <c r="O853" s="79"/>
      <c r="Q853" s="46"/>
    </row>
    <row r="854" spans="1:17" s="40" customFormat="1" ht="20.25" customHeight="1" x14ac:dyDescent="0.2">
      <c r="A854" s="41">
        <v>69915</v>
      </c>
      <c r="B854" s="42">
        <f t="shared" si="85"/>
        <v>0</v>
      </c>
      <c r="C854" s="117"/>
      <c r="D854" s="43">
        <f t="shared" si="86"/>
        <v>0</v>
      </c>
      <c r="E854" s="44">
        <f t="shared" si="84"/>
        <v>0</v>
      </c>
      <c r="F854" s="43">
        <f t="shared" si="87"/>
        <v>0</v>
      </c>
      <c r="G854" s="45">
        <f>IF(AND(C854&lt;&gt;"",SUM(G$27:G853)&lt;E$19),$E$19/$E$23,0)</f>
        <v>0</v>
      </c>
      <c r="H854" s="43">
        <f t="shared" si="88"/>
        <v>0</v>
      </c>
      <c r="I854" s="43">
        <f t="shared" si="90"/>
        <v>0</v>
      </c>
      <c r="J854" s="78" t="str">
        <f t="shared" si="89"/>
        <v>2090–2091</v>
      </c>
      <c r="K854" s="78"/>
      <c r="L854" s="89"/>
      <c r="M854" s="78"/>
      <c r="N854" s="87"/>
      <c r="O854" s="79"/>
      <c r="Q854" s="46"/>
    </row>
    <row r="855" spans="1:17" s="40" customFormat="1" ht="20.25" customHeight="1" x14ac:dyDescent="0.2">
      <c r="A855" s="41">
        <v>69945</v>
      </c>
      <c r="B855" s="42">
        <f t="shared" si="85"/>
        <v>0</v>
      </c>
      <c r="C855" s="117"/>
      <c r="D855" s="43">
        <f t="shared" si="86"/>
        <v>0</v>
      </c>
      <c r="E855" s="44">
        <f t="shared" si="84"/>
        <v>0</v>
      </c>
      <c r="F855" s="43">
        <f t="shared" si="87"/>
        <v>0</v>
      </c>
      <c r="G855" s="45">
        <f>IF(AND(C855&lt;&gt;"",SUM(G$27:G854)&lt;E$19),$E$19/$E$23,0)</f>
        <v>0</v>
      </c>
      <c r="H855" s="43">
        <f t="shared" si="88"/>
        <v>0</v>
      </c>
      <c r="I855" s="43">
        <f t="shared" si="90"/>
        <v>0</v>
      </c>
      <c r="J855" s="78" t="str">
        <f t="shared" si="89"/>
        <v>2091–2092</v>
      </c>
      <c r="K855" s="78"/>
      <c r="L855" s="89"/>
      <c r="M855" s="78"/>
      <c r="N855" s="87"/>
      <c r="O855" s="79"/>
      <c r="Q855" s="46"/>
    </row>
    <row r="856" spans="1:17" s="40" customFormat="1" ht="20.25" customHeight="1" x14ac:dyDescent="0.2">
      <c r="A856" s="41">
        <v>69976</v>
      </c>
      <c r="B856" s="42">
        <f t="shared" si="85"/>
        <v>0</v>
      </c>
      <c r="C856" s="117"/>
      <c r="D856" s="43">
        <f t="shared" si="86"/>
        <v>0</v>
      </c>
      <c r="E856" s="44">
        <f t="shared" si="84"/>
        <v>0</v>
      </c>
      <c r="F856" s="43">
        <f t="shared" si="87"/>
        <v>0</v>
      </c>
      <c r="G856" s="45">
        <f>IF(AND(C856&lt;&gt;"",SUM(G$27:G855)&lt;E$19),$E$19/$E$23,0)</f>
        <v>0</v>
      </c>
      <c r="H856" s="43">
        <f t="shared" si="88"/>
        <v>0</v>
      </c>
      <c r="I856" s="43">
        <f t="shared" si="90"/>
        <v>0</v>
      </c>
      <c r="J856" s="78" t="str">
        <f t="shared" si="89"/>
        <v>2091–2092</v>
      </c>
      <c r="K856" s="78"/>
      <c r="L856" s="89"/>
      <c r="M856" s="78"/>
      <c r="N856" s="87"/>
      <c r="O856" s="79"/>
      <c r="Q856" s="46"/>
    </row>
    <row r="857" spans="1:17" s="40" customFormat="1" ht="20.25" customHeight="1" x14ac:dyDescent="0.2">
      <c r="A857" s="41">
        <v>70007</v>
      </c>
      <c r="B857" s="42">
        <f t="shared" si="85"/>
        <v>0</v>
      </c>
      <c r="C857" s="117"/>
      <c r="D857" s="43">
        <f t="shared" si="86"/>
        <v>0</v>
      </c>
      <c r="E857" s="44">
        <f t="shared" si="84"/>
        <v>0</v>
      </c>
      <c r="F857" s="43">
        <f t="shared" si="87"/>
        <v>0</v>
      </c>
      <c r="G857" s="45">
        <f>IF(AND(C857&lt;&gt;"",SUM(G$27:G856)&lt;E$19),$E$19/$E$23,0)</f>
        <v>0</v>
      </c>
      <c r="H857" s="43">
        <f t="shared" si="88"/>
        <v>0</v>
      </c>
      <c r="I857" s="43">
        <f t="shared" si="90"/>
        <v>0</v>
      </c>
      <c r="J857" s="78" t="str">
        <f t="shared" si="89"/>
        <v>2091–2092</v>
      </c>
      <c r="K857" s="78"/>
      <c r="L857" s="89"/>
      <c r="M857" s="78"/>
      <c r="N857" s="87"/>
      <c r="O857" s="79"/>
      <c r="Q857" s="46"/>
    </row>
    <row r="858" spans="1:17" s="40" customFormat="1" ht="20.25" customHeight="1" x14ac:dyDescent="0.2">
      <c r="A858" s="41">
        <v>70037</v>
      </c>
      <c r="B858" s="42">
        <f t="shared" si="85"/>
        <v>0</v>
      </c>
      <c r="C858" s="117"/>
      <c r="D858" s="43">
        <f t="shared" si="86"/>
        <v>0</v>
      </c>
      <c r="E858" s="44">
        <f t="shared" si="84"/>
        <v>0</v>
      </c>
      <c r="F858" s="43">
        <f t="shared" si="87"/>
        <v>0</v>
      </c>
      <c r="G858" s="45">
        <f>IF(AND(C858&lt;&gt;"",SUM(G$27:G857)&lt;E$19),$E$19/$E$23,0)</f>
        <v>0</v>
      </c>
      <c r="H858" s="43">
        <f t="shared" si="88"/>
        <v>0</v>
      </c>
      <c r="I858" s="43">
        <f t="shared" si="90"/>
        <v>0</v>
      </c>
      <c r="J858" s="78" t="str">
        <f t="shared" si="89"/>
        <v>2091–2092</v>
      </c>
      <c r="K858" s="78"/>
      <c r="L858" s="89"/>
      <c r="M858" s="78"/>
      <c r="N858" s="87"/>
      <c r="O858" s="79"/>
      <c r="Q858" s="46"/>
    </row>
    <row r="859" spans="1:17" s="40" customFormat="1" ht="20.25" customHeight="1" x14ac:dyDescent="0.2">
      <c r="A859" s="41">
        <v>70068</v>
      </c>
      <c r="B859" s="42">
        <f t="shared" si="85"/>
        <v>0</v>
      </c>
      <c r="C859" s="117"/>
      <c r="D859" s="43">
        <f t="shared" si="86"/>
        <v>0</v>
      </c>
      <c r="E859" s="44">
        <f t="shared" ref="E859:E922" si="91">C859-D859</f>
        <v>0</v>
      </c>
      <c r="F859" s="43">
        <f t="shared" si="87"/>
        <v>0</v>
      </c>
      <c r="G859" s="45">
        <f>IF(AND(C859&lt;&gt;"",SUM(G$27:G858)&lt;E$19),$E$19/$E$23,0)</f>
        <v>0</v>
      </c>
      <c r="H859" s="43">
        <f t="shared" si="88"/>
        <v>0</v>
      </c>
      <c r="I859" s="43">
        <f t="shared" si="90"/>
        <v>0</v>
      </c>
      <c r="J859" s="78" t="str">
        <f t="shared" si="89"/>
        <v>2091–2092</v>
      </c>
      <c r="K859" s="78"/>
      <c r="L859" s="89"/>
      <c r="M859" s="78"/>
      <c r="N859" s="87"/>
      <c r="O859" s="79"/>
      <c r="Q859" s="46"/>
    </row>
    <row r="860" spans="1:17" s="40" customFormat="1" ht="20.25" customHeight="1" x14ac:dyDescent="0.2">
      <c r="A860" s="41">
        <v>70098</v>
      </c>
      <c r="B860" s="42">
        <f t="shared" ref="B860:B923" si="92">IF(C860&gt;0,C860*-1,C860)</f>
        <v>0</v>
      </c>
      <c r="C860" s="117"/>
      <c r="D860" s="43">
        <f t="shared" ref="D860:D923" si="93">IF(C860="",0,IF($E$15="Beginning",IF(C859&lt;&gt;"",$F859*$E$6/12,0),IF(C859&lt;&gt;"",$F859*$E$6/12,$E$16*$E$6/12)))</f>
        <v>0</v>
      </c>
      <c r="E860" s="44">
        <f t="shared" si="91"/>
        <v>0</v>
      </c>
      <c r="F860" s="43">
        <f t="shared" ref="F860:F923" si="94">IF(C860="",0,IF(C859="",$E$16-E860,IF(C860&lt;&gt;"",F859-E860)))</f>
        <v>0</v>
      </c>
      <c r="G860" s="45">
        <f>IF(AND(C860&lt;&gt;"",SUM(G$27:G859)&lt;E$19),$E$19/$E$23,0)</f>
        <v>0</v>
      </c>
      <c r="H860" s="43">
        <f t="shared" ref="H860:H923" si="95">IF(C860&lt;&gt;"",G860+H859,0)</f>
        <v>0</v>
      </c>
      <c r="I860" s="43">
        <f t="shared" si="90"/>
        <v>0</v>
      </c>
      <c r="J860" s="78" t="str">
        <f t="shared" ref="J860:J923" si="96">IF(OR(MONTH(A860)=1,MONTH(A860)=2,MONTH(A860)=3,MONTH(A860)=4,MONTH(A860)=5,MONTH(A860)=6),YEAR(A860)-1&amp;"–"&amp;YEAR(A860),YEAR(A860)&amp;"–"&amp;YEAR(A860)+1)</f>
        <v>2091–2092</v>
      </c>
      <c r="K860" s="78"/>
      <c r="L860" s="89"/>
      <c r="M860" s="78"/>
      <c r="N860" s="87"/>
      <c r="O860" s="79"/>
      <c r="Q860" s="46"/>
    </row>
    <row r="861" spans="1:17" s="40" customFormat="1" ht="20.25" customHeight="1" x14ac:dyDescent="0.2">
      <c r="A861" s="41">
        <v>70129</v>
      </c>
      <c r="B861" s="42">
        <f t="shared" si="92"/>
        <v>0</v>
      </c>
      <c r="C861" s="117"/>
      <c r="D861" s="43">
        <f t="shared" si="93"/>
        <v>0</v>
      </c>
      <c r="E861" s="44">
        <f t="shared" si="91"/>
        <v>0</v>
      </c>
      <c r="F861" s="43">
        <f t="shared" si="94"/>
        <v>0</v>
      </c>
      <c r="G861" s="45">
        <f>IF(AND(C861&lt;&gt;"",SUM(G$27:G860)&lt;E$19),$E$19/$E$23,0)</f>
        <v>0</v>
      </c>
      <c r="H861" s="43">
        <f t="shared" si="95"/>
        <v>0</v>
      </c>
      <c r="I861" s="43">
        <f t="shared" ref="I861:I924" si="97">IF(C861&lt;&gt;"",$E$19-H861,0)</f>
        <v>0</v>
      </c>
      <c r="J861" s="78" t="str">
        <f t="shared" si="96"/>
        <v>2091–2092</v>
      </c>
      <c r="K861" s="78"/>
      <c r="L861" s="89"/>
      <c r="M861" s="78"/>
      <c r="N861" s="87"/>
      <c r="O861" s="79"/>
      <c r="Q861" s="46"/>
    </row>
    <row r="862" spans="1:17" s="40" customFormat="1" ht="20.25" customHeight="1" x14ac:dyDescent="0.2">
      <c r="A862" s="41">
        <v>70160</v>
      </c>
      <c r="B862" s="42">
        <f t="shared" si="92"/>
        <v>0</v>
      </c>
      <c r="C862" s="117"/>
      <c r="D862" s="43">
        <f t="shared" si="93"/>
        <v>0</v>
      </c>
      <c r="E862" s="44">
        <f t="shared" si="91"/>
        <v>0</v>
      </c>
      <c r="F862" s="43">
        <f t="shared" si="94"/>
        <v>0</v>
      </c>
      <c r="G862" s="45">
        <f>IF(AND(C862&lt;&gt;"",SUM(G$27:G861)&lt;E$19),$E$19/$E$23,0)</f>
        <v>0</v>
      </c>
      <c r="H862" s="43">
        <f t="shared" si="95"/>
        <v>0</v>
      </c>
      <c r="I862" s="43">
        <f t="shared" si="97"/>
        <v>0</v>
      </c>
      <c r="J862" s="78" t="str">
        <f t="shared" si="96"/>
        <v>2091–2092</v>
      </c>
      <c r="K862" s="78"/>
      <c r="L862" s="89"/>
      <c r="M862" s="78"/>
      <c r="N862" s="87"/>
      <c r="O862" s="79"/>
      <c r="Q862" s="46"/>
    </row>
    <row r="863" spans="1:17" s="40" customFormat="1" ht="20.25" customHeight="1" x14ac:dyDescent="0.2">
      <c r="A863" s="41">
        <v>70189</v>
      </c>
      <c r="B863" s="42">
        <f t="shared" si="92"/>
        <v>0</v>
      </c>
      <c r="C863" s="117"/>
      <c r="D863" s="43">
        <f t="shared" si="93"/>
        <v>0</v>
      </c>
      <c r="E863" s="44">
        <f t="shared" si="91"/>
        <v>0</v>
      </c>
      <c r="F863" s="43">
        <f t="shared" si="94"/>
        <v>0</v>
      </c>
      <c r="G863" s="45">
        <f>IF(AND(C863&lt;&gt;"",SUM(G$27:G862)&lt;E$19),$E$19/$E$23,0)</f>
        <v>0</v>
      </c>
      <c r="H863" s="43">
        <f t="shared" si="95"/>
        <v>0</v>
      </c>
      <c r="I863" s="43">
        <f t="shared" si="97"/>
        <v>0</v>
      </c>
      <c r="J863" s="78" t="str">
        <f t="shared" si="96"/>
        <v>2091–2092</v>
      </c>
      <c r="K863" s="78"/>
      <c r="L863" s="89"/>
      <c r="M863" s="78"/>
      <c r="N863" s="87"/>
      <c r="O863" s="79"/>
      <c r="Q863" s="46"/>
    </row>
    <row r="864" spans="1:17" s="40" customFormat="1" ht="20.25" customHeight="1" x14ac:dyDescent="0.2">
      <c r="A864" s="41">
        <v>70220</v>
      </c>
      <c r="B864" s="42">
        <f t="shared" si="92"/>
        <v>0</v>
      </c>
      <c r="C864" s="117"/>
      <c r="D864" s="43">
        <f t="shared" si="93"/>
        <v>0</v>
      </c>
      <c r="E864" s="44">
        <f t="shared" si="91"/>
        <v>0</v>
      </c>
      <c r="F864" s="43">
        <f t="shared" si="94"/>
        <v>0</v>
      </c>
      <c r="G864" s="45">
        <f>IF(AND(C864&lt;&gt;"",SUM(G$27:G863)&lt;E$19),$E$19/$E$23,0)</f>
        <v>0</v>
      </c>
      <c r="H864" s="43">
        <f t="shared" si="95"/>
        <v>0</v>
      </c>
      <c r="I864" s="43">
        <f t="shared" si="97"/>
        <v>0</v>
      </c>
      <c r="J864" s="78" t="str">
        <f t="shared" si="96"/>
        <v>2091–2092</v>
      </c>
      <c r="K864" s="78"/>
      <c r="L864" s="89"/>
      <c r="M864" s="78"/>
      <c r="N864" s="87"/>
      <c r="O864" s="79"/>
      <c r="Q864" s="46"/>
    </row>
    <row r="865" spans="1:17" s="40" customFormat="1" ht="20.25" customHeight="1" x14ac:dyDescent="0.2">
      <c r="A865" s="41">
        <v>70250</v>
      </c>
      <c r="B865" s="42">
        <f t="shared" si="92"/>
        <v>0</v>
      </c>
      <c r="C865" s="117"/>
      <c r="D865" s="43">
        <f t="shared" si="93"/>
        <v>0</v>
      </c>
      <c r="E865" s="44">
        <f t="shared" si="91"/>
        <v>0</v>
      </c>
      <c r="F865" s="43">
        <f t="shared" si="94"/>
        <v>0</v>
      </c>
      <c r="G865" s="45">
        <f>IF(AND(C865&lt;&gt;"",SUM(G$27:G864)&lt;E$19),$E$19/$E$23,0)</f>
        <v>0</v>
      </c>
      <c r="H865" s="43">
        <f t="shared" si="95"/>
        <v>0</v>
      </c>
      <c r="I865" s="43">
        <f t="shared" si="97"/>
        <v>0</v>
      </c>
      <c r="J865" s="78" t="str">
        <f t="shared" si="96"/>
        <v>2091–2092</v>
      </c>
      <c r="K865" s="78"/>
      <c r="L865" s="89"/>
      <c r="M865" s="78"/>
      <c r="N865" s="87"/>
      <c r="O865" s="79"/>
      <c r="Q865" s="46"/>
    </row>
    <row r="866" spans="1:17" s="40" customFormat="1" ht="20.25" customHeight="1" x14ac:dyDescent="0.2">
      <c r="A866" s="41">
        <v>70281</v>
      </c>
      <c r="B866" s="42">
        <f t="shared" si="92"/>
        <v>0</v>
      </c>
      <c r="C866" s="117"/>
      <c r="D866" s="43">
        <f t="shared" si="93"/>
        <v>0</v>
      </c>
      <c r="E866" s="44">
        <f t="shared" si="91"/>
        <v>0</v>
      </c>
      <c r="F866" s="43">
        <f t="shared" si="94"/>
        <v>0</v>
      </c>
      <c r="G866" s="45">
        <f>IF(AND(C866&lt;&gt;"",SUM(G$27:G865)&lt;E$19),$E$19/$E$23,0)</f>
        <v>0</v>
      </c>
      <c r="H866" s="43">
        <f t="shared" si="95"/>
        <v>0</v>
      </c>
      <c r="I866" s="43">
        <f t="shared" si="97"/>
        <v>0</v>
      </c>
      <c r="J866" s="78" t="str">
        <f t="shared" si="96"/>
        <v>2091–2092</v>
      </c>
      <c r="K866" s="78"/>
      <c r="L866" s="89"/>
      <c r="M866" s="78"/>
      <c r="N866" s="87"/>
      <c r="O866" s="79"/>
      <c r="Q866" s="46"/>
    </row>
    <row r="867" spans="1:17" s="40" customFormat="1" ht="20.25" customHeight="1" x14ac:dyDescent="0.2">
      <c r="A867" s="41">
        <v>70311</v>
      </c>
      <c r="B867" s="42">
        <f t="shared" si="92"/>
        <v>0</v>
      </c>
      <c r="C867" s="117"/>
      <c r="D867" s="43">
        <f t="shared" si="93"/>
        <v>0</v>
      </c>
      <c r="E867" s="44">
        <f t="shared" si="91"/>
        <v>0</v>
      </c>
      <c r="F867" s="43">
        <f t="shared" si="94"/>
        <v>0</v>
      </c>
      <c r="G867" s="45">
        <f>IF(AND(C867&lt;&gt;"",SUM(G$27:G866)&lt;E$19),$E$19/$E$23,0)</f>
        <v>0</v>
      </c>
      <c r="H867" s="43">
        <f t="shared" si="95"/>
        <v>0</v>
      </c>
      <c r="I867" s="43">
        <f t="shared" si="97"/>
        <v>0</v>
      </c>
      <c r="J867" s="78" t="str">
        <f t="shared" si="96"/>
        <v>2092–2093</v>
      </c>
      <c r="K867" s="78"/>
      <c r="L867" s="89"/>
      <c r="M867" s="78"/>
      <c r="N867" s="87"/>
      <c r="O867" s="79"/>
      <c r="Q867" s="46"/>
    </row>
    <row r="868" spans="1:17" s="40" customFormat="1" ht="20.25" customHeight="1" x14ac:dyDescent="0.2">
      <c r="A868" s="41">
        <v>70342</v>
      </c>
      <c r="B868" s="42">
        <f t="shared" si="92"/>
        <v>0</v>
      </c>
      <c r="C868" s="117"/>
      <c r="D868" s="43">
        <f t="shared" si="93"/>
        <v>0</v>
      </c>
      <c r="E868" s="44">
        <f t="shared" si="91"/>
        <v>0</v>
      </c>
      <c r="F868" s="43">
        <f t="shared" si="94"/>
        <v>0</v>
      </c>
      <c r="G868" s="45">
        <f>IF(AND(C868&lt;&gt;"",SUM(G$27:G867)&lt;E$19),$E$19/$E$23,0)</f>
        <v>0</v>
      </c>
      <c r="H868" s="43">
        <f t="shared" si="95"/>
        <v>0</v>
      </c>
      <c r="I868" s="43">
        <f t="shared" si="97"/>
        <v>0</v>
      </c>
      <c r="J868" s="78" t="str">
        <f t="shared" si="96"/>
        <v>2092–2093</v>
      </c>
      <c r="K868" s="78"/>
      <c r="L868" s="89"/>
      <c r="M868" s="78"/>
      <c r="N868" s="87"/>
      <c r="O868" s="79"/>
      <c r="Q868" s="46"/>
    </row>
    <row r="869" spans="1:17" s="40" customFormat="1" ht="20.25" customHeight="1" x14ac:dyDescent="0.2">
      <c r="A869" s="41">
        <v>70373</v>
      </c>
      <c r="B869" s="42">
        <f t="shared" si="92"/>
        <v>0</v>
      </c>
      <c r="C869" s="117"/>
      <c r="D869" s="43">
        <f t="shared" si="93"/>
        <v>0</v>
      </c>
      <c r="E869" s="44">
        <f t="shared" si="91"/>
        <v>0</v>
      </c>
      <c r="F869" s="43">
        <f t="shared" si="94"/>
        <v>0</v>
      </c>
      <c r="G869" s="45">
        <f>IF(AND(C869&lt;&gt;"",SUM(G$27:G868)&lt;E$19),$E$19/$E$23,0)</f>
        <v>0</v>
      </c>
      <c r="H869" s="43">
        <f t="shared" si="95"/>
        <v>0</v>
      </c>
      <c r="I869" s="43">
        <f t="shared" si="97"/>
        <v>0</v>
      </c>
      <c r="J869" s="78" t="str">
        <f t="shared" si="96"/>
        <v>2092–2093</v>
      </c>
      <c r="K869" s="78"/>
      <c r="L869" s="89"/>
      <c r="M869" s="78"/>
      <c r="N869" s="87"/>
      <c r="O869" s="79"/>
      <c r="Q869" s="46"/>
    </row>
    <row r="870" spans="1:17" s="40" customFormat="1" ht="20.25" customHeight="1" x14ac:dyDescent="0.2">
      <c r="A870" s="41">
        <v>70403</v>
      </c>
      <c r="B870" s="42">
        <f t="shared" si="92"/>
        <v>0</v>
      </c>
      <c r="C870" s="117"/>
      <c r="D870" s="43">
        <f t="shared" si="93"/>
        <v>0</v>
      </c>
      <c r="E870" s="44">
        <f t="shared" si="91"/>
        <v>0</v>
      </c>
      <c r="F870" s="43">
        <f t="shared" si="94"/>
        <v>0</v>
      </c>
      <c r="G870" s="45">
        <f>IF(AND(C870&lt;&gt;"",SUM(G$27:G869)&lt;E$19),$E$19/$E$23,0)</f>
        <v>0</v>
      </c>
      <c r="H870" s="43">
        <f t="shared" si="95"/>
        <v>0</v>
      </c>
      <c r="I870" s="43">
        <f t="shared" si="97"/>
        <v>0</v>
      </c>
      <c r="J870" s="78" t="str">
        <f t="shared" si="96"/>
        <v>2092–2093</v>
      </c>
      <c r="K870" s="78"/>
      <c r="L870" s="89"/>
      <c r="M870" s="78"/>
      <c r="N870" s="87"/>
      <c r="O870" s="79"/>
      <c r="Q870" s="46"/>
    </row>
    <row r="871" spans="1:17" s="40" customFormat="1" ht="20.25" customHeight="1" x14ac:dyDescent="0.2">
      <c r="A871" s="41">
        <v>70434</v>
      </c>
      <c r="B871" s="42">
        <f t="shared" si="92"/>
        <v>0</v>
      </c>
      <c r="C871" s="117"/>
      <c r="D871" s="43">
        <f t="shared" si="93"/>
        <v>0</v>
      </c>
      <c r="E871" s="44">
        <f t="shared" si="91"/>
        <v>0</v>
      </c>
      <c r="F871" s="43">
        <f t="shared" si="94"/>
        <v>0</v>
      </c>
      <c r="G871" s="45">
        <f>IF(AND(C871&lt;&gt;"",SUM(G$27:G870)&lt;E$19),$E$19/$E$23,0)</f>
        <v>0</v>
      </c>
      <c r="H871" s="43">
        <f t="shared" si="95"/>
        <v>0</v>
      </c>
      <c r="I871" s="43">
        <f t="shared" si="97"/>
        <v>0</v>
      </c>
      <c r="J871" s="78" t="str">
        <f t="shared" si="96"/>
        <v>2092–2093</v>
      </c>
      <c r="K871" s="78"/>
      <c r="L871" s="89"/>
      <c r="M871" s="78"/>
      <c r="N871" s="87"/>
      <c r="O871" s="79"/>
      <c r="Q871" s="46"/>
    </row>
    <row r="872" spans="1:17" s="40" customFormat="1" ht="20.25" customHeight="1" x14ac:dyDescent="0.2">
      <c r="A872" s="41">
        <v>70464</v>
      </c>
      <c r="B872" s="42">
        <f t="shared" si="92"/>
        <v>0</v>
      </c>
      <c r="C872" s="117"/>
      <c r="D872" s="43">
        <f t="shared" si="93"/>
        <v>0</v>
      </c>
      <c r="E872" s="44">
        <f t="shared" si="91"/>
        <v>0</v>
      </c>
      <c r="F872" s="43">
        <f t="shared" si="94"/>
        <v>0</v>
      </c>
      <c r="G872" s="45">
        <f>IF(AND(C872&lt;&gt;"",SUM(G$27:G871)&lt;E$19),$E$19/$E$23,0)</f>
        <v>0</v>
      </c>
      <c r="H872" s="43">
        <f t="shared" si="95"/>
        <v>0</v>
      </c>
      <c r="I872" s="43">
        <f t="shared" si="97"/>
        <v>0</v>
      </c>
      <c r="J872" s="78" t="str">
        <f t="shared" si="96"/>
        <v>2092–2093</v>
      </c>
      <c r="K872" s="78"/>
      <c r="L872" s="89"/>
      <c r="M872" s="78"/>
      <c r="N872" s="87"/>
      <c r="O872" s="79"/>
      <c r="Q872" s="46"/>
    </row>
    <row r="873" spans="1:17" s="40" customFormat="1" ht="20.25" customHeight="1" x14ac:dyDescent="0.2">
      <c r="A873" s="41">
        <v>70495</v>
      </c>
      <c r="B873" s="42">
        <f t="shared" si="92"/>
        <v>0</v>
      </c>
      <c r="C873" s="117"/>
      <c r="D873" s="43">
        <f t="shared" si="93"/>
        <v>0</v>
      </c>
      <c r="E873" s="44">
        <f t="shared" si="91"/>
        <v>0</v>
      </c>
      <c r="F873" s="43">
        <f t="shared" si="94"/>
        <v>0</v>
      </c>
      <c r="G873" s="45">
        <f>IF(AND(C873&lt;&gt;"",SUM(G$27:G872)&lt;E$19),$E$19/$E$23,0)</f>
        <v>0</v>
      </c>
      <c r="H873" s="43">
        <f t="shared" si="95"/>
        <v>0</v>
      </c>
      <c r="I873" s="43">
        <f t="shared" si="97"/>
        <v>0</v>
      </c>
      <c r="J873" s="78" t="str">
        <f t="shared" si="96"/>
        <v>2092–2093</v>
      </c>
      <c r="K873" s="78"/>
      <c r="L873" s="89"/>
      <c r="M873" s="78"/>
      <c r="N873" s="87"/>
      <c r="O873" s="79"/>
      <c r="Q873" s="46"/>
    </row>
    <row r="874" spans="1:17" s="40" customFormat="1" ht="20.25" customHeight="1" x14ac:dyDescent="0.2">
      <c r="A874" s="41">
        <v>70526</v>
      </c>
      <c r="B874" s="42">
        <f t="shared" si="92"/>
        <v>0</v>
      </c>
      <c r="C874" s="117"/>
      <c r="D874" s="43">
        <f t="shared" si="93"/>
        <v>0</v>
      </c>
      <c r="E874" s="44">
        <f t="shared" si="91"/>
        <v>0</v>
      </c>
      <c r="F874" s="43">
        <f t="shared" si="94"/>
        <v>0</v>
      </c>
      <c r="G874" s="45">
        <f>IF(AND(C874&lt;&gt;"",SUM(G$27:G873)&lt;E$19),$E$19/$E$23,0)</f>
        <v>0</v>
      </c>
      <c r="H874" s="43">
        <f t="shared" si="95"/>
        <v>0</v>
      </c>
      <c r="I874" s="43">
        <f t="shared" si="97"/>
        <v>0</v>
      </c>
      <c r="J874" s="78" t="str">
        <f t="shared" si="96"/>
        <v>2092–2093</v>
      </c>
      <c r="K874" s="78"/>
      <c r="L874" s="89"/>
      <c r="M874" s="78"/>
      <c r="N874" s="87"/>
      <c r="O874" s="79"/>
      <c r="Q874" s="46"/>
    </row>
    <row r="875" spans="1:17" s="40" customFormat="1" ht="20.25" customHeight="1" x14ac:dyDescent="0.2">
      <c r="A875" s="41">
        <v>70554</v>
      </c>
      <c r="B875" s="42">
        <f t="shared" si="92"/>
        <v>0</v>
      </c>
      <c r="C875" s="117"/>
      <c r="D875" s="43">
        <f t="shared" si="93"/>
        <v>0</v>
      </c>
      <c r="E875" s="44">
        <f t="shared" si="91"/>
        <v>0</v>
      </c>
      <c r="F875" s="43">
        <f t="shared" si="94"/>
        <v>0</v>
      </c>
      <c r="G875" s="45">
        <f>IF(AND(C875&lt;&gt;"",SUM(G$27:G874)&lt;E$19),$E$19/$E$23,0)</f>
        <v>0</v>
      </c>
      <c r="H875" s="43">
        <f t="shared" si="95"/>
        <v>0</v>
      </c>
      <c r="I875" s="43">
        <f t="shared" si="97"/>
        <v>0</v>
      </c>
      <c r="J875" s="78" t="str">
        <f t="shared" si="96"/>
        <v>2092–2093</v>
      </c>
      <c r="K875" s="78"/>
      <c r="L875" s="89"/>
      <c r="M875" s="78"/>
      <c r="N875" s="87"/>
      <c r="O875" s="79"/>
      <c r="Q875" s="46"/>
    </row>
    <row r="876" spans="1:17" s="40" customFormat="1" ht="20.25" customHeight="1" x14ac:dyDescent="0.2">
      <c r="A876" s="41">
        <v>70585</v>
      </c>
      <c r="B876" s="42">
        <f t="shared" si="92"/>
        <v>0</v>
      </c>
      <c r="C876" s="117"/>
      <c r="D876" s="43">
        <f t="shared" si="93"/>
        <v>0</v>
      </c>
      <c r="E876" s="44">
        <f t="shared" si="91"/>
        <v>0</v>
      </c>
      <c r="F876" s="43">
        <f t="shared" si="94"/>
        <v>0</v>
      </c>
      <c r="G876" s="45">
        <f>IF(AND(C876&lt;&gt;"",SUM(G$27:G875)&lt;E$19),$E$19/$E$23,0)</f>
        <v>0</v>
      </c>
      <c r="H876" s="43">
        <f t="shared" si="95"/>
        <v>0</v>
      </c>
      <c r="I876" s="43">
        <f t="shared" si="97"/>
        <v>0</v>
      </c>
      <c r="J876" s="78" t="str">
        <f t="shared" si="96"/>
        <v>2092–2093</v>
      </c>
      <c r="K876" s="78"/>
      <c r="L876" s="89"/>
      <c r="M876" s="78"/>
      <c r="N876" s="87"/>
      <c r="O876" s="79"/>
      <c r="Q876" s="46"/>
    </row>
    <row r="877" spans="1:17" s="40" customFormat="1" ht="20.25" customHeight="1" x14ac:dyDescent="0.2">
      <c r="A877" s="41">
        <v>70615</v>
      </c>
      <c r="B877" s="42">
        <f t="shared" si="92"/>
        <v>0</v>
      </c>
      <c r="C877" s="117"/>
      <c r="D877" s="43">
        <f t="shared" si="93"/>
        <v>0</v>
      </c>
      <c r="E877" s="44">
        <f t="shared" si="91"/>
        <v>0</v>
      </c>
      <c r="F877" s="43">
        <f t="shared" si="94"/>
        <v>0</v>
      </c>
      <c r="G877" s="45">
        <f>IF(AND(C877&lt;&gt;"",SUM(G$27:G876)&lt;E$19),$E$19/$E$23,0)</f>
        <v>0</v>
      </c>
      <c r="H877" s="43">
        <f t="shared" si="95"/>
        <v>0</v>
      </c>
      <c r="I877" s="43">
        <f t="shared" si="97"/>
        <v>0</v>
      </c>
      <c r="J877" s="78" t="str">
        <f t="shared" si="96"/>
        <v>2092–2093</v>
      </c>
      <c r="K877" s="78"/>
      <c r="L877" s="89"/>
      <c r="M877" s="78"/>
      <c r="N877" s="87"/>
      <c r="O877" s="79"/>
      <c r="Q877" s="46"/>
    </row>
    <row r="878" spans="1:17" s="40" customFormat="1" ht="20.25" customHeight="1" x14ac:dyDescent="0.2">
      <c r="A878" s="41">
        <v>70646</v>
      </c>
      <c r="B878" s="42">
        <f t="shared" si="92"/>
        <v>0</v>
      </c>
      <c r="C878" s="117"/>
      <c r="D878" s="43">
        <f t="shared" si="93"/>
        <v>0</v>
      </c>
      <c r="E878" s="44">
        <f t="shared" si="91"/>
        <v>0</v>
      </c>
      <c r="F878" s="43">
        <f t="shared" si="94"/>
        <v>0</v>
      </c>
      <c r="G878" s="45">
        <f>IF(AND(C878&lt;&gt;"",SUM(G$27:G877)&lt;E$19),$E$19/$E$23,0)</f>
        <v>0</v>
      </c>
      <c r="H878" s="43">
        <f t="shared" si="95"/>
        <v>0</v>
      </c>
      <c r="I878" s="43">
        <f t="shared" si="97"/>
        <v>0</v>
      </c>
      <c r="J878" s="78" t="str">
        <f t="shared" si="96"/>
        <v>2092–2093</v>
      </c>
      <c r="K878" s="78"/>
      <c r="L878" s="89"/>
      <c r="M878" s="78"/>
      <c r="N878" s="87"/>
      <c r="O878" s="79"/>
      <c r="Q878" s="46"/>
    </row>
    <row r="879" spans="1:17" s="40" customFormat="1" ht="20.25" customHeight="1" x14ac:dyDescent="0.2">
      <c r="A879" s="41">
        <v>70676</v>
      </c>
      <c r="B879" s="42">
        <f t="shared" si="92"/>
        <v>0</v>
      </c>
      <c r="C879" s="117"/>
      <c r="D879" s="43">
        <f t="shared" si="93"/>
        <v>0</v>
      </c>
      <c r="E879" s="44">
        <f t="shared" si="91"/>
        <v>0</v>
      </c>
      <c r="F879" s="43">
        <f t="shared" si="94"/>
        <v>0</v>
      </c>
      <c r="G879" s="45">
        <f>IF(AND(C879&lt;&gt;"",SUM(G$27:G878)&lt;E$19),$E$19/$E$23,0)</f>
        <v>0</v>
      </c>
      <c r="H879" s="43">
        <f t="shared" si="95"/>
        <v>0</v>
      </c>
      <c r="I879" s="43">
        <f t="shared" si="97"/>
        <v>0</v>
      </c>
      <c r="J879" s="78" t="str">
        <f t="shared" si="96"/>
        <v>2093–2094</v>
      </c>
      <c r="K879" s="78"/>
      <c r="L879" s="89"/>
      <c r="M879" s="78"/>
      <c r="N879" s="87"/>
      <c r="O879" s="79"/>
      <c r="Q879" s="46"/>
    </row>
    <row r="880" spans="1:17" s="40" customFormat="1" ht="20.25" customHeight="1" x14ac:dyDescent="0.2">
      <c r="A880" s="41">
        <v>70707</v>
      </c>
      <c r="B880" s="42">
        <f t="shared" si="92"/>
        <v>0</v>
      </c>
      <c r="C880" s="117"/>
      <c r="D880" s="43">
        <f t="shared" si="93"/>
        <v>0</v>
      </c>
      <c r="E880" s="44">
        <f t="shared" si="91"/>
        <v>0</v>
      </c>
      <c r="F880" s="43">
        <f t="shared" si="94"/>
        <v>0</v>
      </c>
      <c r="G880" s="45">
        <f>IF(AND(C880&lt;&gt;"",SUM(G$27:G879)&lt;E$19),$E$19/$E$23,0)</f>
        <v>0</v>
      </c>
      <c r="H880" s="43">
        <f t="shared" si="95"/>
        <v>0</v>
      </c>
      <c r="I880" s="43">
        <f t="shared" si="97"/>
        <v>0</v>
      </c>
      <c r="J880" s="78" t="str">
        <f t="shared" si="96"/>
        <v>2093–2094</v>
      </c>
      <c r="K880" s="78"/>
      <c r="L880" s="89"/>
      <c r="M880" s="78"/>
      <c r="N880" s="87"/>
      <c r="O880" s="79"/>
      <c r="Q880" s="46"/>
    </row>
    <row r="881" spans="1:17" s="40" customFormat="1" ht="20.25" customHeight="1" x14ac:dyDescent="0.2">
      <c r="A881" s="41">
        <v>70738</v>
      </c>
      <c r="B881" s="42">
        <f t="shared" si="92"/>
        <v>0</v>
      </c>
      <c r="C881" s="117"/>
      <c r="D881" s="43">
        <f t="shared" si="93"/>
        <v>0</v>
      </c>
      <c r="E881" s="44">
        <f t="shared" si="91"/>
        <v>0</v>
      </c>
      <c r="F881" s="43">
        <f t="shared" si="94"/>
        <v>0</v>
      </c>
      <c r="G881" s="45">
        <f>IF(AND(C881&lt;&gt;"",SUM(G$27:G880)&lt;E$19),$E$19/$E$23,0)</f>
        <v>0</v>
      </c>
      <c r="H881" s="43">
        <f t="shared" si="95"/>
        <v>0</v>
      </c>
      <c r="I881" s="43">
        <f t="shared" si="97"/>
        <v>0</v>
      </c>
      <c r="J881" s="78" t="str">
        <f t="shared" si="96"/>
        <v>2093–2094</v>
      </c>
      <c r="K881" s="78"/>
      <c r="L881" s="89"/>
      <c r="M881" s="78"/>
      <c r="N881" s="87"/>
      <c r="O881" s="79"/>
      <c r="Q881" s="46"/>
    </row>
    <row r="882" spans="1:17" s="40" customFormat="1" ht="20.25" customHeight="1" x14ac:dyDescent="0.2">
      <c r="A882" s="41">
        <v>70768</v>
      </c>
      <c r="B882" s="42">
        <f t="shared" si="92"/>
        <v>0</v>
      </c>
      <c r="C882" s="117"/>
      <c r="D882" s="43">
        <f t="shared" si="93"/>
        <v>0</v>
      </c>
      <c r="E882" s="44">
        <f t="shared" si="91"/>
        <v>0</v>
      </c>
      <c r="F882" s="43">
        <f t="shared" si="94"/>
        <v>0</v>
      </c>
      <c r="G882" s="45">
        <f>IF(AND(C882&lt;&gt;"",SUM(G$27:G881)&lt;E$19),$E$19/$E$23,0)</f>
        <v>0</v>
      </c>
      <c r="H882" s="43">
        <f t="shared" si="95"/>
        <v>0</v>
      </c>
      <c r="I882" s="43">
        <f t="shared" si="97"/>
        <v>0</v>
      </c>
      <c r="J882" s="78" t="str">
        <f t="shared" si="96"/>
        <v>2093–2094</v>
      </c>
      <c r="K882" s="78"/>
      <c r="L882" s="89"/>
      <c r="M882" s="78"/>
      <c r="N882" s="87"/>
      <c r="O882" s="79"/>
      <c r="Q882" s="46"/>
    </row>
    <row r="883" spans="1:17" s="40" customFormat="1" ht="20.25" customHeight="1" x14ac:dyDescent="0.2">
      <c r="A883" s="41">
        <v>70799</v>
      </c>
      <c r="B883" s="42">
        <f t="shared" si="92"/>
        <v>0</v>
      </c>
      <c r="C883" s="117"/>
      <c r="D883" s="43">
        <f t="shared" si="93"/>
        <v>0</v>
      </c>
      <c r="E883" s="44">
        <f t="shared" si="91"/>
        <v>0</v>
      </c>
      <c r="F883" s="43">
        <f t="shared" si="94"/>
        <v>0</v>
      </c>
      <c r="G883" s="45">
        <f>IF(AND(C883&lt;&gt;"",SUM(G$27:G882)&lt;E$19),$E$19/$E$23,0)</f>
        <v>0</v>
      </c>
      <c r="H883" s="43">
        <f t="shared" si="95"/>
        <v>0</v>
      </c>
      <c r="I883" s="43">
        <f t="shared" si="97"/>
        <v>0</v>
      </c>
      <c r="J883" s="78" t="str">
        <f t="shared" si="96"/>
        <v>2093–2094</v>
      </c>
      <c r="K883" s="78"/>
      <c r="L883" s="89"/>
      <c r="M883" s="78"/>
      <c r="N883" s="87"/>
      <c r="O883" s="79"/>
      <c r="Q883" s="46"/>
    </row>
    <row r="884" spans="1:17" s="40" customFormat="1" ht="20.25" customHeight="1" x14ac:dyDescent="0.2">
      <c r="A884" s="41">
        <v>70829</v>
      </c>
      <c r="B884" s="42">
        <f t="shared" si="92"/>
        <v>0</v>
      </c>
      <c r="C884" s="117"/>
      <c r="D884" s="43">
        <f t="shared" si="93"/>
        <v>0</v>
      </c>
      <c r="E884" s="44">
        <f t="shared" si="91"/>
        <v>0</v>
      </c>
      <c r="F884" s="43">
        <f t="shared" si="94"/>
        <v>0</v>
      </c>
      <c r="G884" s="45">
        <f>IF(AND(C884&lt;&gt;"",SUM(G$27:G883)&lt;E$19),$E$19/$E$23,0)</f>
        <v>0</v>
      </c>
      <c r="H884" s="43">
        <f t="shared" si="95"/>
        <v>0</v>
      </c>
      <c r="I884" s="43">
        <f t="shared" si="97"/>
        <v>0</v>
      </c>
      <c r="J884" s="78" t="str">
        <f t="shared" si="96"/>
        <v>2093–2094</v>
      </c>
      <c r="K884" s="78"/>
      <c r="L884" s="89"/>
      <c r="M884" s="78"/>
      <c r="N884" s="87"/>
      <c r="O884" s="79"/>
      <c r="Q884" s="46"/>
    </row>
    <row r="885" spans="1:17" s="40" customFormat="1" ht="20.25" customHeight="1" x14ac:dyDescent="0.2">
      <c r="A885" s="41">
        <v>70860</v>
      </c>
      <c r="B885" s="42">
        <f t="shared" si="92"/>
        <v>0</v>
      </c>
      <c r="C885" s="117"/>
      <c r="D885" s="43">
        <f t="shared" si="93"/>
        <v>0</v>
      </c>
      <c r="E885" s="44">
        <f t="shared" si="91"/>
        <v>0</v>
      </c>
      <c r="F885" s="43">
        <f t="shared" si="94"/>
        <v>0</v>
      </c>
      <c r="G885" s="45">
        <f>IF(AND(C885&lt;&gt;"",SUM(G$27:G884)&lt;E$19),$E$19/$E$23,0)</f>
        <v>0</v>
      </c>
      <c r="H885" s="43">
        <f t="shared" si="95"/>
        <v>0</v>
      </c>
      <c r="I885" s="43">
        <f t="shared" si="97"/>
        <v>0</v>
      </c>
      <c r="J885" s="78" t="str">
        <f t="shared" si="96"/>
        <v>2093–2094</v>
      </c>
      <c r="K885" s="78"/>
      <c r="L885" s="89"/>
      <c r="M885" s="78"/>
      <c r="N885" s="87"/>
      <c r="O885" s="79"/>
      <c r="Q885" s="46"/>
    </row>
    <row r="886" spans="1:17" s="40" customFormat="1" ht="20.25" customHeight="1" x14ac:dyDescent="0.2">
      <c r="A886" s="41">
        <v>70891</v>
      </c>
      <c r="B886" s="42">
        <f t="shared" si="92"/>
        <v>0</v>
      </c>
      <c r="C886" s="117"/>
      <c r="D886" s="43">
        <f t="shared" si="93"/>
        <v>0</v>
      </c>
      <c r="E886" s="44">
        <f t="shared" si="91"/>
        <v>0</v>
      </c>
      <c r="F886" s="43">
        <f t="shared" si="94"/>
        <v>0</v>
      </c>
      <c r="G886" s="45">
        <f>IF(AND(C886&lt;&gt;"",SUM(G$27:G885)&lt;E$19),$E$19/$E$23,0)</f>
        <v>0</v>
      </c>
      <c r="H886" s="43">
        <f t="shared" si="95"/>
        <v>0</v>
      </c>
      <c r="I886" s="43">
        <f t="shared" si="97"/>
        <v>0</v>
      </c>
      <c r="J886" s="78" t="str">
        <f t="shared" si="96"/>
        <v>2093–2094</v>
      </c>
      <c r="K886" s="78"/>
      <c r="L886" s="89"/>
      <c r="M886" s="78"/>
      <c r="N886" s="87"/>
      <c r="O886" s="79"/>
      <c r="Q886" s="46"/>
    </row>
    <row r="887" spans="1:17" s="40" customFormat="1" ht="20.25" customHeight="1" x14ac:dyDescent="0.2">
      <c r="A887" s="41">
        <v>70919</v>
      </c>
      <c r="B887" s="42">
        <f t="shared" si="92"/>
        <v>0</v>
      </c>
      <c r="C887" s="117"/>
      <c r="D887" s="43">
        <f t="shared" si="93"/>
        <v>0</v>
      </c>
      <c r="E887" s="44">
        <f t="shared" si="91"/>
        <v>0</v>
      </c>
      <c r="F887" s="43">
        <f t="shared" si="94"/>
        <v>0</v>
      </c>
      <c r="G887" s="45">
        <f>IF(AND(C887&lt;&gt;"",SUM(G$27:G886)&lt;E$19),$E$19/$E$23,0)</f>
        <v>0</v>
      </c>
      <c r="H887" s="43">
        <f t="shared" si="95"/>
        <v>0</v>
      </c>
      <c r="I887" s="43">
        <f t="shared" si="97"/>
        <v>0</v>
      </c>
      <c r="J887" s="78" t="str">
        <f t="shared" si="96"/>
        <v>2093–2094</v>
      </c>
      <c r="K887" s="78"/>
      <c r="L887" s="89"/>
      <c r="M887" s="78"/>
      <c r="N887" s="87"/>
      <c r="O887" s="79"/>
      <c r="Q887" s="46"/>
    </row>
    <row r="888" spans="1:17" s="40" customFormat="1" ht="20.25" customHeight="1" x14ac:dyDescent="0.2">
      <c r="A888" s="41">
        <v>70950</v>
      </c>
      <c r="B888" s="42">
        <f t="shared" si="92"/>
        <v>0</v>
      </c>
      <c r="C888" s="117"/>
      <c r="D888" s="43">
        <f t="shared" si="93"/>
        <v>0</v>
      </c>
      <c r="E888" s="44">
        <f t="shared" si="91"/>
        <v>0</v>
      </c>
      <c r="F888" s="43">
        <f t="shared" si="94"/>
        <v>0</v>
      </c>
      <c r="G888" s="45">
        <f>IF(AND(C888&lt;&gt;"",SUM(G$27:G887)&lt;E$19),$E$19/$E$23,0)</f>
        <v>0</v>
      </c>
      <c r="H888" s="43">
        <f t="shared" si="95"/>
        <v>0</v>
      </c>
      <c r="I888" s="43">
        <f t="shared" si="97"/>
        <v>0</v>
      </c>
      <c r="J888" s="78" t="str">
        <f t="shared" si="96"/>
        <v>2093–2094</v>
      </c>
      <c r="K888" s="78"/>
      <c r="L888" s="89"/>
      <c r="M888" s="78"/>
      <c r="N888" s="87"/>
      <c r="O888" s="79"/>
      <c r="Q888" s="46"/>
    </row>
    <row r="889" spans="1:17" s="40" customFormat="1" ht="20.25" customHeight="1" x14ac:dyDescent="0.2">
      <c r="A889" s="41">
        <v>70980</v>
      </c>
      <c r="B889" s="42">
        <f t="shared" si="92"/>
        <v>0</v>
      </c>
      <c r="C889" s="117"/>
      <c r="D889" s="43">
        <f t="shared" si="93"/>
        <v>0</v>
      </c>
      <c r="E889" s="44">
        <f t="shared" si="91"/>
        <v>0</v>
      </c>
      <c r="F889" s="43">
        <f t="shared" si="94"/>
        <v>0</v>
      </c>
      <c r="G889" s="45">
        <f>IF(AND(C889&lt;&gt;"",SUM(G$27:G888)&lt;E$19),$E$19/$E$23,0)</f>
        <v>0</v>
      </c>
      <c r="H889" s="43">
        <f t="shared" si="95"/>
        <v>0</v>
      </c>
      <c r="I889" s="43">
        <f t="shared" si="97"/>
        <v>0</v>
      </c>
      <c r="J889" s="78" t="str">
        <f t="shared" si="96"/>
        <v>2093–2094</v>
      </c>
      <c r="K889" s="78"/>
      <c r="L889" s="89"/>
      <c r="M889" s="78"/>
      <c r="N889" s="87"/>
      <c r="O889" s="79"/>
      <c r="Q889" s="46"/>
    </row>
    <row r="890" spans="1:17" s="40" customFormat="1" ht="20.25" customHeight="1" x14ac:dyDescent="0.2">
      <c r="A890" s="41">
        <v>71011</v>
      </c>
      <c r="B890" s="42">
        <f t="shared" si="92"/>
        <v>0</v>
      </c>
      <c r="C890" s="117"/>
      <c r="D890" s="43">
        <f t="shared" si="93"/>
        <v>0</v>
      </c>
      <c r="E890" s="44">
        <f t="shared" si="91"/>
        <v>0</v>
      </c>
      <c r="F890" s="43">
        <f t="shared" si="94"/>
        <v>0</v>
      </c>
      <c r="G890" s="45">
        <f>IF(AND(C890&lt;&gt;"",SUM(G$27:G889)&lt;E$19),$E$19/$E$23,0)</f>
        <v>0</v>
      </c>
      <c r="H890" s="43">
        <f t="shared" si="95"/>
        <v>0</v>
      </c>
      <c r="I890" s="43">
        <f t="shared" si="97"/>
        <v>0</v>
      </c>
      <c r="J890" s="78" t="str">
        <f t="shared" si="96"/>
        <v>2093–2094</v>
      </c>
      <c r="K890" s="78"/>
      <c r="L890" s="89"/>
      <c r="M890" s="78"/>
      <c r="N890" s="87"/>
      <c r="O890" s="79"/>
      <c r="Q890" s="46"/>
    </row>
    <row r="891" spans="1:17" s="40" customFormat="1" ht="20.25" customHeight="1" x14ac:dyDescent="0.2">
      <c r="A891" s="41">
        <v>71041</v>
      </c>
      <c r="B891" s="42">
        <f t="shared" si="92"/>
        <v>0</v>
      </c>
      <c r="C891" s="117"/>
      <c r="D891" s="43">
        <f t="shared" si="93"/>
        <v>0</v>
      </c>
      <c r="E891" s="44">
        <f t="shared" si="91"/>
        <v>0</v>
      </c>
      <c r="F891" s="43">
        <f t="shared" si="94"/>
        <v>0</v>
      </c>
      <c r="G891" s="45">
        <f>IF(AND(C891&lt;&gt;"",SUM(G$27:G890)&lt;E$19),$E$19/$E$23,0)</f>
        <v>0</v>
      </c>
      <c r="H891" s="43">
        <f t="shared" si="95"/>
        <v>0</v>
      </c>
      <c r="I891" s="43">
        <f t="shared" si="97"/>
        <v>0</v>
      </c>
      <c r="J891" s="78" t="str">
        <f t="shared" si="96"/>
        <v>2094–2095</v>
      </c>
      <c r="K891" s="78"/>
      <c r="L891" s="89"/>
      <c r="M891" s="78"/>
      <c r="N891" s="87"/>
      <c r="O891" s="79"/>
      <c r="Q891" s="46"/>
    </row>
    <row r="892" spans="1:17" s="40" customFormat="1" ht="20.25" customHeight="1" x14ac:dyDescent="0.2">
      <c r="A892" s="41">
        <v>71072</v>
      </c>
      <c r="B892" s="42">
        <f t="shared" si="92"/>
        <v>0</v>
      </c>
      <c r="C892" s="117"/>
      <c r="D892" s="43">
        <f t="shared" si="93"/>
        <v>0</v>
      </c>
      <c r="E892" s="44">
        <f t="shared" si="91"/>
        <v>0</v>
      </c>
      <c r="F892" s="43">
        <f t="shared" si="94"/>
        <v>0</v>
      </c>
      <c r="G892" s="45">
        <f>IF(AND(C892&lt;&gt;"",SUM(G$27:G891)&lt;E$19),$E$19/$E$23,0)</f>
        <v>0</v>
      </c>
      <c r="H892" s="43">
        <f t="shared" si="95"/>
        <v>0</v>
      </c>
      <c r="I892" s="43">
        <f t="shared" si="97"/>
        <v>0</v>
      </c>
      <c r="J892" s="78" t="str">
        <f t="shared" si="96"/>
        <v>2094–2095</v>
      </c>
      <c r="K892" s="78"/>
      <c r="L892" s="89"/>
      <c r="M892" s="78"/>
      <c r="N892" s="87"/>
      <c r="O892" s="79"/>
      <c r="Q892" s="46"/>
    </row>
    <row r="893" spans="1:17" s="40" customFormat="1" ht="20.25" customHeight="1" x14ac:dyDescent="0.2">
      <c r="A893" s="41">
        <v>71103</v>
      </c>
      <c r="B893" s="42">
        <f t="shared" si="92"/>
        <v>0</v>
      </c>
      <c r="C893" s="117"/>
      <c r="D893" s="43">
        <f t="shared" si="93"/>
        <v>0</v>
      </c>
      <c r="E893" s="44">
        <f t="shared" si="91"/>
        <v>0</v>
      </c>
      <c r="F893" s="43">
        <f t="shared" si="94"/>
        <v>0</v>
      </c>
      <c r="G893" s="45">
        <f>IF(AND(C893&lt;&gt;"",SUM(G$27:G892)&lt;E$19),$E$19/$E$23,0)</f>
        <v>0</v>
      </c>
      <c r="H893" s="43">
        <f t="shared" si="95"/>
        <v>0</v>
      </c>
      <c r="I893" s="43">
        <f t="shared" si="97"/>
        <v>0</v>
      </c>
      <c r="J893" s="78" t="str">
        <f t="shared" si="96"/>
        <v>2094–2095</v>
      </c>
      <c r="K893" s="78"/>
      <c r="L893" s="89"/>
      <c r="M893" s="78"/>
      <c r="N893" s="87"/>
      <c r="O893" s="79"/>
      <c r="Q893" s="46"/>
    </row>
    <row r="894" spans="1:17" s="40" customFormat="1" ht="20.25" customHeight="1" x14ac:dyDescent="0.2">
      <c r="A894" s="41">
        <v>71133</v>
      </c>
      <c r="B894" s="42">
        <f t="shared" si="92"/>
        <v>0</v>
      </c>
      <c r="C894" s="117"/>
      <c r="D894" s="43">
        <f t="shared" si="93"/>
        <v>0</v>
      </c>
      <c r="E894" s="44">
        <f t="shared" si="91"/>
        <v>0</v>
      </c>
      <c r="F894" s="43">
        <f t="shared" si="94"/>
        <v>0</v>
      </c>
      <c r="G894" s="45">
        <f>IF(AND(C894&lt;&gt;"",SUM(G$27:G893)&lt;E$19),$E$19/$E$23,0)</f>
        <v>0</v>
      </c>
      <c r="H894" s="43">
        <f t="shared" si="95"/>
        <v>0</v>
      </c>
      <c r="I894" s="43">
        <f t="shared" si="97"/>
        <v>0</v>
      </c>
      <c r="J894" s="78" t="str">
        <f t="shared" si="96"/>
        <v>2094–2095</v>
      </c>
      <c r="K894" s="78"/>
      <c r="L894" s="89"/>
      <c r="M894" s="78"/>
      <c r="N894" s="87"/>
      <c r="O894" s="79"/>
      <c r="Q894" s="46"/>
    </row>
    <row r="895" spans="1:17" s="40" customFormat="1" ht="20.25" customHeight="1" x14ac:dyDescent="0.2">
      <c r="A895" s="41">
        <v>71164</v>
      </c>
      <c r="B895" s="42">
        <f t="shared" si="92"/>
        <v>0</v>
      </c>
      <c r="C895" s="117"/>
      <c r="D895" s="43">
        <f t="shared" si="93"/>
        <v>0</v>
      </c>
      <c r="E895" s="44">
        <f t="shared" si="91"/>
        <v>0</v>
      </c>
      <c r="F895" s="43">
        <f t="shared" si="94"/>
        <v>0</v>
      </c>
      <c r="G895" s="45">
        <f>IF(AND(C895&lt;&gt;"",SUM(G$27:G894)&lt;E$19),$E$19/$E$23,0)</f>
        <v>0</v>
      </c>
      <c r="H895" s="43">
        <f t="shared" si="95"/>
        <v>0</v>
      </c>
      <c r="I895" s="43">
        <f t="shared" si="97"/>
        <v>0</v>
      </c>
      <c r="J895" s="78" t="str">
        <f t="shared" si="96"/>
        <v>2094–2095</v>
      </c>
      <c r="K895" s="78"/>
      <c r="L895" s="89"/>
      <c r="M895" s="78"/>
      <c r="N895" s="87"/>
      <c r="O895" s="79"/>
      <c r="Q895" s="46"/>
    </row>
    <row r="896" spans="1:17" s="40" customFormat="1" ht="20.25" customHeight="1" x14ac:dyDescent="0.2">
      <c r="A896" s="41">
        <v>71194</v>
      </c>
      <c r="B896" s="42">
        <f t="shared" si="92"/>
        <v>0</v>
      </c>
      <c r="C896" s="117"/>
      <c r="D896" s="43">
        <f t="shared" si="93"/>
        <v>0</v>
      </c>
      <c r="E896" s="44">
        <f t="shared" si="91"/>
        <v>0</v>
      </c>
      <c r="F896" s="43">
        <f t="shared" si="94"/>
        <v>0</v>
      </c>
      <c r="G896" s="45">
        <f>IF(AND(C896&lt;&gt;"",SUM(G$27:G895)&lt;E$19),$E$19/$E$23,0)</f>
        <v>0</v>
      </c>
      <c r="H896" s="43">
        <f t="shared" si="95"/>
        <v>0</v>
      </c>
      <c r="I896" s="43">
        <f t="shared" si="97"/>
        <v>0</v>
      </c>
      <c r="J896" s="78" t="str">
        <f t="shared" si="96"/>
        <v>2094–2095</v>
      </c>
      <c r="K896" s="78"/>
      <c r="L896" s="89"/>
      <c r="M896" s="78"/>
      <c r="N896" s="87"/>
      <c r="O896" s="79"/>
      <c r="Q896" s="46"/>
    </row>
    <row r="897" spans="1:17" s="40" customFormat="1" ht="20.25" customHeight="1" x14ac:dyDescent="0.2">
      <c r="A897" s="41">
        <v>71225</v>
      </c>
      <c r="B897" s="42">
        <f t="shared" si="92"/>
        <v>0</v>
      </c>
      <c r="C897" s="117"/>
      <c r="D897" s="43">
        <f t="shared" si="93"/>
        <v>0</v>
      </c>
      <c r="E897" s="44">
        <f t="shared" si="91"/>
        <v>0</v>
      </c>
      <c r="F897" s="43">
        <f t="shared" si="94"/>
        <v>0</v>
      </c>
      <c r="G897" s="45">
        <f>IF(AND(C897&lt;&gt;"",SUM(G$27:G896)&lt;E$19),$E$19/$E$23,0)</f>
        <v>0</v>
      </c>
      <c r="H897" s="43">
        <f t="shared" si="95"/>
        <v>0</v>
      </c>
      <c r="I897" s="43">
        <f t="shared" si="97"/>
        <v>0</v>
      </c>
      <c r="J897" s="78" t="str">
        <f t="shared" si="96"/>
        <v>2094–2095</v>
      </c>
      <c r="K897" s="78"/>
      <c r="L897" s="89"/>
      <c r="M897" s="78"/>
      <c r="N897" s="87"/>
      <c r="O897" s="79"/>
      <c r="Q897" s="46"/>
    </row>
    <row r="898" spans="1:17" s="40" customFormat="1" ht="20.25" customHeight="1" x14ac:dyDescent="0.2">
      <c r="A898" s="41">
        <v>71256</v>
      </c>
      <c r="B898" s="42">
        <f t="shared" si="92"/>
        <v>0</v>
      </c>
      <c r="C898" s="117"/>
      <c r="D898" s="43">
        <f t="shared" si="93"/>
        <v>0</v>
      </c>
      <c r="E898" s="44">
        <f t="shared" si="91"/>
        <v>0</v>
      </c>
      <c r="F898" s="43">
        <f t="shared" si="94"/>
        <v>0</v>
      </c>
      <c r="G898" s="45">
        <f>IF(AND(C898&lt;&gt;"",SUM(G$27:G897)&lt;E$19),$E$19/$E$23,0)</f>
        <v>0</v>
      </c>
      <c r="H898" s="43">
        <f t="shared" si="95"/>
        <v>0</v>
      </c>
      <c r="I898" s="43">
        <f t="shared" si="97"/>
        <v>0</v>
      </c>
      <c r="J898" s="78" t="str">
        <f t="shared" si="96"/>
        <v>2094–2095</v>
      </c>
      <c r="K898" s="78"/>
      <c r="L898" s="89"/>
      <c r="M898" s="78"/>
      <c r="N898" s="87"/>
      <c r="O898" s="79"/>
      <c r="Q898" s="46"/>
    </row>
    <row r="899" spans="1:17" s="40" customFormat="1" ht="20.25" customHeight="1" x14ac:dyDescent="0.2">
      <c r="A899" s="41">
        <v>71284</v>
      </c>
      <c r="B899" s="42">
        <f t="shared" si="92"/>
        <v>0</v>
      </c>
      <c r="C899" s="117"/>
      <c r="D899" s="43">
        <f t="shared" si="93"/>
        <v>0</v>
      </c>
      <c r="E899" s="44">
        <f t="shared" si="91"/>
        <v>0</v>
      </c>
      <c r="F899" s="43">
        <f t="shared" si="94"/>
        <v>0</v>
      </c>
      <c r="G899" s="45">
        <f>IF(AND(C899&lt;&gt;"",SUM(G$27:G898)&lt;E$19),$E$19/$E$23,0)</f>
        <v>0</v>
      </c>
      <c r="H899" s="43">
        <f t="shared" si="95"/>
        <v>0</v>
      </c>
      <c r="I899" s="43">
        <f t="shared" si="97"/>
        <v>0</v>
      </c>
      <c r="J899" s="78" t="str">
        <f t="shared" si="96"/>
        <v>2094–2095</v>
      </c>
      <c r="K899" s="78"/>
      <c r="L899" s="89"/>
      <c r="M899" s="78"/>
      <c r="N899" s="87"/>
      <c r="O899" s="79"/>
      <c r="Q899" s="46"/>
    </row>
    <row r="900" spans="1:17" s="40" customFormat="1" ht="20.25" customHeight="1" x14ac:dyDescent="0.2">
      <c r="A900" s="41">
        <v>71315</v>
      </c>
      <c r="B900" s="42">
        <f t="shared" si="92"/>
        <v>0</v>
      </c>
      <c r="C900" s="117"/>
      <c r="D900" s="43">
        <f t="shared" si="93"/>
        <v>0</v>
      </c>
      <c r="E900" s="44">
        <f t="shared" si="91"/>
        <v>0</v>
      </c>
      <c r="F900" s="43">
        <f t="shared" si="94"/>
        <v>0</v>
      </c>
      <c r="G900" s="45">
        <f>IF(AND(C900&lt;&gt;"",SUM(G$27:G899)&lt;E$19),$E$19/$E$23,0)</f>
        <v>0</v>
      </c>
      <c r="H900" s="43">
        <f t="shared" si="95"/>
        <v>0</v>
      </c>
      <c r="I900" s="43">
        <f t="shared" si="97"/>
        <v>0</v>
      </c>
      <c r="J900" s="78" t="str">
        <f t="shared" si="96"/>
        <v>2094–2095</v>
      </c>
      <c r="K900" s="78"/>
      <c r="L900" s="89"/>
      <c r="M900" s="78"/>
      <c r="N900" s="87"/>
      <c r="O900" s="79"/>
      <c r="Q900" s="46"/>
    </row>
    <row r="901" spans="1:17" s="40" customFormat="1" ht="20.25" customHeight="1" x14ac:dyDescent="0.2">
      <c r="A901" s="41">
        <v>71345</v>
      </c>
      <c r="B901" s="42">
        <f t="shared" si="92"/>
        <v>0</v>
      </c>
      <c r="C901" s="117"/>
      <c r="D901" s="43">
        <f t="shared" si="93"/>
        <v>0</v>
      </c>
      <c r="E901" s="44">
        <f t="shared" si="91"/>
        <v>0</v>
      </c>
      <c r="F901" s="43">
        <f t="shared" si="94"/>
        <v>0</v>
      </c>
      <c r="G901" s="45">
        <f>IF(AND(C901&lt;&gt;"",SUM(G$27:G900)&lt;E$19),$E$19/$E$23,0)</f>
        <v>0</v>
      </c>
      <c r="H901" s="43">
        <f t="shared" si="95"/>
        <v>0</v>
      </c>
      <c r="I901" s="43">
        <f t="shared" si="97"/>
        <v>0</v>
      </c>
      <c r="J901" s="78" t="str">
        <f t="shared" si="96"/>
        <v>2094–2095</v>
      </c>
      <c r="K901" s="78"/>
      <c r="L901" s="89"/>
      <c r="M901" s="78"/>
      <c r="N901" s="87"/>
      <c r="O901" s="79"/>
      <c r="Q901" s="46"/>
    </row>
    <row r="902" spans="1:17" s="40" customFormat="1" ht="20.25" customHeight="1" x14ac:dyDescent="0.2">
      <c r="A902" s="41">
        <v>71376</v>
      </c>
      <c r="B902" s="42">
        <f t="shared" si="92"/>
        <v>0</v>
      </c>
      <c r="C902" s="117"/>
      <c r="D902" s="43">
        <f t="shared" si="93"/>
        <v>0</v>
      </c>
      <c r="E902" s="44">
        <f t="shared" si="91"/>
        <v>0</v>
      </c>
      <c r="F902" s="43">
        <f t="shared" si="94"/>
        <v>0</v>
      </c>
      <c r="G902" s="45">
        <f>IF(AND(C902&lt;&gt;"",SUM(G$27:G901)&lt;E$19),$E$19/$E$23,0)</f>
        <v>0</v>
      </c>
      <c r="H902" s="43">
        <f t="shared" si="95"/>
        <v>0</v>
      </c>
      <c r="I902" s="43">
        <f t="shared" si="97"/>
        <v>0</v>
      </c>
      <c r="J902" s="78" t="str">
        <f t="shared" si="96"/>
        <v>2094–2095</v>
      </c>
      <c r="K902" s="78"/>
      <c r="L902" s="89"/>
      <c r="M902" s="78"/>
      <c r="N902" s="87"/>
      <c r="O902" s="79"/>
      <c r="Q902" s="46"/>
    </row>
    <row r="903" spans="1:17" s="40" customFormat="1" ht="20.25" customHeight="1" x14ac:dyDescent="0.2">
      <c r="A903" s="41">
        <v>71406</v>
      </c>
      <c r="B903" s="42">
        <f t="shared" si="92"/>
        <v>0</v>
      </c>
      <c r="C903" s="117"/>
      <c r="D903" s="43">
        <f t="shared" si="93"/>
        <v>0</v>
      </c>
      <c r="E903" s="44">
        <f t="shared" si="91"/>
        <v>0</v>
      </c>
      <c r="F903" s="43">
        <f t="shared" si="94"/>
        <v>0</v>
      </c>
      <c r="G903" s="45">
        <f>IF(AND(C903&lt;&gt;"",SUM(G$27:G902)&lt;E$19),$E$19/$E$23,0)</f>
        <v>0</v>
      </c>
      <c r="H903" s="43">
        <f t="shared" si="95"/>
        <v>0</v>
      </c>
      <c r="I903" s="43">
        <f t="shared" si="97"/>
        <v>0</v>
      </c>
      <c r="J903" s="78" t="str">
        <f t="shared" si="96"/>
        <v>2095–2096</v>
      </c>
      <c r="K903" s="78"/>
      <c r="L903" s="89"/>
      <c r="M903" s="78"/>
      <c r="N903" s="87"/>
      <c r="O903" s="79"/>
      <c r="Q903" s="46"/>
    </row>
    <row r="904" spans="1:17" s="40" customFormat="1" ht="20.25" customHeight="1" x14ac:dyDescent="0.2">
      <c r="A904" s="41">
        <v>71437</v>
      </c>
      <c r="B904" s="42">
        <f t="shared" si="92"/>
        <v>0</v>
      </c>
      <c r="C904" s="117"/>
      <c r="D904" s="43">
        <f t="shared" si="93"/>
        <v>0</v>
      </c>
      <c r="E904" s="44">
        <f t="shared" si="91"/>
        <v>0</v>
      </c>
      <c r="F904" s="43">
        <f t="shared" si="94"/>
        <v>0</v>
      </c>
      <c r="G904" s="45">
        <f>IF(AND(C904&lt;&gt;"",SUM(G$27:G903)&lt;E$19),$E$19/$E$23,0)</f>
        <v>0</v>
      </c>
      <c r="H904" s="43">
        <f t="shared" si="95"/>
        <v>0</v>
      </c>
      <c r="I904" s="43">
        <f t="shared" si="97"/>
        <v>0</v>
      </c>
      <c r="J904" s="78" t="str">
        <f t="shared" si="96"/>
        <v>2095–2096</v>
      </c>
      <c r="K904" s="78"/>
      <c r="L904" s="89"/>
      <c r="M904" s="78"/>
      <c r="N904" s="87"/>
      <c r="O904" s="79"/>
      <c r="Q904" s="46"/>
    </row>
    <row r="905" spans="1:17" s="40" customFormat="1" ht="20.25" customHeight="1" x14ac:dyDescent="0.2">
      <c r="A905" s="41">
        <v>71468</v>
      </c>
      <c r="B905" s="42">
        <f t="shared" si="92"/>
        <v>0</v>
      </c>
      <c r="C905" s="117"/>
      <c r="D905" s="43">
        <f t="shared" si="93"/>
        <v>0</v>
      </c>
      <c r="E905" s="44">
        <f t="shared" si="91"/>
        <v>0</v>
      </c>
      <c r="F905" s="43">
        <f t="shared" si="94"/>
        <v>0</v>
      </c>
      <c r="G905" s="45">
        <f>IF(AND(C905&lt;&gt;"",SUM(G$27:G904)&lt;E$19),$E$19/$E$23,0)</f>
        <v>0</v>
      </c>
      <c r="H905" s="43">
        <f t="shared" si="95"/>
        <v>0</v>
      </c>
      <c r="I905" s="43">
        <f t="shared" si="97"/>
        <v>0</v>
      </c>
      <c r="J905" s="78" t="str">
        <f t="shared" si="96"/>
        <v>2095–2096</v>
      </c>
      <c r="K905" s="78"/>
      <c r="L905" s="89"/>
      <c r="M905" s="78"/>
      <c r="N905" s="87"/>
      <c r="O905" s="79"/>
      <c r="Q905" s="46"/>
    </row>
    <row r="906" spans="1:17" s="40" customFormat="1" ht="20.25" customHeight="1" x14ac:dyDescent="0.2">
      <c r="A906" s="41">
        <v>71498</v>
      </c>
      <c r="B906" s="42">
        <f t="shared" si="92"/>
        <v>0</v>
      </c>
      <c r="C906" s="117"/>
      <c r="D906" s="43">
        <f t="shared" si="93"/>
        <v>0</v>
      </c>
      <c r="E906" s="44">
        <f t="shared" si="91"/>
        <v>0</v>
      </c>
      <c r="F906" s="43">
        <f t="shared" si="94"/>
        <v>0</v>
      </c>
      <c r="G906" s="45">
        <f>IF(AND(C906&lt;&gt;"",SUM(G$27:G905)&lt;E$19),$E$19/$E$23,0)</f>
        <v>0</v>
      </c>
      <c r="H906" s="43">
        <f t="shared" si="95"/>
        <v>0</v>
      </c>
      <c r="I906" s="43">
        <f t="shared" si="97"/>
        <v>0</v>
      </c>
      <c r="J906" s="78" t="str">
        <f t="shared" si="96"/>
        <v>2095–2096</v>
      </c>
      <c r="K906" s="78"/>
      <c r="L906" s="89"/>
      <c r="M906" s="78"/>
      <c r="N906" s="87"/>
      <c r="O906" s="79"/>
      <c r="Q906" s="46"/>
    </row>
    <row r="907" spans="1:17" s="40" customFormat="1" ht="20.25" customHeight="1" x14ac:dyDescent="0.2">
      <c r="A907" s="41">
        <v>71529</v>
      </c>
      <c r="B907" s="42">
        <f t="shared" si="92"/>
        <v>0</v>
      </c>
      <c r="C907" s="117"/>
      <c r="D907" s="43">
        <f t="shared" si="93"/>
        <v>0</v>
      </c>
      <c r="E907" s="44">
        <f t="shared" si="91"/>
        <v>0</v>
      </c>
      <c r="F907" s="43">
        <f t="shared" si="94"/>
        <v>0</v>
      </c>
      <c r="G907" s="45">
        <f>IF(AND(C907&lt;&gt;"",SUM(G$27:G906)&lt;E$19),$E$19/$E$23,0)</f>
        <v>0</v>
      </c>
      <c r="H907" s="43">
        <f t="shared" si="95"/>
        <v>0</v>
      </c>
      <c r="I907" s="43">
        <f t="shared" si="97"/>
        <v>0</v>
      </c>
      <c r="J907" s="78" t="str">
        <f t="shared" si="96"/>
        <v>2095–2096</v>
      </c>
      <c r="K907" s="78"/>
      <c r="L907" s="89"/>
      <c r="M907" s="78"/>
      <c r="N907" s="87"/>
      <c r="O907" s="79"/>
      <c r="Q907" s="46"/>
    </row>
    <row r="908" spans="1:17" s="40" customFormat="1" ht="20.25" customHeight="1" x14ac:dyDescent="0.2">
      <c r="A908" s="41">
        <v>71559</v>
      </c>
      <c r="B908" s="42">
        <f t="shared" si="92"/>
        <v>0</v>
      </c>
      <c r="C908" s="117"/>
      <c r="D908" s="43">
        <f t="shared" si="93"/>
        <v>0</v>
      </c>
      <c r="E908" s="44">
        <f t="shared" si="91"/>
        <v>0</v>
      </c>
      <c r="F908" s="43">
        <f t="shared" si="94"/>
        <v>0</v>
      </c>
      <c r="G908" s="45">
        <f>IF(AND(C908&lt;&gt;"",SUM(G$27:G907)&lt;E$19),$E$19/$E$23,0)</f>
        <v>0</v>
      </c>
      <c r="H908" s="43">
        <f t="shared" si="95"/>
        <v>0</v>
      </c>
      <c r="I908" s="43">
        <f t="shared" si="97"/>
        <v>0</v>
      </c>
      <c r="J908" s="78" t="str">
        <f t="shared" si="96"/>
        <v>2095–2096</v>
      </c>
      <c r="K908" s="78"/>
      <c r="L908" s="89"/>
      <c r="M908" s="78"/>
      <c r="N908" s="87"/>
      <c r="O908" s="79"/>
      <c r="Q908" s="46"/>
    </row>
    <row r="909" spans="1:17" s="40" customFormat="1" ht="20.25" customHeight="1" x14ac:dyDescent="0.2">
      <c r="A909" s="41">
        <v>71590</v>
      </c>
      <c r="B909" s="42">
        <f t="shared" si="92"/>
        <v>0</v>
      </c>
      <c r="C909" s="117"/>
      <c r="D909" s="43">
        <f t="shared" si="93"/>
        <v>0</v>
      </c>
      <c r="E909" s="44">
        <f t="shared" si="91"/>
        <v>0</v>
      </c>
      <c r="F909" s="43">
        <f t="shared" si="94"/>
        <v>0</v>
      </c>
      <c r="G909" s="45">
        <f>IF(AND(C909&lt;&gt;"",SUM(G$27:G908)&lt;E$19),$E$19/$E$23,0)</f>
        <v>0</v>
      </c>
      <c r="H909" s="43">
        <f t="shared" si="95"/>
        <v>0</v>
      </c>
      <c r="I909" s="43">
        <f t="shared" si="97"/>
        <v>0</v>
      </c>
      <c r="J909" s="78" t="str">
        <f t="shared" si="96"/>
        <v>2095–2096</v>
      </c>
      <c r="K909" s="78"/>
      <c r="L909" s="89"/>
      <c r="M909" s="78"/>
      <c r="N909" s="87"/>
      <c r="O909" s="79"/>
      <c r="Q909" s="46"/>
    </row>
    <row r="910" spans="1:17" s="40" customFormat="1" ht="20.25" customHeight="1" x14ac:dyDescent="0.2">
      <c r="A910" s="41">
        <v>71621</v>
      </c>
      <c r="B910" s="42">
        <f t="shared" si="92"/>
        <v>0</v>
      </c>
      <c r="C910" s="117"/>
      <c r="D910" s="43">
        <f t="shared" si="93"/>
        <v>0</v>
      </c>
      <c r="E910" s="44">
        <f t="shared" si="91"/>
        <v>0</v>
      </c>
      <c r="F910" s="43">
        <f t="shared" si="94"/>
        <v>0</v>
      </c>
      <c r="G910" s="45">
        <f>IF(AND(C910&lt;&gt;"",SUM(G$27:G909)&lt;E$19),$E$19/$E$23,0)</f>
        <v>0</v>
      </c>
      <c r="H910" s="43">
        <f t="shared" si="95"/>
        <v>0</v>
      </c>
      <c r="I910" s="43">
        <f t="shared" si="97"/>
        <v>0</v>
      </c>
      <c r="J910" s="78" t="str">
        <f t="shared" si="96"/>
        <v>2095–2096</v>
      </c>
      <c r="K910" s="78"/>
      <c r="L910" s="89"/>
      <c r="M910" s="78"/>
      <c r="N910" s="87"/>
      <c r="O910" s="79"/>
      <c r="Q910" s="46"/>
    </row>
    <row r="911" spans="1:17" s="40" customFormat="1" ht="20.25" customHeight="1" x14ac:dyDescent="0.2">
      <c r="A911" s="41">
        <v>71650</v>
      </c>
      <c r="B911" s="42">
        <f t="shared" si="92"/>
        <v>0</v>
      </c>
      <c r="C911" s="117"/>
      <c r="D911" s="43">
        <f t="shared" si="93"/>
        <v>0</v>
      </c>
      <c r="E911" s="44">
        <f t="shared" si="91"/>
        <v>0</v>
      </c>
      <c r="F911" s="43">
        <f t="shared" si="94"/>
        <v>0</v>
      </c>
      <c r="G911" s="45">
        <f>IF(AND(C911&lt;&gt;"",SUM(G$27:G910)&lt;E$19),$E$19/$E$23,0)</f>
        <v>0</v>
      </c>
      <c r="H911" s="43">
        <f t="shared" si="95"/>
        <v>0</v>
      </c>
      <c r="I911" s="43">
        <f t="shared" si="97"/>
        <v>0</v>
      </c>
      <c r="J911" s="78" t="str">
        <f t="shared" si="96"/>
        <v>2095–2096</v>
      </c>
      <c r="K911" s="78"/>
      <c r="L911" s="89"/>
      <c r="M911" s="78"/>
      <c r="N911" s="87"/>
      <c r="O911" s="79"/>
      <c r="Q911" s="46"/>
    </row>
    <row r="912" spans="1:17" s="40" customFormat="1" ht="20.25" customHeight="1" x14ac:dyDescent="0.2">
      <c r="A912" s="41">
        <v>71681</v>
      </c>
      <c r="B912" s="42">
        <f t="shared" si="92"/>
        <v>0</v>
      </c>
      <c r="C912" s="117"/>
      <c r="D912" s="43">
        <f t="shared" si="93"/>
        <v>0</v>
      </c>
      <c r="E912" s="44">
        <f t="shared" si="91"/>
        <v>0</v>
      </c>
      <c r="F912" s="43">
        <f t="shared" si="94"/>
        <v>0</v>
      </c>
      <c r="G912" s="45">
        <f>IF(AND(C912&lt;&gt;"",SUM(G$27:G911)&lt;E$19),$E$19/$E$23,0)</f>
        <v>0</v>
      </c>
      <c r="H912" s="43">
        <f t="shared" si="95"/>
        <v>0</v>
      </c>
      <c r="I912" s="43">
        <f t="shared" si="97"/>
        <v>0</v>
      </c>
      <c r="J912" s="78" t="str">
        <f t="shared" si="96"/>
        <v>2095–2096</v>
      </c>
      <c r="K912" s="78"/>
      <c r="L912" s="89"/>
      <c r="M912" s="78"/>
      <c r="N912" s="87"/>
      <c r="O912" s="79"/>
      <c r="Q912" s="46"/>
    </row>
    <row r="913" spans="1:17" s="40" customFormat="1" ht="20.25" customHeight="1" x14ac:dyDescent="0.2">
      <c r="A913" s="41">
        <v>71711</v>
      </c>
      <c r="B913" s="42">
        <f t="shared" si="92"/>
        <v>0</v>
      </c>
      <c r="C913" s="117"/>
      <c r="D913" s="43">
        <f t="shared" si="93"/>
        <v>0</v>
      </c>
      <c r="E913" s="44">
        <f t="shared" si="91"/>
        <v>0</v>
      </c>
      <c r="F913" s="43">
        <f t="shared" si="94"/>
        <v>0</v>
      </c>
      <c r="G913" s="45">
        <f>IF(AND(C913&lt;&gt;"",SUM(G$27:G912)&lt;E$19),$E$19/$E$23,0)</f>
        <v>0</v>
      </c>
      <c r="H913" s="43">
        <f t="shared" si="95"/>
        <v>0</v>
      </c>
      <c r="I913" s="43">
        <f t="shared" si="97"/>
        <v>0</v>
      </c>
      <c r="J913" s="78" t="str">
        <f t="shared" si="96"/>
        <v>2095–2096</v>
      </c>
      <c r="K913" s="78"/>
      <c r="L913" s="89"/>
      <c r="M913" s="78"/>
      <c r="N913" s="87"/>
      <c r="O913" s="79"/>
      <c r="Q913" s="46"/>
    </row>
    <row r="914" spans="1:17" s="40" customFormat="1" ht="20.25" customHeight="1" x14ac:dyDescent="0.2">
      <c r="A914" s="41">
        <v>71742</v>
      </c>
      <c r="B914" s="42">
        <f t="shared" si="92"/>
        <v>0</v>
      </c>
      <c r="C914" s="117"/>
      <c r="D914" s="43">
        <f t="shared" si="93"/>
        <v>0</v>
      </c>
      <c r="E914" s="44">
        <f t="shared" si="91"/>
        <v>0</v>
      </c>
      <c r="F914" s="43">
        <f t="shared" si="94"/>
        <v>0</v>
      </c>
      <c r="G914" s="45">
        <f>IF(AND(C914&lt;&gt;"",SUM(G$27:G913)&lt;E$19),$E$19/$E$23,0)</f>
        <v>0</v>
      </c>
      <c r="H914" s="43">
        <f t="shared" si="95"/>
        <v>0</v>
      </c>
      <c r="I914" s="43">
        <f t="shared" si="97"/>
        <v>0</v>
      </c>
      <c r="J914" s="78" t="str">
        <f t="shared" si="96"/>
        <v>2095–2096</v>
      </c>
      <c r="K914" s="78"/>
      <c r="L914" s="89"/>
      <c r="M914" s="78"/>
      <c r="N914" s="87"/>
      <c r="O914" s="79"/>
      <c r="Q914" s="46"/>
    </row>
    <row r="915" spans="1:17" s="40" customFormat="1" ht="20.25" customHeight="1" x14ac:dyDescent="0.2">
      <c r="A915" s="41">
        <v>71772</v>
      </c>
      <c r="B915" s="42">
        <f t="shared" si="92"/>
        <v>0</v>
      </c>
      <c r="C915" s="117"/>
      <c r="D915" s="43">
        <f t="shared" si="93"/>
        <v>0</v>
      </c>
      <c r="E915" s="44">
        <f t="shared" si="91"/>
        <v>0</v>
      </c>
      <c r="F915" s="43">
        <f t="shared" si="94"/>
        <v>0</v>
      </c>
      <c r="G915" s="45">
        <f>IF(AND(C915&lt;&gt;"",SUM(G$27:G914)&lt;E$19),$E$19/$E$23,0)</f>
        <v>0</v>
      </c>
      <c r="H915" s="43">
        <f t="shared" si="95"/>
        <v>0</v>
      </c>
      <c r="I915" s="43">
        <f t="shared" si="97"/>
        <v>0</v>
      </c>
      <c r="J915" s="78" t="str">
        <f t="shared" si="96"/>
        <v>2096–2097</v>
      </c>
      <c r="K915" s="78"/>
      <c r="L915" s="89"/>
      <c r="M915" s="78"/>
      <c r="N915" s="87"/>
      <c r="O915" s="79"/>
      <c r="Q915" s="46"/>
    </row>
    <row r="916" spans="1:17" s="40" customFormat="1" ht="20.25" customHeight="1" x14ac:dyDescent="0.2">
      <c r="A916" s="41">
        <v>71803</v>
      </c>
      <c r="B916" s="42">
        <f t="shared" si="92"/>
        <v>0</v>
      </c>
      <c r="C916" s="117"/>
      <c r="D916" s="43">
        <f t="shared" si="93"/>
        <v>0</v>
      </c>
      <c r="E916" s="44">
        <f t="shared" si="91"/>
        <v>0</v>
      </c>
      <c r="F916" s="43">
        <f t="shared" si="94"/>
        <v>0</v>
      </c>
      <c r="G916" s="45">
        <f>IF(AND(C916&lt;&gt;"",SUM(G$27:G915)&lt;E$19),$E$19/$E$23,0)</f>
        <v>0</v>
      </c>
      <c r="H916" s="43">
        <f t="shared" si="95"/>
        <v>0</v>
      </c>
      <c r="I916" s="43">
        <f t="shared" si="97"/>
        <v>0</v>
      </c>
      <c r="J916" s="78" t="str">
        <f t="shared" si="96"/>
        <v>2096–2097</v>
      </c>
      <c r="K916" s="78"/>
      <c r="L916" s="89"/>
      <c r="M916" s="78"/>
      <c r="N916" s="87"/>
      <c r="O916" s="79"/>
      <c r="Q916" s="46"/>
    </row>
    <row r="917" spans="1:17" s="40" customFormat="1" ht="20.25" customHeight="1" x14ac:dyDescent="0.2">
      <c r="A917" s="41">
        <v>71834</v>
      </c>
      <c r="B917" s="42">
        <f t="shared" si="92"/>
        <v>0</v>
      </c>
      <c r="C917" s="117"/>
      <c r="D917" s="43">
        <f t="shared" si="93"/>
        <v>0</v>
      </c>
      <c r="E917" s="44">
        <f t="shared" si="91"/>
        <v>0</v>
      </c>
      <c r="F917" s="43">
        <f t="shared" si="94"/>
        <v>0</v>
      </c>
      <c r="G917" s="45">
        <f>IF(AND(C917&lt;&gt;"",SUM(G$27:G916)&lt;E$19),$E$19/$E$23,0)</f>
        <v>0</v>
      </c>
      <c r="H917" s="43">
        <f t="shared" si="95"/>
        <v>0</v>
      </c>
      <c r="I917" s="43">
        <f t="shared" si="97"/>
        <v>0</v>
      </c>
      <c r="J917" s="78" t="str">
        <f t="shared" si="96"/>
        <v>2096–2097</v>
      </c>
      <c r="K917" s="78"/>
      <c r="L917" s="89"/>
      <c r="M917" s="78"/>
      <c r="N917" s="87"/>
      <c r="O917" s="79"/>
      <c r="Q917" s="46"/>
    </row>
    <row r="918" spans="1:17" s="40" customFormat="1" ht="20.25" customHeight="1" x14ac:dyDescent="0.2">
      <c r="A918" s="41">
        <v>71864</v>
      </c>
      <c r="B918" s="42">
        <f t="shared" si="92"/>
        <v>0</v>
      </c>
      <c r="C918" s="117"/>
      <c r="D918" s="43">
        <f t="shared" si="93"/>
        <v>0</v>
      </c>
      <c r="E918" s="44">
        <f t="shared" si="91"/>
        <v>0</v>
      </c>
      <c r="F918" s="43">
        <f t="shared" si="94"/>
        <v>0</v>
      </c>
      <c r="G918" s="45">
        <f>IF(AND(C918&lt;&gt;"",SUM(G$27:G917)&lt;E$19),$E$19/$E$23,0)</f>
        <v>0</v>
      </c>
      <c r="H918" s="43">
        <f t="shared" si="95"/>
        <v>0</v>
      </c>
      <c r="I918" s="43">
        <f t="shared" si="97"/>
        <v>0</v>
      </c>
      <c r="J918" s="78" t="str">
        <f t="shared" si="96"/>
        <v>2096–2097</v>
      </c>
      <c r="K918" s="78"/>
      <c r="L918" s="89"/>
      <c r="M918" s="78"/>
      <c r="N918" s="87"/>
      <c r="O918" s="79"/>
      <c r="Q918" s="46"/>
    </row>
    <row r="919" spans="1:17" s="40" customFormat="1" ht="20.25" customHeight="1" x14ac:dyDescent="0.2">
      <c r="A919" s="41">
        <v>71895</v>
      </c>
      <c r="B919" s="42">
        <f t="shared" si="92"/>
        <v>0</v>
      </c>
      <c r="C919" s="117"/>
      <c r="D919" s="43">
        <f t="shared" si="93"/>
        <v>0</v>
      </c>
      <c r="E919" s="44">
        <f t="shared" si="91"/>
        <v>0</v>
      </c>
      <c r="F919" s="43">
        <f t="shared" si="94"/>
        <v>0</v>
      </c>
      <c r="G919" s="45">
        <f>IF(AND(C919&lt;&gt;"",SUM(G$27:G918)&lt;E$19),$E$19/$E$23,0)</f>
        <v>0</v>
      </c>
      <c r="H919" s="43">
        <f t="shared" si="95"/>
        <v>0</v>
      </c>
      <c r="I919" s="43">
        <f t="shared" si="97"/>
        <v>0</v>
      </c>
      <c r="J919" s="78" t="str">
        <f t="shared" si="96"/>
        <v>2096–2097</v>
      </c>
      <c r="K919" s="78"/>
      <c r="L919" s="89"/>
      <c r="M919" s="78"/>
      <c r="N919" s="87"/>
      <c r="O919" s="79"/>
      <c r="Q919" s="46"/>
    </row>
    <row r="920" spans="1:17" s="40" customFormat="1" ht="20.25" customHeight="1" x14ac:dyDescent="0.2">
      <c r="A920" s="41">
        <v>71925</v>
      </c>
      <c r="B920" s="42">
        <f t="shared" si="92"/>
        <v>0</v>
      </c>
      <c r="C920" s="117"/>
      <c r="D920" s="43">
        <f t="shared" si="93"/>
        <v>0</v>
      </c>
      <c r="E920" s="44">
        <f t="shared" si="91"/>
        <v>0</v>
      </c>
      <c r="F920" s="43">
        <f t="shared" si="94"/>
        <v>0</v>
      </c>
      <c r="G920" s="45">
        <f>IF(AND(C920&lt;&gt;"",SUM(G$27:G919)&lt;E$19),$E$19/$E$23,0)</f>
        <v>0</v>
      </c>
      <c r="H920" s="43">
        <f t="shared" si="95"/>
        <v>0</v>
      </c>
      <c r="I920" s="43">
        <f t="shared" si="97"/>
        <v>0</v>
      </c>
      <c r="J920" s="78" t="str">
        <f t="shared" si="96"/>
        <v>2096–2097</v>
      </c>
      <c r="K920" s="78"/>
      <c r="L920" s="89"/>
      <c r="M920" s="78"/>
      <c r="N920" s="87"/>
      <c r="O920" s="79"/>
      <c r="Q920" s="46"/>
    </row>
    <row r="921" spans="1:17" s="40" customFormat="1" ht="20.25" customHeight="1" x14ac:dyDescent="0.2">
      <c r="A921" s="41">
        <v>71956</v>
      </c>
      <c r="B921" s="42">
        <f t="shared" si="92"/>
        <v>0</v>
      </c>
      <c r="C921" s="117"/>
      <c r="D921" s="43">
        <f t="shared" si="93"/>
        <v>0</v>
      </c>
      <c r="E921" s="44">
        <f t="shared" si="91"/>
        <v>0</v>
      </c>
      <c r="F921" s="43">
        <f t="shared" si="94"/>
        <v>0</v>
      </c>
      <c r="G921" s="45">
        <f>IF(AND(C921&lt;&gt;"",SUM(G$27:G920)&lt;E$19),$E$19/$E$23,0)</f>
        <v>0</v>
      </c>
      <c r="H921" s="43">
        <f t="shared" si="95"/>
        <v>0</v>
      </c>
      <c r="I921" s="43">
        <f t="shared" si="97"/>
        <v>0</v>
      </c>
      <c r="J921" s="78" t="str">
        <f t="shared" si="96"/>
        <v>2096–2097</v>
      </c>
      <c r="K921" s="78"/>
      <c r="L921" s="89"/>
      <c r="M921" s="78"/>
      <c r="N921" s="87"/>
      <c r="O921" s="79"/>
      <c r="Q921" s="46"/>
    </row>
    <row r="922" spans="1:17" s="40" customFormat="1" ht="20.25" customHeight="1" x14ac:dyDescent="0.2">
      <c r="A922" s="41">
        <v>71987</v>
      </c>
      <c r="B922" s="42">
        <f t="shared" si="92"/>
        <v>0</v>
      </c>
      <c r="C922" s="117"/>
      <c r="D922" s="43">
        <f t="shared" si="93"/>
        <v>0</v>
      </c>
      <c r="E922" s="44">
        <f t="shared" si="91"/>
        <v>0</v>
      </c>
      <c r="F922" s="43">
        <f t="shared" si="94"/>
        <v>0</v>
      </c>
      <c r="G922" s="45">
        <f>IF(AND(C922&lt;&gt;"",SUM(G$27:G921)&lt;E$19),$E$19/$E$23,0)</f>
        <v>0</v>
      </c>
      <c r="H922" s="43">
        <f t="shared" si="95"/>
        <v>0</v>
      </c>
      <c r="I922" s="43">
        <f t="shared" si="97"/>
        <v>0</v>
      </c>
      <c r="J922" s="78" t="str">
        <f t="shared" si="96"/>
        <v>2096–2097</v>
      </c>
      <c r="K922" s="78"/>
      <c r="L922" s="89"/>
      <c r="M922" s="78"/>
      <c r="N922" s="87"/>
      <c r="O922" s="79"/>
      <c r="Q922" s="46"/>
    </row>
    <row r="923" spans="1:17" s="40" customFormat="1" ht="20.25" customHeight="1" x14ac:dyDescent="0.2">
      <c r="A923" s="41">
        <v>72015</v>
      </c>
      <c r="B923" s="42">
        <f t="shared" si="92"/>
        <v>0</v>
      </c>
      <c r="C923" s="117"/>
      <c r="D923" s="43">
        <f t="shared" si="93"/>
        <v>0</v>
      </c>
      <c r="E923" s="44">
        <f t="shared" ref="E923:E986" si="98">C923-D923</f>
        <v>0</v>
      </c>
      <c r="F923" s="43">
        <f t="shared" si="94"/>
        <v>0</v>
      </c>
      <c r="G923" s="45">
        <f>IF(AND(C923&lt;&gt;"",SUM(G$27:G922)&lt;E$19),$E$19/$E$23,0)</f>
        <v>0</v>
      </c>
      <c r="H923" s="43">
        <f t="shared" si="95"/>
        <v>0</v>
      </c>
      <c r="I923" s="43">
        <f t="shared" si="97"/>
        <v>0</v>
      </c>
      <c r="J923" s="78" t="str">
        <f t="shared" si="96"/>
        <v>2096–2097</v>
      </c>
      <c r="K923" s="78"/>
      <c r="L923" s="89"/>
      <c r="M923" s="78"/>
      <c r="N923" s="87"/>
      <c r="O923" s="79"/>
      <c r="Q923" s="46"/>
    </row>
    <row r="924" spans="1:17" s="40" customFormat="1" ht="20.25" customHeight="1" x14ac:dyDescent="0.2">
      <c r="A924" s="41">
        <v>72046</v>
      </c>
      <c r="B924" s="42">
        <f t="shared" ref="B924:B987" si="99">IF(C924&gt;0,C924*-1,C924)</f>
        <v>0</v>
      </c>
      <c r="C924" s="117"/>
      <c r="D924" s="43">
        <f t="shared" ref="D924:D987" si="100">IF(C924="",0,IF($E$15="Beginning",IF(C923&lt;&gt;"",$F923*$E$6/12,0),IF(C923&lt;&gt;"",$F923*$E$6/12,$E$16*$E$6/12)))</f>
        <v>0</v>
      </c>
      <c r="E924" s="44">
        <f t="shared" si="98"/>
        <v>0</v>
      </c>
      <c r="F924" s="43">
        <f t="shared" ref="F924:F987" si="101">IF(C924="",0,IF(C923="",$E$16-E924,IF(C924&lt;&gt;"",F923-E924)))</f>
        <v>0</v>
      </c>
      <c r="G924" s="45">
        <f>IF(AND(C924&lt;&gt;"",SUM(G$27:G923)&lt;E$19),$E$19/$E$23,0)</f>
        <v>0</v>
      </c>
      <c r="H924" s="43">
        <f t="shared" ref="H924:H987" si="102">IF(C924&lt;&gt;"",G924+H923,0)</f>
        <v>0</v>
      </c>
      <c r="I924" s="43">
        <f t="shared" si="97"/>
        <v>0</v>
      </c>
      <c r="J924" s="78" t="str">
        <f t="shared" ref="J924:J987" si="103">IF(OR(MONTH(A924)=1,MONTH(A924)=2,MONTH(A924)=3,MONTH(A924)=4,MONTH(A924)=5,MONTH(A924)=6),YEAR(A924)-1&amp;"–"&amp;YEAR(A924),YEAR(A924)&amp;"–"&amp;YEAR(A924)+1)</f>
        <v>2096–2097</v>
      </c>
      <c r="K924" s="78"/>
      <c r="L924" s="89"/>
      <c r="M924" s="78"/>
      <c r="N924" s="87"/>
      <c r="O924" s="79"/>
      <c r="Q924" s="46"/>
    </row>
    <row r="925" spans="1:17" s="40" customFormat="1" ht="20.25" customHeight="1" x14ac:dyDescent="0.2">
      <c r="A925" s="41">
        <v>72076</v>
      </c>
      <c r="B925" s="42">
        <f t="shared" si="99"/>
        <v>0</v>
      </c>
      <c r="C925" s="117"/>
      <c r="D925" s="43">
        <f t="shared" si="100"/>
        <v>0</v>
      </c>
      <c r="E925" s="44">
        <f t="shared" si="98"/>
        <v>0</v>
      </c>
      <c r="F925" s="43">
        <f t="shared" si="101"/>
        <v>0</v>
      </c>
      <c r="G925" s="45">
        <f>IF(AND(C925&lt;&gt;"",SUM(G$27:G924)&lt;E$19),$E$19/$E$23,0)</f>
        <v>0</v>
      </c>
      <c r="H925" s="43">
        <f t="shared" si="102"/>
        <v>0</v>
      </c>
      <c r="I925" s="43">
        <f t="shared" ref="I925:I988" si="104">IF(C925&lt;&gt;"",$E$19-H925,0)</f>
        <v>0</v>
      </c>
      <c r="J925" s="78" t="str">
        <f t="shared" si="103"/>
        <v>2096–2097</v>
      </c>
      <c r="K925" s="78"/>
      <c r="L925" s="89"/>
      <c r="M925" s="78"/>
      <c r="N925" s="87"/>
      <c r="O925" s="79"/>
      <c r="Q925" s="46"/>
    </row>
    <row r="926" spans="1:17" s="40" customFormat="1" ht="20.25" customHeight="1" x14ac:dyDescent="0.2">
      <c r="A926" s="41">
        <v>72107</v>
      </c>
      <c r="B926" s="42">
        <f t="shared" si="99"/>
        <v>0</v>
      </c>
      <c r="C926" s="117"/>
      <c r="D926" s="43">
        <f t="shared" si="100"/>
        <v>0</v>
      </c>
      <c r="E926" s="44">
        <f t="shared" si="98"/>
        <v>0</v>
      </c>
      <c r="F926" s="43">
        <f t="shared" si="101"/>
        <v>0</v>
      </c>
      <c r="G926" s="45">
        <f>IF(AND(C926&lt;&gt;"",SUM(G$27:G925)&lt;E$19),$E$19/$E$23,0)</f>
        <v>0</v>
      </c>
      <c r="H926" s="43">
        <f t="shared" si="102"/>
        <v>0</v>
      </c>
      <c r="I926" s="43">
        <f t="shared" si="104"/>
        <v>0</v>
      </c>
      <c r="J926" s="78" t="str">
        <f t="shared" si="103"/>
        <v>2096–2097</v>
      </c>
      <c r="K926" s="78"/>
      <c r="L926" s="89"/>
      <c r="M926" s="78"/>
      <c r="N926" s="87"/>
      <c r="O926" s="79"/>
      <c r="Q926" s="46"/>
    </row>
    <row r="927" spans="1:17" s="40" customFormat="1" ht="20.25" customHeight="1" x14ac:dyDescent="0.2">
      <c r="A927" s="41">
        <v>72137</v>
      </c>
      <c r="B927" s="42">
        <f t="shared" si="99"/>
        <v>0</v>
      </c>
      <c r="C927" s="117"/>
      <c r="D927" s="43">
        <f t="shared" si="100"/>
        <v>0</v>
      </c>
      <c r="E927" s="44">
        <f t="shared" si="98"/>
        <v>0</v>
      </c>
      <c r="F927" s="43">
        <f t="shared" si="101"/>
        <v>0</v>
      </c>
      <c r="G927" s="45">
        <f>IF(AND(C927&lt;&gt;"",SUM(G$27:G926)&lt;E$19),$E$19/$E$23,0)</f>
        <v>0</v>
      </c>
      <c r="H927" s="43">
        <f t="shared" si="102"/>
        <v>0</v>
      </c>
      <c r="I927" s="43">
        <f t="shared" si="104"/>
        <v>0</v>
      </c>
      <c r="J927" s="78" t="str">
        <f t="shared" si="103"/>
        <v>2097–2098</v>
      </c>
      <c r="K927" s="78"/>
      <c r="L927" s="89"/>
      <c r="M927" s="78"/>
      <c r="N927" s="87"/>
      <c r="O927" s="79"/>
      <c r="Q927" s="46"/>
    </row>
    <row r="928" spans="1:17" s="40" customFormat="1" ht="20.25" customHeight="1" x14ac:dyDescent="0.2">
      <c r="A928" s="41">
        <v>72168</v>
      </c>
      <c r="B928" s="42">
        <f t="shared" si="99"/>
        <v>0</v>
      </c>
      <c r="C928" s="117"/>
      <c r="D928" s="43">
        <f t="shared" si="100"/>
        <v>0</v>
      </c>
      <c r="E928" s="44">
        <f t="shared" si="98"/>
        <v>0</v>
      </c>
      <c r="F928" s="43">
        <f t="shared" si="101"/>
        <v>0</v>
      </c>
      <c r="G928" s="45">
        <f>IF(AND(C928&lt;&gt;"",SUM(G$27:G927)&lt;E$19),$E$19/$E$23,0)</f>
        <v>0</v>
      </c>
      <c r="H928" s="43">
        <f t="shared" si="102"/>
        <v>0</v>
      </c>
      <c r="I928" s="43">
        <f t="shared" si="104"/>
        <v>0</v>
      </c>
      <c r="J928" s="78" t="str">
        <f t="shared" si="103"/>
        <v>2097–2098</v>
      </c>
      <c r="K928" s="78"/>
      <c r="L928" s="89"/>
      <c r="M928" s="78"/>
      <c r="N928" s="87"/>
      <c r="O928" s="79"/>
      <c r="Q928" s="46"/>
    </row>
    <row r="929" spans="1:17" s="40" customFormat="1" ht="20.25" customHeight="1" x14ac:dyDescent="0.2">
      <c r="A929" s="41">
        <v>72199</v>
      </c>
      <c r="B929" s="42">
        <f t="shared" si="99"/>
        <v>0</v>
      </c>
      <c r="C929" s="117"/>
      <c r="D929" s="43">
        <f t="shared" si="100"/>
        <v>0</v>
      </c>
      <c r="E929" s="44">
        <f t="shared" si="98"/>
        <v>0</v>
      </c>
      <c r="F929" s="43">
        <f t="shared" si="101"/>
        <v>0</v>
      </c>
      <c r="G929" s="45">
        <f>IF(AND(C929&lt;&gt;"",SUM(G$27:G928)&lt;E$19),$E$19/$E$23,0)</f>
        <v>0</v>
      </c>
      <c r="H929" s="43">
        <f t="shared" si="102"/>
        <v>0</v>
      </c>
      <c r="I929" s="43">
        <f t="shared" si="104"/>
        <v>0</v>
      </c>
      <c r="J929" s="78" t="str">
        <f t="shared" si="103"/>
        <v>2097–2098</v>
      </c>
      <c r="K929" s="78"/>
      <c r="L929" s="89"/>
      <c r="M929" s="78"/>
      <c r="N929" s="87"/>
      <c r="O929" s="79"/>
      <c r="Q929" s="46"/>
    </row>
    <row r="930" spans="1:17" s="40" customFormat="1" ht="20.25" customHeight="1" x14ac:dyDescent="0.2">
      <c r="A930" s="41">
        <v>72229</v>
      </c>
      <c r="B930" s="42">
        <f t="shared" si="99"/>
        <v>0</v>
      </c>
      <c r="C930" s="117"/>
      <c r="D930" s="43">
        <f t="shared" si="100"/>
        <v>0</v>
      </c>
      <c r="E930" s="44">
        <f t="shared" si="98"/>
        <v>0</v>
      </c>
      <c r="F930" s="43">
        <f t="shared" si="101"/>
        <v>0</v>
      </c>
      <c r="G930" s="45">
        <f>IF(AND(C930&lt;&gt;"",SUM(G$27:G929)&lt;E$19),$E$19/$E$23,0)</f>
        <v>0</v>
      </c>
      <c r="H930" s="43">
        <f t="shared" si="102"/>
        <v>0</v>
      </c>
      <c r="I930" s="43">
        <f t="shared" si="104"/>
        <v>0</v>
      </c>
      <c r="J930" s="78" t="str">
        <f t="shared" si="103"/>
        <v>2097–2098</v>
      </c>
      <c r="K930" s="78"/>
      <c r="L930" s="89"/>
      <c r="M930" s="78"/>
      <c r="N930" s="87"/>
      <c r="O930" s="79"/>
      <c r="Q930" s="46"/>
    </row>
    <row r="931" spans="1:17" s="40" customFormat="1" ht="20.25" customHeight="1" x14ac:dyDescent="0.2">
      <c r="A931" s="41">
        <v>72260</v>
      </c>
      <c r="B931" s="42">
        <f t="shared" si="99"/>
        <v>0</v>
      </c>
      <c r="C931" s="117"/>
      <c r="D931" s="43">
        <f t="shared" si="100"/>
        <v>0</v>
      </c>
      <c r="E931" s="44">
        <f t="shared" si="98"/>
        <v>0</v>
      </c>
      <c r="F931" s="43">
        <f t="shared" si="101"/>
        <v>0</v>
      </c>
      <c r="G931" s="45">
        <f>IF(AND(C931&lt;&gt;"",SUM(G$27:G930)&lt;E$19),$E$19/$E$23,0)</f>
        <v>0</v>
      </c>
      <c r="H931" s="43">
        <f t="shared" si="102"/>
        <v>0</v>
      </c>
      <c r="I931" s="43">
        <f t="shared" si="104"/>
        <v>0</v>
      </c>
      <c r="J931" s="78" t="str">
        <f t="shared" si="103"/>
        <v>2097–2098</v>
      </c>
      <c r="K931" s="78"/>
      <c r="L931" s="89"/>
      <c r="M931" s="78"/>
      <c r="N931" s="87"/>
      <c r="O931" s="79"/>
      <c r="Q931" s="46"/>
    </row>
    <row r="932" spans="1:17" s="40" customFormat="1" ht="20.25" customHeight="1" x14ac:dyDescent="0.2">
      <c r="A932" s="41">
        <v>72290</v>
      </c>
      <c r="B932" s="42">
        <f t="shared" si="99"/>
        <v>0</v>
      </c>
      <c r="C932" s="117"/>
      <c r="D932" s="43">
        <f t="shared" si="100"/>
        <v>0</v>
      </c>
      <c r="E932" s="44">
        <f t="shared" si="98"/>
        <v>0</v>
      </c>
      <c r="F932" s="43">
        <f t="shared" si="101"/>
        <v>0</v>
      </c>
      <c r="G932" s="45">
        <f>IF(AND(C932&lt;&gt;"",SUM(G$27:G931)&lt;E$19),$E$19/$E$23,0)</f>
        <v>0</v>
      </c>
      <c r="H932" s="43">
        <f t="shared" si="102"/>
        <v>0</v>
      </c>
      <c r="I932" s="43">
        <f t="shared" si="104"/>
        <v>0</v>
      </c>
      <c r="J932" s="78" t="str">
        <f t="shared" si="103"/>
        <v>2097–2098</v>
      </c>
      <c r="K932" s="78"/>
      <c r="L932" s="89"/>
      <c r="M932" s="78"/>
      <c r="N932" s="87"/>
      <c r="O932" s="79"/>
      <c r="Q932" s="46"/>
    </row>
    <row r="933" spans="1:17" s="40" customFormat="1" ht="20.25" customHeight="1" x14ac:dyDescent="0.2">
      <c r="A933" s="41">
        <v>72321</v>
      </c>
      <c r="B933" s="42">
        <f t="shared" si="99"/>
        <v>0</v>
      </c>
      <c r="C933" s="117"/>
      <c r="D933" s="43">
        <f t="shared" si="100"/>
        <v>0</v>
      </c>
      <c r="E933" s="44">
        <f t="shared" si="98"/>
        <v>0</v>
      </c>
      <c r="F933" s="43">
        <f t="shared" si="101"/>
        <v>0</v>
      </c>
      <c r="G933" s="45">
        <f>IF(AND(C933&lt;&gt;"",SUM(G$27:G932)&lt;E$19),$E$19/$E$23,0)</f>
        <v>0</v>
      </c>
      <c r="H933" s="43">
        <f t="shared" si="102"/>
        <v>0</v>
      </c>
      <c r="I933" s="43">
        <f t="shared" si="104"/>
        <v>0</v>
      </c>
      <c r="J933" s="78" t="str">
        <f t="shared" si="103"/>
        <v>2097–2098</v>
      </c>
      <c r="K933" s="78"/>
      <c r="L933" s="89"/>
      <c r="M933" s="78"/>
      <c r="N933" s="87"/>
      <c r="O933" s="79"/>
      <c r="Q933" s="46"/>
    </row>
    <row r="934" spans="1:17" s="40" customFormat="1" ht="20.25" customHeight="1" x14ac:dyDescent="0.2">
      <c r="A934" s="41">
        <v>72352</v>
      </c>
      <c r="B934" s="42">
        <f t="shared" si="99"/>
        <v>0</v>
      </c>
      <c r="C934" s="117"/>
      <c r="D934" s="43">
        <f t="shared" si="100"/>
        <v>0</v>
      </c>
      <c r="E934" s="44">
        <f t="shared" si="98"/>
        <v>0</v>
      </c>
      <c r="F934" s="43">
        <f t="shared" si="101"/>
        <v>0</v>
      </c>
      <c r="G934" s="45">
        <f>IF(AND(C934&lt;&gt;"",SUM(G$27:G933)&lt;E$19),$E$19/$E$23,0)</f>
        <v>0</v>
      </c>
      <c r="H934" s="43">
        <f t="shared" si="102"/>
        <v>0</v>
      </c>
      <c r="I934" s="43">
        <f t="shared" si="104"/>
        <v>0</v>
      </c>
      <c r="J934" s="78" t="str">
        <f t="shared" si="103"/>
        <v>2097–2098</v>
      </c>
      <c r="K934" s="78"/>
      <c r="L934" s="89"/>
      <c r="M934" s="78"/>
      <c r="N934" s="87"/>
      <c r="O934" s="79"/>
      <c r="Q934" s="46"/>
    </row>
    <row r="935" spans="1:17" s="40" customFormat="1" ht="20.25" customHeight="1" x14ac:dyDescent="0.2">
      <c r="A935" s="41">
        <v>72380</v>
      </c>
      <c r="B935" s="42">
        <f t="shared" si="99"/>
        <v>0</v>
      </c>
      <c r="C935" s="117"/>
      <c r="D935" s="43">
        <f t="shared" si="100"/>
        <v>0</v>
      </c>
      <c r="E935" s="44">
        <f t="shared" si="98"/>
        <v>0</v>
      </c>
      <c r="F935" s="43">
        <f t="shared" si="101"/>
        <v>0</v>
      </c>
      <c r="G935" s="45">
        <f>IF(AND(C935&lt;&gt;"",SUM(G$27:G934)&lt;E$19),$E$19/$E$23,0)</f>
        <v>0</v>
      </c>
      <c r="H935" s="43">
        <f t="shared" si="102"/>
        <v>0</v>
      </c>
      <c r="I935" s="43">
        <f t="shared" si="104"/>
        <v>0</v>
      </c>
      <c r="J935" s="78" t="str">
        <f t="shared" si="103"/>
        <v>2097–2098</v>
      </c>
      <c r="K935" s="78"/>
      <c r="L935" s="89"/>
      <c r="M935" s="78"/>
      <c r="N935" s="87"/>
      <c r="O935" s="79"/>
      <c r="Q935" s="46"/>
    </row>
    <row r="936" spans="1:17" s="40" customFormat="1" ht="20.25" customHeight="1" x14ac:dyDescent="0.2">
      <c r="A936" s="41">
        <v>72411</v>
      </c>
      <c r="B936" s="42">
        <f t="shared" si="99"/>
        <v>0</v>
      </c>
      <c r="C936" s="117"/>
      <c r="D936" s="43">
        <f t="shared" si="100"/>
        <v>0</v>
      </c>
      <c r="E936" s="44">
        <f t="shared" si="98"/>
        <v>0</v>
      </c>
      <c r="F936" s="43">
        <f t="shared" si="101"/>
        <v>0</v>
      </c>
      <c r="G936" s="45">
        <f>IF(AND(C936&lt;&gt;"",SUM(G$27:G935)&lt;E$19),$E$19/$E$23,0)</f>
        <v>0</v>
      </c>
      <c r="H936" s="43">
        <f t="shared" si="102"/>
        <v>0</v>
      </c>
      <c r="I936" s="43">
        <f t="shared" si="104"/>
        <v>0</v>
      </c>
      <c r="J936" s="78" t="str">
        <f t="shared" si="103"/>
        <v>2097–2098</v>
      </c>
      <c r="K936" s="78"/>
      <c r="L936" s="89"/>
      <c r="M936" s="78"/>
      <c r="N936" s="87"/>
      <c r="O936" s="79"/>
      <c r="Q936" s="46"/>
    </row>
    <row r="937" spans="1:17" s="40" customFormat="1" ht="20.25" customHeight="1" x14ac:dyDescent="0.2">
      <c r="A937" s="41">
        <v>72441</v>
      </c>
      <c r="B937" s="42">
        <f t="shared" si="99"/>
        <v>0</v>
      </c>
      <c r="C937" s="117"/>
      <c r="D937" s="43">
        <f t="shared" si="100"/>
        <v>0</v>
      </c>
      <c r="E937" s="44">
        <f t="shared" si="98"/>
        <v>0</v>
      </c>
      <c r="F937" s="43">
        <f t="shared" si="101"/>
        <v>0</v>
      </c>
      <c r="G937" s="45">
        <f>IF(AND(C937&lt;&gt;"",SUM(G$27:G936)&lt;E$19),$E$19/$E$23,0)</f>
        <v>0</v>
      </c>
      <c r="H937" s="43">
        <f t="shared" si="102"/>
        <v>0</v>
      </c>
      <c r="I937" s="43">
        <f t="shared" si="104"/>
        <v>0</v>
      </c>
      <c r="J937" s="78" t="str">
        <f t="shared" si="103"/>
        <v>2097–2098</v>
      </c>
      <c r="K937" s="78"/>
      <c r="L937" s="89"/>
      <c r="M937" s="78"/>
      <c r="N937" s="87"/>
      <c r="O937" s="79"/>
      <c r="Q937" s="46"/>
    </row>
    <row r="938" spans="1:17" s="40" customFormat="1" ht="20.25" customHeight="1" x14ac:dyDescent="0.2">
      <c r="A938" s="41">
        <v>72472</v>
      </c>
      <c r="B938" s="42">
        <f t="shared" si="99"/>
        <v>0</v>
      </c>
      <c r="C938" s="117"/>
      <c r="D938" s="43">
        <f t="shared" si="100"/>
        <v>0</v>
      </c>
      <c r="E938" s="44">
        <f t="shared" si="98"/>
        <v>0</v>
      </c>
      <c r="F938" s="43">
        <f t="shared" si="101"/>
        <v>0</v>
      </c>
      <c r="G938" s="45">
        <f>IF(AND(C938&lt;&gt;"",SUM(G$27:G937)&lt;E$19),$E$19/$E$23,0)</f>
        <v>0</v>
      </c>
      <c r="H938" s="43">
        <f t="shared" si="102"/>
        <v>0</v>
      </c>
      <c r="I938" s="43">
        <f t="shared" si="104"/>
        <v>0</v>
      </c>
      <c r="J938" s="78" t="str">
        <f t="shared" si="103"/>
        <v>2097–2098</v>
      </c>
      <c r="K938" s="78"/>
      <c r="L938" s="89"/>
      <c r="M938" s="78"/>
      <c r="N938" s="87"/>
      <c r="O938" s="79"/>
      <c r="Q938" s="46"/>
    </row>
    <row r="939" spans="1:17" s="40" customFormat="1" ht="20.25" customHeight="1" x14ac:dyDescent="0.2">
      <c r="A939" s="41">
        <v>72502</v>
      </c>
      <c r="B939" s="42">
        <f t="shared" si="99"/>
        <v>0</v>
      </c>
      <c r="C939" s="117"/>
      <c r="D939" s="43">
        <f t="shared" si="100"/>
        <v>0</v>
      </c>
      <c r="E939" s="44">
        <f t="shared" si="98"/>
        <v>0</v>
      </c>
      <c r="F939" s="43">
        <f t="shared" si="101"/>
        <v>0</v>
      </c>
      <c r="G939" s="45">
        <f>IF(AND(C939&lt;&gt;"",SUM(G$27:G938)&lt;E$19),$E$19/$E$23,0)</f>
        <v>0</v>
      </c>
      <c r="H939" s="43">
        <f t="shared" si="102"/>
        <v>0</v>
      </c>
      <c r="I939" s="43">
        <f t="shared" si="104"/>
        <v>0</v>
      </c>
      <c r="J939" s="78" t="str">
        <f t="shared" si="103"/>
        <v>2098–2099</v>
      </c>
      <c r="K939" s="78"/>
      <c r="L939" s="89"/>
      <c r="M939" s="78"/>
      <c r="N939" s="87"/>
      <c r="O939" s="79"/>
      <c r="Q939" s="46"/>
    </row>
    <row r="940" spans="1:17" s="40" customFormat="1" ht="20.25" customHeight="1" x14ac:dyDescent="0.2">
      <c r="A940" s="41">
        <v>72533</v>
      </c>
      <c r="B940" s="42">
        <f t="shared" si="99"/>
        <v>0</v>
      </c>
      <c r="C940" s="117"/>
      <c r="D940" s="43">
        <f t="shared" si="100"/>
        <v>0</v>
      </c>
      <c r="E940" s="44">
        <f t="shared" si="98"/>
        <v>0</v>
      </c>
      <c r="F940" s="43">
        <f t="shared" si="101"/>
        <v>0</v>
      </c>
      <c r="G940" s="45">
        <f>IF(AND(C940&lt;&gt;"",SUM(G$27:G939)&lt;E$19),$E$19/$E$23,0)</f>
        <v>0</v>
      </c>
      <c r="H940" s="43">
        <f t="shared" si="102"/>
        <v>0</v>
      </c>
      <c r="I940" s="43">
        <f t="shared" si="104"/>
        <v>0</v>
      </c>
      <c r="J940" s="78" t="str">
        <f t="shared" si="103"/>
        <v>2098–2099</v>
      </c>
      <c r="K940" s="78"/>
      <c r="L940" s="89"/>
      <c r="M940" s="78"/>
      <c r="N940" s="87"/>
      <c r="O940" s="79"/>
      <c r="Q940" s="46"/>
    </row>
    <row r="941" spans="1:17" s="40" customFormat="1" ht="20.25" customHeight="1" x14ac:dyDescent="0.2">
      <c r="A941" s="41">
        <v>72564</v>
      </c>
      <c r="B941" s="42">
        <f t="shared" si="99"/>
        <v>0</v>
      </c>
      <c r="C941" s="117"/>
      <c r="D941" s="43">
        <f t="shared" si="100"/>
        <v>0</v>
      </c>
      <c r="E941" s="44">
        <f t="shared" si="98"/>
        <v>0</v>
      </c>
      <c r="F941" s="43">
        <f t="shared" si="101"/>
        <v>0</v>
      </c>
      <c r="G941" s="45">
        <f>IF(AND(C941&lt;&gt;"",SUM(G$27:G940)&lt;E$19),$E$19/$E$23,0)</f>
        <v>0</v>
      </c>
      <c r="H941" s="43">
        <f t="shared" si="102"/>
        <v>0</v>
      </c>
      <c r="I941" s="43">
        <f t="shared" si="104"/>
        <v>0</v>
      </c>
      <c r="J941" s="78" t="str">
        <f t="shared" si="103"/>
        <v>2098–2099</v>
      </c>
      <c r="K941" s="78"/>
      <c r="L941" s="89"/>
      <c r="M941" s="78"/>
      <c r="N941" s="87"/>
      <c r="O941" s="79"/>
      <c r="Q941" s="46"/>
    </row>
    <row r="942" spans="1:17" s="40" customFormat="1" ht="20.25" customHeight="1" x14ac:dyDescent="0.2">
      <c r="A942" s="41">
        <v>72594</v>
      </c>
      <c r="B942" s="42">
        <f t="shared" si="99"/>
        <v>0</v>
      </c>
      <c r="C942" s="117"/>
      <c r="D942" s="43">
        <f t="shared" si="100"/>
        <v>0</v>
      </c>
      <c r="E942" s="44">
        <f t="shared" si="98"/>
        <v>0</v>
      </c>
      <c r="F942" s="43">
        <f t="shared" si="101"/>
        <v>0</v>
      </c>
      <c r="G942" s="45">
        <f>IF(AND(C942&lt;&gt;"",SUM(G$27:G941)&lt;E$19),$E$19/$E$23,0)</f>
        <v>0</v>
      </c>
      <c r="H942" s="43">
        <f t="shared" si="102"/>
        <v>0</v>
      </c>
      <c r="I942" s="43">
        <f t="shared" si="104"/>
        <v>0</v>
      </c>
      <c r="J942" s="78" t="str">
        <f t="shared" si="103"/>
        <v>2098–2099</v>
      </c>
      <c r="K942" s="78"/>
      <c r="L942" s="89"/>
      <c r="M942" s="78"/>
      <c r="N942" s="87"/>
      <c r="O942" s="79"/>
      <c r="Q942" s="46"/>
    </row>
    <row r="943" spans="1:17" s="40" customFormat="1" ht="20.25" customHeight="1" x14ac:dyDescent="0.2">
      <c r="A943" s="41">
        <v>72625</v>
      </c>
      <c r="B943" s="42">
        <f t="shared" si="99"/>
        <v>0</v>
      </c>
      <c r="C943" s="117"/>
      <c r="D943" s="43">
        <f t="shared" si="100"/>
        <v>0</v>
      </c>
      <c r="E943" s="44">
        <f t="shared" si="98"/>
        <v>0</v>
      </c>
      <c r="F943" s="43">
        <f t="shared" si="101"/>
        <v>0</v>
      </c>
      <c r="G943" s="45">
        <f>IF(AND(C943&lt;&gt;"",SUM(G$27:G942)&lt;E$19),$E$19/$E$23,0)</f>
        <v>0</v>
      </c>
      <c r="H943" s="43">
        <f t="shared" si="102"/>
        <v>0</v>
      </c>
      <c r="I943" s="43">
        <f t="shared" si="104"/>
        <v>0</v>
      </c>
      <c r="J943" s="78" t="str">
        <f t="shared" si="103"/>
        <v>2098–2099</v>
      </c>
      <c r="K943" s="78"/>
      <c r="L943" s="89"/>
      <c r="M943" s="78"/>
      <c r="N943" s="87"/>
      <c r="O943" s="79"/>
      <c r="Q943" s="46"/>
    </row>
    <row r="944" spans="1:17" s="40" customFormat="1" ht="20.25" customHeight="1" x14ac:dyDescent="0.2">
      <c r="A944" s="41">
        <v>72655</v>
      </c>
      <c r="B944" s="42">
        <f t="shared" si="99"/>
        <v>0</v>
      </c>
      <c r="C944" s="117"/>
      <c r="D944" s="43">
        <f t="shared" si="100"/>
        <v>0</v>
      </c>
      <c r="E944" s="44">
        <f t="shared" si="98"/>
        <v>0</v>
      </c>
      <c r="F944" s="43">
        <f t="shared" si="101"/>
        <v>0</v>
      </c>
      <c r="G944" s="45">
        <f>IF(AND(C944&lt;&gt;"",SUM(G$27:G943)&lt;E$19),$E$19/$E$23,0)</f>
        <v>0</v>
      </c>
      <c r="H944" s="43">
        <f t="shared" si="102"/>
        <v>0</v>
      </c>
      <c r="I944" s="43">
        <f t="shared" si="104"/>
        <v>0</v>
      </c>
      <c r="J944" s="78" t="str">
        <f t="shared" si="103"/>
        <v>2098–2099</v>
      </c>
      <c r="K944" s="78"/>
      <c r="L944" s="89"/>
      <c r="M944" s="78"/>
      <c r="N944" s="87"/>
      <c r="O944" s="79"/>
      <c r="Q944" s="46"/>
    </row>
    <row r="945" spans="1:17" s="40" customFormat="1" ht="20.25" customHeight="1" x14ac:dyDescent="0.2">
      <c r="A945" s="41">
        <v>72686</v>
      </c>
      <c r="B945" s="42">
        <f t="shared" si="99"/>
        <v>0</v>
      </c>
      <c r="C945" s="117"/>
      <c r="D945" s="43">
        <f t="shared" si="100"/>
        <v>0</v>
      </c>
      <c r="E945" s="44">
        <f t="shared" si="98"/>
        <v>0</v>
      </c>
      <c r="F945" s="43">
        <f t="shared" si="101"/>
        <v>0</v>
      </c>
      <c r="G945" s="45">
        <f>IF(AND(C945&lt;&gt;"",SUM(G$27:G944)&lt;E$19),$E$19/$E$23,0)</f>
        <v>0</v>
      </c>
      <c r="H945" s="43">
        <f t="shared" si="102"/>
        <v>0</v>
      </c>
      <c r="I945" s="43">
        <f t="shared" si="104"/>
        <v>0</v>
      </c>
      <c r="J945" s="78" t="str">
        <f t="shared" si="103"/>
        <v>2098–2099</v>
      </c>
      <c r="K945" s="78"/>
      <c r="L945" s="89"/>
      <c r="M945" s="78"/>
      <c r="N945" s="87"/>
      <c r="O945" s="79"/>
      <c r="Q945" s="46"/>
    </row>
    <row r="946" spans="1:17" s="40" customFormat="1" ht="20.25" customHeight="1" x14ac:dyDescent="0.2">
      <c r="A946" s="41">
        <v>72717</v>
      </c>
      <c r="B946" s="42">
        <f t="shared" si="99"/>
        <v>0</v>
      </c>
      <c r="C946" s="117"/>
      <c r="D946" s="43">
        <f t="shared" si="100"/>
        <v>0</v>
      </c>
      <c r="E946" s="44">
        <f t="shared" si="98"/>
        <v>0</v>
      </c>
      <c r="F946" s="43">
        <f t="shared" si="101"/>
        <v>0</v>
      </c>
      <c r="G946" s="45">
        <f>IF(AND(C946&lt;&gt;"",SUM(G$27:G945)&lt;E$19),$E$19/$E$23,0)</f>
        <v>0</v>
      </c>
      <c r="H946" s="43">
        <f t="shared" si="102"/>
        <v>0</v>
      </c>
      <c r="I946" s="43">
        <f t="shared" si="104"/>
        <v>0</v>
      </c>
      <c r="J946" s="78" t="str">
        <f t="shared" si="103"/>
        <v>2098–2099</v>
      </c>
      <c r="K946" s="78"/>
      <c r="L946" s="89"/>
      <c r="M946" s="78"/>
      <c r="N946" s="87"/>
      <c r="O946" s="79"/>
      <c r="Q946" s="46"/>
    </row>
    <row r="947" spans="1:17" s="40" customFormat="1" ht="20.25" customHeight="1" x14ac:dyDescent="0.2">
      <c r="A947" s="41">
        <v>72745</v>
      </c>
      <c r="B947" s="42">
        <f t="shared" si="99"/>
        <v>0</v>
      </c>
      <c r="C947" s="117"/>
      <c r="D947" s="43">
        <f t="shared" si="100"/>
        <v>0</v>
      </c>
      <c r="E947" s="44">
        <f t="shared" si="98"/>
        <v>0</v>
      </c>
      <c r="F947" s="43">
        <f t="shared" si="101"/>
        <v>0</v>
      </c>
      <c r="G947" s="45">
        <f>IF(AND(C947&lt;&gt;"",SUM(G$27:G946)&lt;E$19),$E$19/$E$23,0)</f>
        <v>0</v>
      </c>
      <c r="H947" s="43">
        <f t="shared" si="102"/>
        <v>0</v>
      </c>
      <c r="I947" s="43">
        <f t="shared" si="104"/>
        <v>0</v>
      </c>
      <c r="J947" s="78" t="str">
        <f t="shared" si="103"/>
        <v>2098–2099</v>
      </c>
      <c r="K947" s="78"/>
      <c r="L947" s="89"/>
      <c r="M947" s="78"/>
      <c r="N947" s="87"/>
      <c r="O947" s="79"/>
      <c r="Q947" s="46"/>
    </row>
    <row r="948" spans="1:17" s="40" customFormat="1" ht="20.25" customHeight="1" x14ac:dyDescent="0.2">
      <c r="A948" s="41">
        <v>72776</v>
      </c>
      <c r="B948" s="42">
        <f t="shared" si="99"/>
        <v>0</v>
      </c>
      <c r="C948" s="117"/>
      <c r="D948" s="43">
        <f t="shared" si="100"/>
        <v>0</v>
      </c>
      <c r="E948" s="44">
        <f t="shared" si="98"/>
        <v>0</v>
      </c>
      <c r="F948" s="43">
        <f t="shared" si="101"/>
        <v>0</v>
      </c>
      <c r="G948" s="45">
        <f>IF(AND(C948&lt;&gt;"",SUM(G$27:G947)&lt;E$19),$E$19/$E$23,0)</f>
        <v>0</v>
      </c>
      <c r="H948" s="43">
        <f t="shared" si="102"/>
        <v>0</v>
      </c>
      <c r="I948" s="43">
        <f t="shared" si="104"/>
        <v>0</v>
      </c>
      <c r="J948" s="78" t="str">
        <f t="shared" si="103"/>
        <v>2098–2099</v>
      </c>
      <c r="K948" s="78"/>
      <c r="L948" s="89"/>
      <c r="M948" s="78"/>
      <c r="N948" s="87"/>
      <c r="O948" s="79"/>
      <c r="Q948" s="46"/>
    </row>
    <row r="949" spans="1:17" s="40" customFormat="1" ht="20.25" customHeight="1" x14ac:dyDescent="0.2">
      <c r="A949" s="41">
        <v>72806</v>
      </c>
      <c r="B949" s="42">
        <f t="shared" si="99"/>
        <v>0</v>
      </c>
      <c r="C949" s="117"/>
      <c r="D949" s="43">
        <f t="shared" si="100"/>
        <v>0</v>
      </c>
      <c r="E949" s="44">
        <f t="shared" si="98"/>
        <v>0</v>
      </c>
      <c r="F949" s="43">
        <f t="shared" si="101"/>
        <v>0</v>
      </c>
      <c r="G949" s="45">
        <f>IF(AND(C949&lt;&gt;"",SUM(G$27:G948)&lt;E$19),$E$19/$E$23,0)</f>
        <v>0</v>
      </c>
      <c r="H949" s="43">
        <f t="shared" si="102"/>
        <v>0</v>
      </c>
      <c r="I949" s="43">
        <f t="shared" si="104"/>
        <v>0</v>
      </c>
      <c r="J949" s="78" t="str">
        <f t="shared" si="103"/>
        <v>2098–2099</v>
      </c>
      <c r="K949" s="78"/>
      <c r="L949" s="89"/>
      <c r="M949" s="78"/>
      <c r="N949" s="87"/>
      <c r="O949" s="79"/>
      <c r="Q949" s="46"/>
    </row>
    <row r="950" spans="1:17" s="40" customFormat="1" ht="20.25" customHeight="1" x14ac:dyDescent="0.2">
      <c r="A950" s="41">
        <v>72837</v>
      </c>
      <c r="B950" s="42">
        <f t="shared" si="99"/>
        <v>0</v>
      </c>
      <c r="C950" s="117"/>
      <c r="D950" s="43">
        <f t="shared" si="100"/>
        <v>0</v>
      </c>
      <c r="E950" s="44">
        <f t="shared" si="98"/>
        <v>0</v>
      </c>
      <c r="F950" s="43">
        <f t="shared" si="101"/>
        <v>0</v>
      </c>
      <c r="G950" s="45">
        <f>IF(AND(C950&lt;&gt;"",SUM(G$27:G949)&lt;E$19),$E$19/$E$23,0)</f>
        <v>0</v>
      </c>
      <c r="H950" s="43">
        <f t="shared" si="102"/>
        <v>0</v>
      </c>
      <c r="I950" s="43">
        <f t="shared" si="104"/>
        <v>0</v>
      </c>
      <c r="J950" s="78" t="str">
        <f t="shared" si="103"/>
        <v>2098–2099</v>
      </c>
      <c r="K950" s="78"/>
      <c r="L950" s="89"/>
      <c r="M950" s="78"/>
      <c r="N950" s="87"/>
      <c r="O950" s="79"/>
      <c r="Q950" s="46"/>
    </row>
    <row r="951" spans="1:17" s="40" customFormat="1" ht="20.25" customHeight="1" x14ac:dyDescent="0.2">
      <c r="A951" s="41">
        <v>72867</v>
      </c>
      <c r="B951" s="42">
        <f t="shared" si="99"/>
        <v>0</v>
      </c>
      <c r="C951" s="117"/>
      <c r="D951" s="43">
        <f t="shared" si="100"/>
        <v>0</v>
      </c>
      <c r="E951" s="44">
        <f t="shared" si="98"/>
        <v>0</v>
      </c>
      <c r="F951" s="43">
        <f t="shared" si="101"/>
        <v>0</v>
      </c>
      <c r="G951" s="45">
        <f>IF(AND(C951&lt;&gt;"",SUM(G$27:G950)&lt;E$19),$E$19/$E$23,0)</f>
        <v>0</v>
      </c>
      <c r="H951" s="43">
        <f t="shared" si="102"/>
        <v>0</v>
      </c>
      <c r="I951" s="43">
        <f t="shared" si="104"/>
        <v>0</v>
      </c>
      <c r="J951" s="78" t="str">
        <f t="shared" si="103"/>
        <v>2099–2100</v>
      </c>
      <c r="K951" s="78"/>
      <c r="L951" s="89"/>
      <c r="M951" s="78"/>
      <c r="N951" s="87"/>
      <c r="O951" s="79"/>
      <c r="Q951" s="46"/>
    </row>
    <row r="952" spans="1:17" s="40" customFormat="1" ht="20.25" customHeight="1" x14ac:dyDescent="0.2">
      <c r="A952" s="41">
        <v>72898</v>
      </c>
      <c r="B952" s="42">
        <f t="shared" si="99"/>
        <v>0</v>
      </c>
      <c r="C952" s="117"/>
      <c r="D952" s="43">
        <f t="shared" si="100"/>
        <v>0</v>
      </c>
      <c r="E952" s="44">
        <f t="shared" si="98"/>
        <v>0</v>
      </c>
      <c r="F952" s="43">
        <f t="shared" si="101"/>
        <v>0</v>
      </c>
      <c r="G952" s="45">
        <f>IF(AND(C952&lt;&gt;"",SUM(G$27:G951)&lt;E$19),$E$19/$E$23,0)</f>
        <v>0</v>
      </c>
      <c r="H952" s="43">
        <f t="shared" si="102"/>
        <v>0</v>
      </c>
      <c r="I952" s="43">
        <f t="shared" si="104"/>
        <v>0</v>
      </c>
      <c r="J952" s="78" t="str">
        <f t="shared" si="103"/>
        <v>2099–2100</v>
      </c>
      <c r="K952" s="78"/>
      <c r="L952" s="89"/>
      <c r="M952" s="78"/>
      <c r="N952" s="87"/>
      <c r="O952" s="79"/>
      <c r="Q952" s="46"/>
    </row>
    <row r="953" spans="1:17" s="40" customFormat="1" ht="20.25" customHeight="1" x14ac:dyDescent="0.2">
      <c r="A953" s="41">
        <v>72929</v>
      </c>
      <c r="B953" s="42">
        <f t="shared" si="99"/>
        <v>0</v>
      </c>
      <c r="C953" s="117"/>
      <c r="D953" s="43">
        <f t="shared" si="100"/>
        <v>0</v>
      </c>
      <c r="E953" s="44">
        <f t="shared" si="98"/>
        <v>0</v>
      </c>
      <c r="F953" s="43">
        <f t="shared" si="101"/>
        <v>0</v>
      </c>
      <c r="G953" s="45">
        <f>IF(AND(C953&lt;&gt;"",SUM(G$27:G952)&lt;E$19),$E$19/$E$23,0)</f>
        <v>0</v>
      </c>
      <c r="H953" s="43">
        <f t="shared" si="102"/>
        <v>0</v>
      </c>
      <c r="I953" s="43">
        <f t="shared" si="104"/>
        <v>0</v>
      </c>
      <c r="J953" s="78" t="str">
        <f t="shared" si="103"/>
        <v>2099–2100</v>
      </c>
      <c r="K953" s="78"/>
      <c r="L953" s="89"/>
      <c r="M953" s="78"/>
      <c r="N953" s="87"/>
      <c r="O953" s="79"/>
      <c r="Q953" s="46"/>
    </row>
    <row r="954" spans="1:17" s="40" customFormat="1" ht="20.25" customHeight="1" x14ac:dyDescent="0.2">
      <c r="A954" s="41">
        <v>72959</v>
      </c>
      <c r="B954" s="42">
        <f t="shared" si="99"/>
        <v>0</v>
      </c>
      <c r="C954" s="117"/>
      <c r="D954" s="43">
        <f t="shared" si="100"/>
        <v>0</v>
      </c>
      <c r="E954" s="44">
        <f t="shared" si="98"/>
        <v>0</v>
      </c>
      <c r="F954" s="43">
        <f t="shared" si="101"/>
        <v>0</v>
      </c>
      <c r="G954" s="45">
        <f>IF(AND(C954&lt;&gt;"",SUM(G$27:G953)&lt;E$19),$E$19/$E$23,0)</f>
        <v>0</v>
      </c>
      <c r="H954" s="43">
        <f t="shared" si="102"/>
        <v>0</v>
      </c>
      <c r="I954" s="43">
        <f t="shared" si="104"/>
        <v>0</v>
      </c>
      <c r="J954" s="78" t="str">
        <f t="shared" si="103"/>
        <v>2099–2100</v>
      </c>
      <c r="K954" s="78"/>
      <c r="L954" s="89"/>
      <c r="M954" s="78"/>
      <c r="N954" s="87"/>
      <c r="O954" s="79"/>
      <c r="Q954" s="46"/>
    </row>
    <row r="955" spans="1:17" s="40" customFormat="1" ht="20.25" customHeight="1" x14ac:dyDescent="0.2">
      <c r="A955" s="41">
        <v>72990</v>
      </c>
      <c r="B955" s="42">
        <f t="shared" si="99"/>
        <v>0</v>
      </c>
      <c r="C955" s="117"/>
      <c r="D955" s="43">
        <f t="shared" si="100"/>
        <v>0</v>
      </c>
      <c r="E955" s="44">
        <f t="shared" si="98"/>
        <v>0</v>
      </c>
      <c r="F955" s="43">
        <f t="shared" si="101"/>
        <v>0</v>
      </c>
      <c r="G955" s="45">
        <f>IF(AND(C955&lt;&gt;"",SUM(G$27:G954)&lt;E$19),$E$19/$E$23,0)</f>
        <v>0</v>
      </c>
      <c r="H955" s="43">
        <f t="shared" si="102"/>
        <v>0</v>
      </c>
      <c r="I955" s="43">
        <f t="shared" si="104"/>
        <v>0</v>
      </c>
      <c r="J955" s="78" t="str">
        <f t="shared" si="103"/>
        <v>2099–2100</v>
      </c>
      <c r="K955" s="78"/>
      <c r="L955" s="89"/>
      <c r="M955" s="78"/>
      <c r="N955" s="87"/>
      <c r="O955" s="79"/>
      <c r="Q955" s="46"/>
    </row>
    <row r="956" spans="1:17" s="40" customFormat="1" ht="20.25" customHeight="1" x14ac:dyDescent="0.2">
      <c r="A956" s="41">
        <v>73020</v>
      </c>
      <c r="B956" s="42">
        <f t="shared" si="99"/>
        <v>0</v>
      </c>
      <c r="C956" s="117"/>
      <c r="D956" s="43">
        <f t="shared" si="100"/>
        <v>0</v>
      </c>
      <c r="E956" s="44">
        <f t="shared" si="98"/>
        <v>0</v>
      </c>
      <c r="F956" s="43">
        <f t="shared" si="101"/>
        <v>0</v>
      </c>
      <c r="G956" s="45">
        <f>IF(AND(C956&lt;&gt;"",SUM(G$27:G955)&lt;E$19),$E$19/$E$23,0)</f>
        <v>0</v>
      </c>
      <c r="H956" s="43">
        <f t="shared" si="102"/>
        <v>0</v>
      </c>
      <c r="I956" s="43">
        <f t="shared" si="104"/>
        <v>0</v>
      </c>
      <c r="J956" s="78" t="str">
        <f t="shared" si="103"/>
        <v>2099–2100</v>
      </c>
      <c r="K956" s="78"/>
      <c r="L956" s="89"/>
      <c r="M956" s="78"/>
      <c r="N956" s="87"/>
      <c r="O956" s="79"/>
      <c r="Q956" s="46"/>
    </row>
    <row r="957" spans="1:17" s="40" customFormat="1" ht="20.25" customHeight="1" x14ac:dyDescent="0.2">
      <c r="A957" s="41">
        <v>73051</v>
      </c>
      <c r="B957" s="42">
        <f t="shared" si="99"/>
        <v>0</v>
      </c>
      <c r="C957" s="117"/>
      <c r="D957" s="43">
        <f t="shared" si="100"/>
        <v>0</v>
      </c>
      <c r="E957" s="44">
        <f t="shared" si="98"/>
        <v>0</v>
      </c>
      <c r="F957" s="43">
        <f t="shared" si="101"/>
        <v>0</v>
      </c>
      <c r="G957" s="45">
        <f>IF(AND(C957&lt;&gt;"",SUM(G$27:G956)&lt;E$19),$E$19/$E$23,0)</f>
        <v>0</v>
      </c>
      <c r="H957" s="43">
        <f t="shared" si="102"/>
        <v>0</v>
      </c>
      <c r="I957" s="43">
        <f t="shared" si="104"/>
        <v>0</v>
      </c>
      <c r="J957" s="78" t="str">
        <f t="shared" si="103"/>
        <v>2099–2100</v>
      </c>
      <c r="K957" s="78"/>
      <c r="L957" s="89"/>
      <c r="M957" s="78"/>
      <c r="N957" s="87"/>
      <c r="O957" s="79"/>
      <c r="Q957" s="46"/>
    </row>
    <row r="958" spans="1:17" s="40" customFormat="1" ht="20.25" customHeight="1" x14ac:dyDescent="0.2">
      <c r="A958" s="41">
        <v>73082</v>
      </c>
      <c r="B958" s="42">
        <f t="shared" si="99"/>
        <v>0</v>
      </c>
      <c r="C958" s="117"/>
      <c r="D958" s="43">
        <f t="shared" si="100"/>
        <v>0</v>
      </c>
      <c r="E958" s="44">
        <f t="shared" si="98"/>
        <v>0</v>
      </c>
      <c r="F958" s="43">
        <f t="shared" si="101"/>
        <v>0</v>
      </c>
      <c r="G958" s="45">
        <f>IF(AND(C958&lt;&gt;"",SUM(G$27:G957)&lt;E$19),$E$19/$E$23,0)</f>
        <v>0</v>
      </c>
      <c r="H958" s="43">
        <f t="shared" si="102"/>
        <v>0</v>
      </c>
      <c r="I958" s="43">
        <f t="shared" si="104"/>
        <v>0</v>
      </c>
      <c r="J958" s="78" t="str">
        <f t="shared" si="103"/>
        <v>2099–2100</v>
      </c>
      <c r="K958" s="78"/>
      <c r="L958" s="89"/>
      <c r="M958" s="78"/>
      <c r="N958" s="87"/>
      <c r="O958" s="79"/>
      <c r="Q958" s="46"/>
    </row>
    <row r="959" spans="1:17" s="40" customFormat="1" ht="20.25" customHeight="1" x14ac:dyDescent="0.2">
      <c r="A959" s="41">
        <v>73110</v>
      </c>
      <c r="B959" s="42">
        <f t="shared" si="99"/>
        <v>0</v>
      </c>
      <c r="C959" s="117"/>
      <c r="D959" s="43">
        <f t="shared" si="100"/>
        <v>0</v>
      </c>
      <c r="E959" s="44">
        <f t="shared" si="98"/>
        <v>0</v>
      </c>
      <c r="F959" s="43">
        <f t="shared" si="101"/>
        <v>0</v>
      </c>
      <c r="G959" s="45">
        <f>IF(AND(C959&lt;&gt;"",SUM(G$27:G958)&lt;E$19),$E$19/$E$23,0)</f>
        <v>0</v>
      </c>
      <c r="H959" s="43">
        <f t="shared" si="102"/>
        <v>0</v>
      </c>
      <c r="I959" s="43">
        <f t="shared" si="104"/>
        <v>0</v>
      </c>
      <c r="J959" s="78" t="str">
        <f t="shared" si="103"/>
        <v>2099–2100</v>
      </c>
      <c r="K959" s="78"/>
      <c r="L959" s="89"/>
      <c r="M959" s="78"/>
      <c r="N959" s="87"/>
      <c r="O959" s="79"/>
      <c r="Q959" s="46"/>
    </row>
    <row r="960" spans="1:17" s="40" customFormat="1" ht="20.25" customHeight="1" x14ac:dyDescent="0.2">
      <c r="A960" s="41">
        <v>73141</v>
      </c>
      <c r="B960" s="42">
        <f t="shared" si="99"/>
        <v>0</v>
      </c>
      <c r="C960" s="117"/>
      <c r="D960" s="43">
        <f t="shared" si="100"/>
        <v>0</v>
      </c>
      <c r="E960" s="44">
        <f t="shared" si="98"/>
        <v>0</v>
      </c>
      <c r="F960" s="43">
        <f t="shared" si="101"/>
        <v>0</v>
      </c>
      <c r="G960" s="45">
        <f>IF(AND(C960&lt;&gt;"",SUM(G$27:G959)&lt;E$19),$E$19/$E$23,0)</f>
        <v>0</v>
      </c>
      <c r="H960" s="43">
        <f t="shared" si="102"/>
        <v>0</v>
      </c>
      <c r="I960" s="43">
        <f t="shared" si="104"/>
        <v>0</v>
      </c>
      <c r="J960" s="78" t="str">
        <f t="shared" si="103"/>
        <v>2099–2100</v>
      </c>
      <c r="K960" s="78"/>
      <c r="L960" s="89"/>
      <c r="M960" s="78"/>
      <c r="N960" s="87"/>
      <c r="O960" s="79"/>
      <c r="Q960" s="46"/>
    </row>
    <row r="961" spans="1:17" s="40" customFormat="1" ht="20.25" customHeight="1" x14ac:dyDescent="0.2">
      <c r="A961" s="41">
        <v>73171</v>
      </c>
      <c r="B961" s="42">
        <f t="shared" si="99"/>
        <v>0</v>
      </c>
      <c r="C961" s="117"/>
      <c r="D961" s="43">
        <f t="shared" si="100"/>
        <v>0</v>
      </c>
      <c r="E961" s="44">
        <f t="shared" si="98"/>
        <v>0</v>
      </c>
      <c r="F961" s="43">
        <f t="shared" si="101"/>
        <v>0</v>
      </c>
      <c r="G961" s="45">
        <f>IF(AND(C961&lt;&gt;"",SUM(G$27:G960)&lt;E$19),$E$19/$E$23,0)</f>
        <v>0</v>
      </c>
      <c r="H961" s="43">
        <f t="shared" si="102"/>
        <v>0</v>
      </c>
      <c r="I961" s="43">
        <f t="shared" si="104"/>
        <v>0</v>
      </c>
      <c r="J961" s="78" t="str">
        <f t="shared" si="103"/>
        <v>2099–2100</v>
      </c>
      <c r="K961" s="78"/>
      <c r="L961" s="89"/>
      <c r="M961" s="78"/>
      <c r="N961" s="87"/>
      <c r="O961" s="79"/>
      <c r="Q961" s="46"/>
    </row>
    <row r="962" spans="1:17" s="40" customFormat="1" ht="20.25" customHeight="1" x14ac:dyDescent="0.2">
      <c r="A962" s="41">
        <v>73202</v>
      </c>
      <c r="B962" s="42">
        <f t="shared" si="99"/>
        <v>0</v>
      </c>
      <c r="C962" s="117"/>
      <c r="D962" s="43">
        <f t="shared" si="100"/>
        <v>0</v>
      </c>
      <c r="E962" s="44">
        <f t="shared" si="98"/>
        <v>0</v>
      </c>
      <c r="F962" s="43">
        <f t="shared" si="101"/>
        <v>0</v>
      </c>
      <c r="G962" s="45">
        <f>IF(AND(C962&lt;&gt;"",SUM(G$27:G961)&lt;E$19),$E$19/$E$23,0)</f>
        <v>0</v>
      </c>
      <c r="H962" s="43">
        <f t="shared" si="102"/>
        <v>0</v>
      </c>
      <c r="I962" s="43">
        <f t="shared" si="104"/>
        <v>0</v>
      </c>
      <c r="J962" s="78" t="str">
        <f t="shared" si="103"/>
        <v>2099–2100</v>
      </c>
      <c r="K962" s="78"/>
      <c r="L962" s="89"/>
      <c r="M962" s="78"/>
      <c r="N962" s="87"/>
      <c r="O962" s="79"/>
      <c r="Q962" s="46"/>
    </row>
    <row r="963" spans="1:17" s="40" customFormat="1" ht="20.25" customHeight="1" x14ac:dyDescent="0.2">
      <c r="A963" s="41">
        <v>73232</v>
      </c>
      <c r="B963" s="42">
        <f t="shared" si="99"/>
        <v>0</v>
      </c>
      <c r="C963" s="117"/>
      <c r="D963" s="43">
        <f t="shared" si="100"/>
        <v>0</v>
      </c>
      <c r="E963" s="44">
        <f t="shared" si="98"/>
        <v>0</v>
      </c>
      <c r="F963" s="43">
        <f t="shared" si="101"/>
        <v>0</v>
      </c>
      <c r="G963" s="45">
        <f>IF(AND(C963&lt;&gt;"",SUM(G$27:G962)&lt;E$19),$E$19/$E$23,0)</f>
        <v>0</v>
      </c>
      <c r="H963" s="43">
        <f t="shared" si="102"/>
        <v>0</v>
      </c>
      <c r="I963" s="43">
        <f t="shared" si="104"/>
        <v>0</v>
      </c>
      <c r="J963" s="78" t="str">
        <f t="shared" si="103"/>
        <v>2100–2101</v>
      </c>
      <c r="K963" s="78"/>
      <c r="L963" s="89"/>
      <c r="M963" s="78"/>
      <c r="N963" s="87"/>
      <c r="O963" s="79"/>
      <c r="Q963" s="46"/>
    </row>
    <row r="964" spans="1:17" s="40" customFormat="1" ht="20.25" customHeight="1" x14ac:dyDescent="0.2">
      <c r="A964" s="41">
        <v>73263</v>
      </c>
      <c r="B964" s="42">
        <f t="shared" si="99"/>
        <v>0</v>
      </c>
      <c r="C964" s="117"/>
      <c r="D964" s="43">
        <f t="shared" si="100"/>
        <v>0</v>
      </c>
      <c r="E964" s="44">
        <f t="shared" si="98"/>
        <v>0</v>
      </c>
      <c r="F964" s="43">
        <f t="shared" si="101"/>
        <v>0</v>
      </c>
      <c r="G964" s="45">
        <f>IF(AND(C964&lt;&gt;"",SUM(G$27:G963)&lt;E$19),$E$19/$E$23,0)</f>
        <v>0</v>
      </c>
      <c r="H964" s="43">
        <f t="shared" si="102"/>
        <v>0</v>
      </c>
      <c r="I964" s="43">
        <f t="shared" si="104"/>
        <v>0</v>
      </c>
      <c r="J964" s="78" t="str">
        <f t="shared" si="103"/>
        <v>2100–2101</v>
      </c>
      <c r="K964" s="78"/>
      <c r="L964" s="89"/>
      <c r="M964" s="78"/>
      <c r="N964" s="87"/>
      <c r="O964" s="79"/>
      <c r="Q964" s="46"/>
    </row>
    <row r="965" spans="1:17" s="40" customFormat="1" ht="20.25" customHeight="1" x14ac:dyDescent="0.2">
      <c r="A965" s="41">
        <v>73294</v>
      </c>
      <c r="B965" s="42">
        <f t="shared" si="99"/>
        <v>0</v>
      </c>
      <c r="C965" s="117"/>
      <c r="D965" s="43">
        <f t="shared" si="100"/>
        <v>0</v>
      </c>
      <c r="E965" s="44">
        <f t="shared" si="98"/>
        <v>0</v>
      </c>
      <c r="F965" s="43">
        <f t="shared" si="101"/>
        <v>0</v>
      </c>
      <c r="G965" s="45">
        <f>IF(AND(C965&lt;&gt;"",SUM(G$27:G964)&lt;E$19),$E$19/$E$23,0)</f>
        <v>0</v>
      </c>
      <c r="H965" s="43">
        <f t="shared" si="102"/>
        <v>0</v>
      </c>
      <c r="I965" s="43">
        <f t="shared" si="104"/>
        <v>0</v>
      </c>
      <c r="J965" s="78" t="str">
        <f t="shared" si="103"/>
        <v>2100–2101</v>
      </c>
      <c r="K965" s="78"/>
      <c r="L965" s="89"/>
      <c r="M965" s="78"/>
      <c r="N965" s="87"/>
      <c r="O965" s="79"/>
      <c r="Q965" s="46"/>
    </row>
    <row r="966" spans="1:17" s="40" customFormat="1" ht="20.25" customHeight="1" x14ac:dyDescent="0.2">
      <c r="A966" s="41">
        <v>73324</v>
      </c>
      <c r="B966" s="42">
        <f t="shared" si="99"/>
        <v>0</v>
      </c>
      <c r="C966" s="117"/>
      <c r="D966" s="43">
        <f t="shared" si="100"/>
        <v>0</v>
      </c>
      <c r="E966" s="44">
        <f t="shared" si="98"/>
        <v>0</v>
      </c>
      <c r="F966" s="43">
        <f t="shared" si="101"/>
        <v>0</v>
      </c>
      <c r="G966" s="45">
        <f>IF(AND(C966&lt;&gt;"",SUM(G$27:G965)&lt;E$19),$E$19/$E$23,0)</f>
        <v>0</v>
      </c>
      <c r="H966" s="43">
        <f t="shared" si="102"/>
        <v>0</v>
      </c>
      <c r="I966" s="43">
        <f t="shared" si="104"/>
        <v>0</v>
      </c>
      <c r="J966" s="78" t="str">
        <f t="shared" si="103"/>
        <v>2100–2101</v>
      </c>
      <c r="K966" s="78"/>
      <c r="L966" s="89"/>
      <c r="M966" s="78"/>
      <c r="N966" s="87"/>
      <c r="O966" s="79"/>
      <c r="Q966" s="46"/>
    </row>
    <row r="967" spans="1:17" s="40" customFormat="1" ht="20.25" customHeight="1" x14ac:dyDescent="0.2">
      <c r="A967" s="41">
        <v>73355</v>
      </c>
      <c r="B967" s="42">
        <f t="shared" si="99"/>
        <v>0</v>
      </c>
      <c r="C967" s="117"/>
      <c r="D967" s="43">
        <f t="shared" si="100"/>
        <v>0</v>
      </c>
      <c r="E967" s="44">
        <f t="shared" si="98"/>
        <v>0</v>
      </c>
      <c r="F967" s="43">
        <f t="shared" si="101"/>
        <v>0</v>
      </c>
      <c r="G967" s="45">
        <f>IF(AND(C967&lt;&gt;"",SUM(G$27:G966)&lt;E$19),$E$19/$E$23,0)</f>
        <v>0</v>
      </c>
      <c r="H967" s="43">
        <f t="shared" si="102"/>
        <v>0</v>
      </c>
      <c r="I967" s="43">
        <f t="shared" si="104"/>
        <v>0</v>
      </c>
      <c r="J967" s="78" t="str">
        <f t="shared" si="103"/>
        <v>2100–2101</v>
      </c>
      <c r="K967" s="78"/>
      <c r="L967" s="89"/>
      <c r="M967" s="78"/>
      <c r="N967" s="87"/>
      <c r="O967" s="79"/>
      <c r="Q967" s="46"/>
    </row>
    <row r="968" spans="1:17" s="40" customFormat="1" ht="20.25" customHeight="1" x14ac:dyDescent="0.2">
      <c r="A968" s="41">
        <v>73385</v>
      </c>
      <c r="B968" s="42">
        <f t="shared" si="99"/>
        <v>0</v>
      </c>
      <c r="C968" s="117"/>
      <c r="D968" s="43">
        <f t="shared" si="100"/>
        <v>0</v>
      </c>
      <c r="E968" s="44">
        <f t="shared" si="98"/>
        <v>0</v>
      </c>
      <c r="F968" s="43">
        <f t="shared" si="101"/>
        <v>0</v>
      </c>
      <c r="G968" s="45">
        <f>IF(AND(C968&lt;&gt;"",SUM(G$27:G967)&lt;E$19),$E$19/$E$23,0)</f>
        <v>0</v>
      </c>
      <c r="H968" s="43">
        <f t="shared" si="102"/>
        <v>0</v>
      </c>
      <c r="I968" s="43">
        <f t="shared" si="104"/>
        <v>0</v>
      </c>
      <c r="J968" s="78" t="str">
        <f t="shared" si="103"/>
        <v>2100–2101</v>
      </c>
      <c r="K968" s="78"/>
      <c r="L968" s="89"/>
      <c r="M968" s="78"/>
      <c r="N968" s="87"/>
      <c r="O968" s="79"/>
      <c r="Q968" s="46"/>
    </row>
    <row r="969" spans="1:17" s="40" customFormat="1" ht="20.25" customHeight="1" x14ac:dyDescent="0.2">
      <c r="A969" s="41">
        <v>73416</v>
      </c>
      <c r="B969" s="42">
        <f t="shared" si="99"/>
        <v>0</v>
      </c>
      <c r="C969" s="117"/>
      <c r="D969" s="43">
        <f t="shared" si="100"/>
        <v>0</v>
      </c>
      <c r="E969" s="44">
        <f t="shared" si="98"/>
        <v>0</v>
      </c>
      <c r="F969" s="43">
        <f t="shared" si="101"/>
        <v>0</v>
      </c>
      <c r="G969" s="45">
        <f>IF(AND(C969&lt;&gt;"",SUM(G$27:G968)&lt;E$19),$E$19/$E$23,0)</f>
        <v>0</v>
      </c>
      <c r="H969" s="43">
        <f t="shared" si="102"/>
        <v>0</v>
      </c>
      <c r="I969" s="43">
        <f t="shared" si="104"/>
        <v>0</v>
      </c>
      <c r="J969" s="78" t="str">
        <f t="shared" si="103"/>
        <v>2100–2101</v>
      </c>
      <c r="K969" s="78"/>
      <c r="L969" s="89"/>
      <c r="M969" s="78"/>
      <c r="N969" s="87"/>
      <c r="O969" s="79"/>
      <c r="Q969" s="46"/>
    </row>
    <row r="970" spans="1:17" s="40" customFormat="1" ht="20.25" customHeight="1" x14ac:dyDescent="0.2">
      <c r="A970" s="41">
        <v>73447</v>
      </c>
      <c r="B970" s="42">
        <f t="shared" si="99"/>
        <v>0</v>
      </c>
      <c r="C970" s="117"/>
      <c r="D970" s="43">
        <f t="shared" si="100"/>
        <v>0</v>
      </c>
      <c r="E970" s="44">
        <f t="shared" si="98"/>
        <v>0</v>
      </c>
      <c r="F970" s="43">
        <f t="shared" si="101"/>
        <v>0</v>
      </c>
      <c r="G970" s="45">
        <f>IF(AND(C970&lt;&gt;"",SUM(G$27:G969)&lt;E$19),$E$19/$E$23,0)</f>
        <v>0</v>
      </c>
      <c r="H970" s="43">
        <f t="shared" si="102"/>
        <v>0</v>
      </c>
      <c r="I970" s="43">
        <f t="shared" si="104"/>
        <v>0</v>
      </c>
      <c r="J970" s="78" t="str">
        <f t="shared" si="103"/>
        <v>2100–2101</v>
      </c>
      <c r="K970" s="78"/>
      <c r="L970" s="89"/>
      <c r="M970" s="78"/>
      <c r="N970" s="87"/>
      <c r="O970" s="79"/>
      <c r="Q970" s="46"/>
    </row>
    <row r="971" spans="1:17" s="40" customFormat="1" ht="20.25" customHeight="1" x14ac:dyDescent="0.2">
      <c r="A971" s="41">
        <v>73475</v>
      </c>
      <c r="B971" s="42">
        <f t="shared" si="99"/>
        <v>0</v>
      </c>
      <c r="C971" s="117"/>
      <c r="D971" s="43">
        <f t="shared" si="100"/>
        <v>0</v>
      </c>
      <c r="E971" s="44">
        <f t="shared" si="98"/>
        <v>0</v>
      </c>
      <c r="F971" s="43">
        <f t="shared" si="101"/>
        <v>0</v>
      </c>
      <c r="G971" s="45">
        <f>IF(AND(C971&lt;&gt;"",SUM(G$27:G970)&lt;E$19),$E$19/$E$23,0)</f>
        <v>0</v>
      </c>
      <c r="H971" s="43">
        <f t="shared" si="102"/>
        <v>0</v>
      </c>
      <c r="I971" s="43">
        <f t="shared" si="104"/>
        <v>0</v>
      </c>
      <c r="J971" s="78" t="str">
        <f t="shared" si="103"/>
        <v>2100–2101</v>
      </c>
      <c r="K971" s="78"/>
      <c r="L971" s="89"/>
      <c r="M971" s="78"/>
      <c r="N971" s="87"/>
      <c r="O971" s="79"/>
      <c r="Q971" s="46"/>
    </row>
    <row r="972" spans="1:17" s="40" customFormat="1" ht="20.25" customHeight="1" x14ac:dyDescent="0.2">
      <c r="A972" s="41">
        <v>73506</v>
      </c>
      <c r="B972" s="42">
        <f t="shared" si="99"/>
        <v>0</v>
      </c>
      <c r="C972" s="117"/>
      <c r="D972" s="43">
        <f t="shared" si="100"/>
        <v>0</v>
      </c>
      <c r="E972" s="44">
        <f t="shared" si="98"/>
        <v>0</v>
      </c>
      <c r="F972" s="43">
        <f t="shared" si="101"/>
        <v>0</v>
      </c>
      <c r="G972" s="45">
        <f>IF(AND(C972&lt;&gt;"",SUM(G$27:G971)&lt;E$19),$E$19/$E$23,0)</f>
        <v>0</v>
      </c>
      <c r="H972" s="43">
        <f t="shared" si="102"/>
        <v>0</v>
      </c>
      <c r="I972" s="43">
        <f t="shared" si="104"/>
        <v>0</v>
      </c>
      <c r="J972" s="78" t="str">
        <f t="shared" si="103"/>
        <v>2100–2101</v>
      </c>
      <c r="K972" s="78"/>
      <c r="L972" s="89"/>
      <c r="M972" s="78"/>
      <c r="N972" s="87"/>
      <c r="O972" s="79"/>
      <c r="Q972" s="46"/>
    </row>
    <row r="973" spans="1:17" s="40" customFormat="1" ht="20.25" customHeight="1" x14ac:dyDescent="0.2">
      <c r="A973" s="41">
        <v>73536</v>
      </c>
      <c r="B973" s="42">
        <f t="shared" si="99"/>
        <v>0</v>
      </c>
      <c r="C973" s="117"/>
      <c r="D973" s="43">
        <f t="shared" si="100"/>
        <v>0</v>
      </c>
      <c r="E973" s="44">
        <f t="shared" si="98"/>
        <v>0</v>
      </c>
      <c r="F973" s="43">
        <f t="shared" si="101"/>
        <v>0</v>
      </c>
      <c r="G973" s="45">
        <f>IF(AND(C973&lt;&gt;"",SUM(G$27:G972)&lt;E$19),$E$19/$E$23,0)</f>
        <v>0</v>
      </c>
      <c r="H973" s="43">
        <f t="shared" si="102"/>
        <v>0</v>
      </c>
      <c r="I973" s="43">
        <f t="shared" si="104"/>
        <v>0</v>
      </c>
      <c r="J973" s="78" t="str">
        <f t="shared" si="103"/>
        <v>2100–2101</v>
      </c>
      <c r="K973" s="78"/>
      <c r="L973" s="89"/>
      <c r="M973" s="78"/>
      <c r="N973" s="87"/>
      <c r="O973" s="79"/>
      <c r="Q973" s="46"/>
    </row>
    <row r="974" spans="1:17" s="40" customFormat="1" ht="20.25" customHeight="1" x14ac:dyDescent="0.2">
      <c r="A974" s="41">
        <v>73567</v>
      </c>
      <c r="B974" s="42">
        <f t="shared" si="99"/>
        <v>0</v>
      </c>
      <c r="C974" s="117"/>
      <c r="D974" s="43">
        <f t="shared" si="100"/>
        <v>0</v>
      </c>
      <c r="E974" s="44">
        <f t="shared" si="98"/>
        <v>0</v>
      </c>
      <c r="F974" s="43">
        <f t="shared" si="101"/>
        <v>0</v>
      </c>
      <c r="G974" s="45">
        <f>IF(AND(C974&lt;&gt;"",SUM(G$27:G973)&lt;E$19),$E$19/$E$23,0)</f>
        <v>0</v>
      </c>
      <c r="H974" s="43">
        <f t="shared" si="102"/>
        <v>0</v>
      </c>
      <c r="I974" s="43">
        <f t="shared" si="104"/>
        <v>0</v>
      </c>
      <c r="J974" s="78" t="str">
        <f t="shared" si="103"/>
        <v>2100–2101</v>
      </c>
      <c r="K974" s="78"/>
      <c r="L974" s="89"/>
      <c r="M974" s="78"/>
      <c r="N974" s="87"/>
      <c r="O974" s="79"/>
      <c r="Q974" s="46"/>
    </row>
    <row r="975" spans="1:17" s="40" customFormat="1" ht="20.25" customHeight="1" x14ac:dyDescent="0.2">
      <c r="A975" s="41">
        <v>73597</v>
      </c>
      <c r="B975" s="42">
        <f t="shared" si="99"/>
        <v>0</v>
      </c>
      <c r="C975" s="117"/>
      <c r="D975" s="43">
        <f t="shared" si="100"/>
        <v>0</v>
      </c>
      <c r="E975" s="44">
        <f t="shared" si="98"/>
        <v>0</v>
      </c>
      <c r="F975" s="43">
        <f t="shared" si="101"/>
        <v>0</v>
      </c>
      <c r="G975" s="45">
        <f>IF(AND(C975&lt;&gt;"",SUM(G$27:G974)&lt;E$19),$E$19/$E$23,0)</f>
        <v>0</v>
      </c>
      <c r="H975" s="43">
        <f t="shared" si="102"/>
        <v>0</v>
      </c>
      <c r="I975" s="43">
        <f t="shared" si="104"/>
        <v>0</v>
      </c>
      <c r="J975" s="78" t="str">
        <f t="shared" si="103"/>
        <v>2101–2102</v>
      </c>
      <c r="K975" s="78"/>
      <c r="L975" s="89"/>
      <c r="M975" s="78"/>
      <c r="N975" s="87"/>
      <c r="O975" s="79"/>
      <c r="Q975" s="46"/>
    </row>
    <row r="976" spans="1:17" s="40" customFormat="1" ht="20.25" customHeight="1" x14ac:dyDescent="0.2">
      <c r="A976" s="41">
        <v>73628</v>
      </c>
      <c r="B976" s="42">
        <f t="shared" si="99"/>
        <v>0</v>
      </c>
      <c r="C976" s="117"/>
      <c r="D976" s="43">
        <f t="shared" si="100"/>
        <v>0</v>
      </c>
      <c r="E976" s="44">
        <f t="shared" si="98"/>
        <v>0</v>
      </c>
      <c r="F976" s="43">
        <f t="shared" si="101"/>
        <v>0</v>
      </c>
      <c r="G976" s="45">
        <f>IF(AND(C976&lt;&gt;"",SUM(G$27:G975)&lt;E$19),$E$19/$E$23,0)</f>
        <v>0</v>
      </c>
      <c r="H976" s="43">
        <f t="shared" si="102"/>
        <v>0</v>
      </c>
      <c r="I976" s="43">
        <f t="shared" si="104"/>
        <v>0</v>
      </c>
      <c r="J976" s="78" t="str">
        <f t="shared" si="103"/>
        <v>2101–2102</v>
      </c>
      <c r="K976" s="78"/>
      <c r="L976" s="89"/>
      <c r="M976" s="78"/>
      <c r="N976" s="87"/>
      <c r="O976" s="79"/>
      <c r="Q976" s="46"/>
    </row>
    <row r="977" spans="1:17" s="40" customFormat="1" ht="20.25" customHeight="1" x14ac:dyDescent="0.2">
      <c r="A977" s="41">
        <v>73659</v>
      </c>
      <c r="B977" s="42">
        <f t="shared" si="99"/>
        <v>0</v>
      </c>
      <c r="C977" s="117"/>
      <c r="D977" s="43">
        <f t="shared" si="100"/>
        <v>0</v>
      </c>
      <c r="E977" s="44">
        <f t="shared" si="98"/>
        <v>0</v>
      </c>
      <c r="F977" s="43">
        <f t="shared" si="101"/>
        <v>0</v>
      </c>
      <c r="G977" s="45">
        <f>IF(AND(C977&lt;&gt;"",SUM(G$27:G976)&lt;E$19),$E$19/$E$23,0)</f>
        <v>0</v>
      </c>
      <c r="H977" s="43">
        <f t="shared" si="102"/>
        <v>0</v>
      </c>
      <c r="I977" s="43">
        <f t="shared" si="104"/>
        <v>0</v>
      </c>
      <c r="J977" s="78" t="str">
        <f t="shared" si="103"/>
        <v>2101–2102</v>
      </c>
      <c r="K977" s="78"/>
      <c r="L977" s="89"/>
      <c r="M977" s="78"/>
      <c r="N977" s="87"/>
      <c r="O977" s="79"/>
      <c r="Q977" s="46"/>
    </row>
    <row r="978" spans="1:17" s="40" customFormat="1" ht="20.25" customHeight="1" x14ac:dyDescent="0.2">
      <c r="A978" s="41">
        <v>73689</v>
      </c>
      <c r="B978" s="42">
        <f t="shared" si="99"/>
        <v>0</v>
      </c>
      <c r="C978" s="117"/>
      <c r="D978" s="43">
        <f t="shared" si="100"/>
        <v>0</v>
      </c>
      <c r="E978" s="44">
        <f t="shared" si="98"/>
        <v>0</v>
      </c>
      <c r="F978" s="43">
        <f t="shared" si="101"/>
        <v>0</v>
      </c>
      <c r="G978" s="45">
        <f>IF(AND(C978&lt;&gt;"",SUM(G$27:G977)&lt;E$19),$E$19/$E$23,0)</f>
        <v>0</v>
      </c>
      <c r="H978" s="43">
        <f t="shared" si="102"/>
        <v>0</v>
      </c>
      <c r="I978" s="43">
        <f t="shared" si="104"/>
        <v>0</v>
      </c>
      <c r="J978" s="78" t="str">
        <f t="shared" si="103"/>
        <v>2101–2102</v>
      </c>
      <c r="K978" s="78"/>
      <c r="L978" s="89"/>
      <c r="M978" s="78"/>
      <c r="N978" s="87"/>
      <c r="O978" s="79"/>
      <c r="Q978" s="46"/>
    </row>
    <row r="979" spans="1:17" s="40" customFormat="1" ht="20.25" customHeight="1" x14ac:dyDescent="0.2">
      <c r="A979" s="41">
        <v>73720</v>
      </c>
      <c r="B979" s="42">
        <f t="shared" si="99"/>
        <v>0</v>
      </c>
      <c r="C979" s="117"/>
      <c r="D979" s="43">
        <f t="shared" si="100"/>
        <v>0</v>
      </c>
      <c r="E979" s="44">
        <f t="shared" si="98"/>
        <v>0</v>
      </c>
      <c r="F979" s="43">
        <f t="shared" si="101"/>
        <v>0</v>
      </c>
      <c r="G979" s="45">
        <f>IF(AND(C979&lt;&gt;"",SUM(G$27:G978)&lt;E$19),$E$19/$E$23,0)</f>
        <v>0</v>
      </c>
      <c r="H979" s="43">
        <f t="shared" si="102"/>
        <v>0</v>
      </c>
      <c r="I979" s="43">
        <f t="shared" si="104"/>
        <v>0</v>
      </c>
      <c r="J979" s="78" t="str">
        <f t="shared" si="103"/>
        <v>2101–2102</v>
      </c>
      <c r="K979" s="78"/>
      <c r="L979" s="89"/>
      <c r="M979" s="78"/>
      <c r="N979" s="87"/>
      <c r="O979" s="79"/>
      <c r="Q979" s="46"/>
    </row>
    <row r="980" spans="1:17" s="40" customFormat="1" ht="20.25" customHeight="1" x14ac:dyDescent="0.2">
      <c r="A980" s="41">
        <v>73750</v>
      </c>
      <c r="B980" s="42">
        <f t="shared" si="99"/>
        <v>0</v>
      </c>
      <c r="C980" s="117"/>
      <c r="D980" s="43">
        <f t="shared" si="100"/>
        <v>0</v>
      </c>
      <c r="E980" s="44">
        <f t="shared" si="98"/>
        <v>0</v>
      </c>
      <c r="F980" s="43">
        <f t="shared" si="101"/>
        <v>0</v>
      </c>
      <c r="G980" s="45">
        <f>IF(AND(C980&lt;&gt;"",SUM(G$27:G979)&lt;E$19),$E$19/$E$23,0)</f>
        <v>0</v>
      </c>
      <c r="H980" s="43">
        <f t="shared" si="102"/>
        <v>0</v>
      </c>
      <c r="I980" s="43">
        <f t="shared" si="104"/>
        <v>0</v>
      </c>
      <c r="J980" s="78" t="str">
        <f t="shared" si="103"/>
        <v>2101–2102</v>
      </c>
      <c r="K980" s="78"/>
      <c r="L980" s="89"/>
      <c r="M980" s="78"/>
      <c r="N980" s="87"/>
      <c r="O980" s="79"/>
      <c r="Q980" s="46"/>
    </row>
    <row r="981" spans="1:17" s="40" customFormat="1" ht="20.25" customHeight="1" x14ac:dyDescent="0.2">
      <c r="A981" s="41">
        <v>73781</v>
      </c>
      <c r="B981" s="42">
        <f t="shared" si="99"/>
        <v>0</v>
      </c>
      <c r="C981" s="117"/>
      <c r="D981" s="43">
        <f t="shared" si="100"/>
        <v>0</v>
      </c>
      <c r="E981" s="44">
        <f t="shared" si="98"/>
        <v>0</v>
      </c>
      <c r="F981" s="43">
        <f t="shared" si="101"/>
        <v>0</v>
      </c>
      <c r="G981" s="45">
        <f>IF(AND(C981&lt;&gt;"",SUM(G$27:G980)&lt;E$19),$E$19/$E$23,0)</f>
        <v>0</v>
      </c>
      <c r="H981" s="43">
        <f t="shared" si="102"/>
        <v>0</v>
      </c>
      <c r="I981" s="43">
        <f t="shared" si="104"/>
        <v>0</v>
      </c>
      <c r="J981" s="78" t="str">
        <f t="shared" si="103"/>
        <v>2101–2102</v>
      </c>
      <c r="K981" s="78"/>
      <c r="L981" s="89"/>
      <c r="M981" s="78"/>
      <c r="N981" s="87"/>
      <c r="O981" s="79"/>
      <c r="Q981" s="46"/>
    </row>
    <row r="982" spans="1:17" s="40" customFormat="1" ht="20.25" customHeight="1" x14ac:dyDescent="0.2">
      <c r="A982" s="41">
        <v>73812</v>
      </c>
      <c r="B982" s="42">
        <f t="shared" si="99"/>
        <v>0</v>
      </c>
      <c r="C982" s="117"/>
      <c r="D982" s="43">
        <f t="shared" si="100"/>
        <v>0</v>
      </c>
      <c r="E982" s="44">
        <f t="shared" si="98"/>
        <v>0</v>
      </c>
      <c r="F982" s="43">
        <f t="shared" si="101"/>
        <v>0</v>
      </c>
      <c r="G982" s="45">
        <f>IF(AND(C982&lt;&gt;"",SUM(G$27:G981)&lt;E$19),$E$19/$E$23,0)</f>
        <v>0</v>
      </c>
      <c r="H982" s="43">
        <f t="shared" si="102"/>
        <v>0</v>
      </c>
      <c r="I982" s="43">
        <f t="shared" si="104"/>
        <v>0</v>
      </c>
      <c r="J982" s="78" t="str">
        <f t="shared" si="103"/>
        <v>2101–2102</v>
      </c>
      <c r="K982" s="78"/>
      <c r="L982" s="89"/>
      <c r="M982" s="78"/>
      <c r="N982" s="87"/>
      <c r="O982" s="79"/>
      <c r="Q982" s="46"/>
    </row>
    <row r="983" spans="1:17" s="40" customFormat="1" ht="20.25" customHeight="1" x14ac:dyDescent="0.2">
      <c r="A983" s="41">
        <v>73840</v>
      </c>
      <c r="B983" s="42">
        <f t="shared" si="99"/>
        <v>0</v>
      </c>
      <c r="C983" s="117"/>
      <c r="D983" s="43">
        <f t="shared" si="100"/>
        <v>0</v>
      </c>
      <c r="E983" s="44">
        <f t="shared" si="98"/>
        <v>0</v>
      </c>
      <c r="F983" s="43">
        <f t="shared" si="101"/>
        <v>0</v>
      </c>
      <c r="G983" s="45">
        <f>IF(AND(C983&lt;&gt;"",SUM(G$27:G982)&lt;E$19),$E$19/$E$23,0)</f>
        <v>0</v>
      </c>
      <c r="H983" s="43">
        <f t="shared" si="102"/>
        <v>0</v>
      </c>
      <c r="I983" s="43">
        <f t="shared" si="104"/>
        <v>0</v>
      </c>
      <c r="J983" s="78" t="str">
        <f t="shared" si="103"/>
        <v>2101–2102</v>
      </c>
      <c r="K983" s="78"/>
      <c r="L983" s="89"/>
      <c r="M983" s="78"/>
      <c r="N983" s="87"/>
      <c r="O983" s="79"/>
      <c r="Q983" s="46"/>
    </row>
    <row r="984" spans="1:17" s="40" customFormat="1" ht="20.25" customHeight="1" x14ac:dyDescent="0.2">
      <c r="A984" s="41">
        <v>73871</v>
      </c>
      <c r="B984" s="42">
        <f t="shared" si="99"/>
        <v>0</v>
      </c>
      <c r="C984" s="117"/>
      <c r="D984" s="43">
        <f t="shared" si="100"/>
        <v>0</v>
      </c>
      <c r="E984" s="44">
        <f t="shared" si="98"/>
        <v>0</v>
      </c>
      <c r="F984" s="43">
        <f t="shared" si="101"/>
        <v>0</v>
      </c>
      <c r="G984" s="45">
        <f>IF(AND(C984&lt;&gt;"",SUM(G$27:G983)&lt;E$19),$E$19/$E$23,0)</f>
        <v>0</v>
      </c>
      <c r="H984" s="43">
        <f t="shared" si="102"/>
        <v>0</v>
      </c>
      <c r="I984" s="43">
        <f t="shared" si="104"/>
        <v>0</v>
      </c>
      <c r="J984" s="78" t="str">
        <f t="shared" si="103"/>
        <v>2101–2102</v>
      </c>
      <c r="K984" s="78"/>
      <c r="L984" s="89"/>
      <c r="M984" s="78"/>
      <c r="N984" s="87"/>
      <c r="O984" s="79"/>
      <c r="Q984" s="46"/>
    </row>
    <row r="985" spans="1:17" s="40" customFormat="1" ht="20.25" customHeight="1" x14ac:dyDescent="0.2">
      <c r="A985" s="41">
        <v>73901</v>
      </c>
      <c r="B985" s="42">
        <f t="shared" si="99"/>
        <v>0</v>
      </c>
      <c r="C985" s="117"/>
      <c r="D985" s="43">
        <f t="shared" si="100"/>
        <v>0</v>
      </c>
      <c r="E985" s="44">
        <f t="shared" si="98"/>
        <v>0</v>
      </c>
      <c r="F985" s="43">
        <f t="shared" si="101"/>
        <v>0</v>
      </c>
      <c r="G985" s="45">
        <f>IF(AND(C985&lt;&gt;"",SUM(G$27:G984)&lt;E$19),$E$19/$E$23,0)</f>
        <v>0</v>
      </c>
      <c r="H985" s="43">
        <f t="shared" si="102"/>
        <v>0</v>
      </c>
      <c r="I985" s="43">
        <f t="shared" si="104"/>
        <v>0</v>
      </c>
      <c r="J985" s="78" t="str">
        <f t="shared" si="103"/>
        <v>2101–2102</v>
      </c>
      <c r="K985" s="78"/>
      <c r="L985" s="89"/>
      <c r="M985" s="78"/>
      <c r="N985" s="87"/>
      <c r="O985" s="79"/>
      <c r="Q985" s="46"/>
    </row>
    <row r="986" spans="1:17" s="40" customFormat="1" ht="20.25" customHeight="1" x14ac:dyDescent="0.2">
      <c r="A986" s="41">
        <v>73932</v>
      </c>
      <c r="B986" s="42">
        <f t="shared" si="99"/>
        <v>0</v>
      </c>
      <c r="C986" s="117"/>
      <c r="D986" s="43">
        <f t="shared" si="100"/>
        <v>0</v>
      </c>
      <c r="E986" s="44">
        <f t="shared" si="98"/>
        <v>0</v>
      </c>
      <c r="F986" s="43">
        <f t="shared" si="101"/>
        <v>0</v>
      </c>
      <c r="G986" s="45">
        <f>IF(AND(C986&lt;&gt;"",SUM(G$27:G985)&lt;E$19),$E$19/$E$23,0)</f>
        <v>0</v>
      </c>
      <c r="H986" s="43">
        <f t="shared" si="102"/>
        <v>0</v>
      </c>
      <c r="I986" s="43">
        <f t="shared" si="104"/>
        <v>0</v>
      </c>
      <c r="J986" s="78" t="str">
        <f t="shared" si="103"/>
        <v>2101–2102</v>
      </c>
      <c r="K986" s="78"/>
      <c r="L986" s="89"/>
      <c r="M986" s="78"/>
      <c r="N986" s="87"/>
      <c r="O986" s="79"/>
      <c r="Q986" s="46"/>
    </row>
    <row r="987" spans="1:17" s="40" customFormat="1" ht="20.25" customHeight="1" x14ac:dyDescent="0.2">
      <c r="A987" s="41">
        <v>73962</v>
      </c>
      <c r="B987" s="42">
        <f t="shared" si="99"/>
        <v>0</v>
      </c>
      <c r="C987" s="117"/>
      <c r="D987" s="43">
        <f t="shared" si="100"/>
        <v>0</v>
      </c>
      <c r="E987" s="44">
        <f t="shared" ref="E987:E1050" si="105">C987-D987</f>
        <v>0</v>
      </c>
      <c r="F987" s="43">
        <f t="shared" si="101"/>
        <v>0</v>
      </c>
      <c r="G987" s="45">
        <f>IF(AND(C987&lt;&gt;"",SUM(G$27:G986)&lt;E$19),$E$19/$E$23,0)</f>
        <v>0</v>
      </c>
      <c r="H987" s="43">
        <f t="shared" si="102"/>
        <v>0</v>
      </c>
      <c r="I987" s="43">
        <f t="shared" si="104"/>
        <v>0</v>
      </c>
      <c r="J987" s="78" t="str">
        <f t="shared" si="103"/>
        <v>2102–2103</v>
      </c>
      <c r="K987" s="78"/>
      <c r="L987" s="89"/>
      <c r="M987" s="78"/>
      <c r="N987" s="87"/>
      <c r="O987" s="79"/>
      <c r="Q987" s="46"/>
    </row>
    <row r="988" spans="1:17" s="40" customFormat="1" ht="20.25" customHeight="1" x14ac:dyDescent="0.2">
      <c r="A988" s="41">
        <v>73993</v>
      </c>
      <c r="B988" s="42">
        <f t="shared" ref="B988:B1051" si="106">IF(C988&gt;0,C988*-1,C988)</f>
        <v>0</v>
      </c>
      <c r="C988" s="117"/>
      <c r="D988" s="43">
        <f t="shared" ref="D988:D1051" si="107">IF(C988="",0,IF($E$15="Beginning",IF(C987&lt;&gt;"",$F987*$E$6/12,0),IF(C987&lt;&gt;"",$F987*$E$6/12,$E$16*$E$6/12)))</f>
        <v>0</v>
      </c>
      <c r="E988" s="44">
        <f t="shared" si="105"/>
        <v>0</v>
      </c>
      <c r="F988" s="43">
        <f t="shared" ref="F988:F1051" si="108">IF(C988="",0,IF(C987="",$E$16-E988,IF(C988&lt;&gt;"",F987-E988)))</f>
        <v>0</v>
      </c>
      <c r="G988" s="45">
        <f>IF(AND(C988&lt;&gt;"",SUM(G$27:G987)&lt;E$19),$E$19/$E$23,0)</f>
        <v>0</v>
      </c>
      <c r="H988" s="43">
        <f t="shared" ref="H988:H1051" si="109">IF(C988&lt;&gt;"",G988+H987,0)</f>
        <v>0</v>
      </c>
      <c r="I988" s="43">
        <f t="shared" si="104"/>
        <v>0</v>
      </c>
      <c r="J988" s="78" t="str">
        <f t="shared" ref="J988:J1051" si="110">IF(OR(MONTH(A988)=1,MONTH(A988)=2,MONTH(A988)=3,MONTH(A988)=4,MONTH(A988)=5,MONTH(A988)=6),YEAR(A988)-1&amp;"–"&amp;YEAR(A988),YEAR(A988)&amp;"–"&amp;YEAR(A988)+1)</f>
        <v>2102–2103</v>
      </c>
      <c r="K988" s="78"/>
      <c r="L988" s="89"/>
      <c r="M988" s="78"/>
      <c r="N988" s="87"/>
      <c r="O988" s="79"/>
      <c r="Q988" s="46"/>
    </row>
    <row r="989" spans="1:17" s="40" customFormat="1" ht="20.25" customHeight="1" x14ac:dyDescent="0.2">
      <c r="A989" s="41">
        <v>74024</v>
      </c>
      <c r="B989" s="42">
        <f t="shared" si="106"/>
        <v>0</v>
      </c>
      <c r="C989" s="117"/>
      <c r="D989" s="43">
        <f t="shared" si="107"/>
        <v>0</v>
      </c>
      <c r="E989" s="44">
        <f t="shared" si="105"/>
        <v>0</v>
      </c>
      <c r="F989" s="43">
        <f t="shared" si="108"/>
        <v>0</v>
      </c>
      <c r="G989" s="45">
        <f>IF(AND(C989&lt;&gt;"",SUM(G$27:G988)&lt;E$19),$E$19/$E$23,0)</f>
        <v>0</v>
      </c>
      <c r="H989" s="43">
        <f t="shared" si="109"/>
        <v>0</v>
      </c>
      <c r="I989" s="43">
        <f t="shared" ref="I989:I1052" si="111">IF(C989&lt;&gt;"",$E$19-H989,0)</f>
        <v>0</v>
      </c>
      <c r="J989" s="78" t="str">
        <f t="shared" si="110"/>
        <v>2102–2103</v>
      </c>
      <c r="K989" s="78"/>
      <c r="L989" s="89"/>
      <c r="M989" s="78"/>
      <c r="N989" s="87"/>
      <c r="O989" s="79"/>
      <c r="Q989" s="46"/>
    </row>
    <row r="990" spans="1:17" s="40" customFormat="1" ht="20.25" customHeight="1" x14ac:dyDescent="0.2">
      <c r="A990" s="41">
        <v>74054</v>
      </c>
      <c r="B990" s="42">
        <f t="shared" si="106"/>
        <v>0</v>
      </c>
      <c r="C990" s="117"/>
      <c r="D990" s="43">
        <f t="shared" si="107"/>
        <v>0</v>
      </c>
      <c r="E990" s="44">
        <f t="shared" si="105"/>
        <v>0</v>
      </c>
      <c r="F990" s="43">
        <f t="shared" si="108"/>
        <v>0</v>
      </c>
      <c r="G990" s="45">
        <f>IF(AND(C990&lt;&gt;"",SUM(G$27:G989)&lt;E$19),$E$19/$E$23,0)</f>
        <v>0</v>
      </c>
      <c r="H990" s="43">
        <f t="shared" si="109"/>
        <v>0</v>
      </c>
      <c r="I990" s="43">
        <f t="shared" si="111"/>
        <v>0</v>
      </c>
      <c r="J990" s="78" t="str">
        <f t="shared" si="110"/>
        <v>2102–2103</v>
      </c>
      <c r="K990" s="78"/>
      <c r="L990" s="89"/>
      <c r="M990" s="78"/>
      <c r="N990" s="87"/>
      <c r="O990" s="79"/>
      <c r="Q990" s="46"/>
    </row>
    <row r="991" spans="1:17" s="40" customFormat="1" ht="20.25" customHeight="1" x14ac:dyDescent="0.2">
      <c r="A991" s="41">
        <v>74085</v>
      </c>
      <c r="B991" s="42">
        <f t="shared" si="106"/>
        <v>0</v>
      </c>
      <c r="C991" s="117"/>
      <c r="D991" s="43">
        <f t="shared" si="107"/>
        <v>0</v>
      </c>
      <c r="E991" s="44">
        <f t="shared" si="105"/>
        <v>0</v>
      </c>
      <c r="F991" s="43">
        <f t="shared" si="108"/>
        <v>0</v>
      </c>
      <c r="G991" s="45">
        <f>IF(AND(C991&lt;&gt;"",SUM(G$27:G990)&lt;E$19),$E$19/$E$23,0)</f>
        <v>0</v>
      </c>
      <c r="H991" s="43">
        <f t="shared" si="109"/>
        <v>0</v>
      </c>
      <c r="I991" s="43">
        <f t="shared" si="111"/>
        <v>0</v>
      </c>
      <c r="J991" s="78" t="str">
        <f t="shared" si="110"/>
        <v>2102–2103</v>
      </c>
      <c r="K991" s="78"/>
      <c r="L991" s="89"/>
      <c r="M991" s="78"/>
      <c r="N991" s="87"/>
      <c r="O991" s="79"/>
      <c r="Q991" s="46"/>
    </row>
    <row r="992" spans="1:17" s="40" customFormat="1" ht="20.25" customHeight="1" x14ac:dyDescent="0.2">
      <c r="A992" s="41">
        <v>74115</v>
      </c>
      <c r="B992" s="42">
        <f t="shared" si="106"/>
        <v>0</v>
      </c>
      <c r="C992" s="117"/>
      <c r="D992" s="43">
        <f t="shared" si="107"/>
        <v>0</v>
      </c>
      <c r="E992" s="44">
        <f t="shared" si="105"/>
        <v>0</v>
      </c>
      <c r="F992" s="43">
        <f t="shared" si="108"/>
        <v>0</v>
      </c>
      <c r="G992" s="45">
        <f>IF(AND(C992&lt;&gt;"",SUM(G$27:G991)&lt;E$19),$E$19/$E$23,0)</f>
        <v>0</v>
      </c>
      <c r="H992" s="43">
        <f t="shared" si="109"/>
        <v>0</v>
      </c>
      <c r="I992" s="43">
        <f t="shared" si="111"/>
        <v>0</v>
      </c>
      <c r="J992" s="78" t="str">
        <f t="shared" si="110"/>
        <v>2102–2103</v>
      </c>
      <c r="K992" s="78"/>
      <c r="L992" s="89"/>
      <c r="M992" s="78"/>
      <c r="N992" s="87"/>
      <c r="O992" s="79"/>
      <c r="Q992" s="46"/>
    </row>
    <row r="993" spans="1:17" s="40" customFormat="1" ht="20.25" customHeight="1" x14ac:dyDescent="0.2">
      <c r="A993" s="41">
        <v>74146</v>
      </c>
      <c r="B993" s="42">
        <f t="shared" si="106"/>
        <v>0</v>
      </c>
      <c r="C993" s="117"/>
      <c r="D993" s="43">
        <f t="shared" si="107"/>
        <v>0</v>
      </c>
      <c r="E993" s="44">
        <f t="shared" si="105"/>
        <v>0</v>
      </c>
      <c r="F993" s="43">
        <f t="shared" si="108"/>
        <v>0</v>
      </c>
      <c r="G993" s="45">
        <f>IF(AND(C993&lt;&gt;"",SUM(G$27:G992)&lt;E$19),$E$19/$E$23,0)</f>
        <v>0</v>
      </c>
      <c r="H993" s="43">
        <f t="shared" si="109"/>
        <v>0</v>
      </c>
      <c r="I993" s="43">
        <f t="shared" si="111"/>
        <v>0</v>
      </c>
      <c r="J993" s="78" t="str">
        <f t="shared" si="110"/>
        <v>2102–2103</v>
      </c>
      <c r="K993" s="78"/>
      <c r="L993" s="89"/>
      <c r="M993" s="78"/>
      <c r="N993" s="87"/>
      <c r="O993" s="79"/>
      <c r="Q993" s="46"/>
    </row>
    <row r="994" spans="1:17" s="40" customFormat="1" ht="20.25" customHeight="1" x14ac:dyDescent="0.2">
      <c r="A994" s="41">
        <v>74177</v>
      </c>
      <c r="B994" s="42">
        <f t="shared" si="106"/>
        <v>0</v>
      </c>
      <c r="C994" s="117"/>
      <c r="D994" s="43">
        <f t="shared" si="107"/>
        <v>0</v>
      </c>
      <c r="E994" s="44">
        <f t="shared" si="105"/>
        <v>0</v>
      </c>
      <c r="F994" s="43">
        <f t="shared" si="108"/>
        <v>0</v>
      </c>
      <c r="G994" s="45">
        <f>IF(AND(C994&lt;&gt;"",SUM(G$27:G993)&lt;E$19),$E$19/$E$23,0)</f>
        <v>0</v>
      </c>
      <c r="H994" s="43">
        <f t="shared" si="109"/>
        <v>0</v>
      </c>
      <c r="I994" s="43">
        <f t="shared" si="111"/>
        <v>0</v>
      </c>
      <c r="J994" s="78" t="str">
        <f t="shared" si="110"/>
        <v>2102–2103</v>
      </c>
      <c r="K994" s="78"/>
      <c r="L994" s="89"/>
      <c r="M994" s="78"/>
      <c r="N994" s="87"/>
      <c r="O994" s="79"/>
      <c r="Q994" s="46"/>
    </row>
    <row r="995" spans="1:17" s="40" customFormat="1" ht="20.25" customHeight="1" x14ac:dyDescent="0.2">
      <c r="A995" s="41">
        <v>74205</v>
      </c>
      <c r="B995" s="42">
        <f t="shared" si="106"/>
        <v>0</v>
      </c>
      <c r="C995" s="117"/>
      <c r="D995" s="43">
        <f t="shared" si="107"/>
        <v>0</v>
      </c>
      <c r="E995" s="44">
        <f t="shared" si="105"/>
        <v>0</v>
      </c>
      <c r="F995" s="43">
        <f t="shared" si="108"/>
        <v>0</v>
      </c>
      <c r="G995" s="45">
        <f>IF(AND(C995&lt;&gt;"",SUM(G$27:G994)&lt;E$19),$E$19/$E$23,0)</f>
        <v>0</v>
      </c>
      <c r="H995" s="43">
        <f t="shared" si="109"/>
        <v>0</v>
      </c>
      <c r="I995" s="43">
        <f t="shared" si="111"/>
        <v>0</v>
      </c>
      <c r="J995" s="78" t="str">
        <f t="shared" si="110"/>
        <v>2102–2103</v>
      </c>
      <c r="K995" s="78"/>
      <c r="L995" s="89"/>
      <c r="M995" s="78"/>
      <c r="N995" s="87"/>
      <c r="O995" s="79"/>
      <c r="Q995" s="46"/>
    </row>
    <row r="996" spans="1:17" s="40" customFormat="1" ht="20.25" customHeight="1" x14ac:dyDescent="0.2">
      <c r="A996" s="41">
        <v>74236</v>
      </c>
      <c r="B996" s="42">
        <f t="shared" si="106"/>
        <v>0</v>
      </c>
      <c r="C996" s="117"/>
      <c r="D996" s="43">
        <f t="shared" si="107"/>
        <v>0</v>
      </c>
      <c r="E996" s="44">
        <f t="shared" si="105"/>
        <v>0</v>
      </c>
      <c r="F996" s="43">
        <f t="shared" si="108"/>
        <v>0</v>
      </c>
      <c r="G996" s="45">
        <f>IF(AND(C996&lt;&gt;"",SUM(G$27:G995)&lt;E$19),$E$19/$E$23,0)</f>
        <v>0</v>
      </c>
      <c r="H996" s="43">
        <f t="shared" si="109"/>
        <v>0</v>
      </c>
      <c r="I996" s="43">
        <f t="shared" si="111"/>
        <v>0</v>
      </c>
      <c r="J996" s="78" t="str">
        <f t="shared" si="110"/>
        <v>2102–2103</v>
      </c>
      <c r="K996" s="78"/>
      <c r="L996" s="89"/>
      <c r="M996" s="78"/>
      <c r="N996" s="87"/>
      <c r="O996" s="79"/>
      <c r="Q996" s="46"/>
    </row>
    <row r="997" spans="1:17" s="40" customFormat="1" ht="20.25" customHeight="1" x14ac:dyDescent="0.2">
      <c r="A997" s="41">
        <v>74266</v>
      </c>
      <c r="B997" s="42">
        <f t="shared" si="106"/>
        <v>0</v>
      </c>
      <c r="C997" s="117"/>
      <c r="D997" s="43">
        <f t="shared" si="107"/>
        <v>0</v>
      </c>
      <c r="E997" s="44">
        <f t="shared" si="105"/>
        <v>0</v>
      </c>
      <c r="F997" s="43">
        <f t="shared" si="108"/>
        <v>0</v>
      </c>
      <c r="G997" s="45">
        <f>IF(AND(C997&lt;&gt;"",SUM(G$27:G996)&lt;E$19),$E$19/$E$23,0)</f>
        <v>0</v>
      </c>
      <c r="H997" s="43">
        <f t="shared" si="109"/>
        <v>0</v>
      </c>
      <c r="I997" s="43">
        <f t="shared" si="111"/>
        <v>0</v>
      </c>
      <c r="J997" s="78" t="str">
        <f t="shared" si="110"/>
        <v>2102–2103</v>
      </c>
      <c r="K997" s="78"/>
      <c r="L997" s="89"/>
      <c r="M997" s="78"/>
      <c r="N997" s="87"/>
      <c r="O997" s="79"/>
      <c r="Q997" s="46"/>
    </row>
    <row r="998" spans="1:17" s="40" customFormat="1" ht="20.25" customHeight="1" x14ac:dyDescent="0.2">
      <c r="A998" s="41">
        <v>74297</v>
      </c>
      <c r="B998" s="42">
        <f t="shared" si="106"/>
        <v>0</v>
      </c>
      <c r="C998" s="117"/>
      <c r="D998" s="43">
        <f t="shared" si="107"/>
        <v>0</v>
      </c>
      <c r="E998" s="44">
        <f t="shared" si="105"/>
        <v>0</v>
      </c>
      <c r="F998" s="43">
        <f t="shared" si="108"/>
        <v>0</v>
      </c>
      <c r="G998" s="45">
        <f>IF(AND(C998&lt;&gt;"",SUM(G$27:G997)&lt;E$19),$E$19/$E$23,0)</f>
        <v>0</v>
      </c>
      <c r="H998" s="43">
        <f t="shared" si="109"/>
        <v>0</v>
      </c>
      <c r="I998" s="43">
        <f t="shared" si="111"/>
        <v>0</v>
      </c>
      <c r="J998" s="78" t="str">
        <f t="shared" si="110"/>
        <v>2102–2103</v>
      </c>
      <c r="K998" s="78"/>
      <c r="L998" s="89"/>
      <c r="M998" s="78"/>
      <c r="N998" s="87"/>
      <c r="O998" s="79"/>
      <c r="Q998" s="46"/>
    </row>
    <row r="999" spans="1:17" s="40" customFormat="1" ht="20.25" customHeight="1" x14ac:dyDescent="0.2">
      <c r="A999" s="41">
        <v>74327</v>
      </c>
      <c r="B999" s="42">
        <f t="shared" si="106"/>
        <v>0</v>
      </c>
      <c r="C999" s="117"/>
      <c r="D999" s="43">
        <f t="shared" si="107"/>
        <v>0</v>
      </c>
      <c r="E999" s="44">
        <f t="shared" si="105"/>
        <v>0</v>
      </c>
      <c r="F999" s="43">
        <f t="shared" si="108"/>
        <v>0</v>
      </c>
      <c r="G999" s="45">
        <f>IF(AND(C999&lt;&gt;"",SUM(G$27:G998)&lt;E$19),$E$19/$E$23,0)</f>
        <v>0</v>
      </c>
      <c r="H999" s="43">
        <f t="shared" si="109"/>
        <v>0</v>
      </c>
      <c r="I999" s="43">
        <f t="shared" si="111"/>
        <v>0</v>
      </c>
      <c r="J999" s="78" t="str">
        <f t="shared" si="110"/>
        <v>2103–2104</v>
      </c>
      <c r="K999" s="78"/>
      <c r="L999" s="89"/>
      <c r="M999" s="78"/>
      <c r="N999" s="87"/>
      <c r="O999" s="79"/>
      <c r="Q999" s="46"/>
    </row>
    <row r="1000" spans="1:17" s="40" customFormat="1" ht="20.25" customHeight="1" x14ac:dyDescent="0.2">
      <c r="A1000" s="41">
        <v>74358</v>
      </c>
      <c r="B1000" s="42">
        <f t="shared" si="106"/>
        <v>0</v>
      </c>
      <c r="C1000" s="117"/>
      <c r="D1000" s="43">
        <f t="shared" si="107"/>
        <v>0</v>
      </c>
      <c r="E1000" s="44">
        <f t="shared" si="105"/>
        <v>0</v>
      </c>
      <c r="F1000" s="43">
        <f t="shared" si="108"/>
        <v>0</v>
      </c>
      <c r="G1000" s="45">
        <f>IF(AND(C1000&lt;&gt;"",SUM(G$27:G999)&lt;E$19),$E$19/$E$23,0)</f>
        <v>0</v>
      </c>
      <c r="H1000" s="43">
        <f t="shared" si="109"/>
        <v>0</v>
      </c>
      <c r="I1000" s="43">
        <f t="shared" si="111"/>
        <v>0</v>
      </c>
      <c r="J1000" s="78" t="str">
        <f t="shared" si="110"/>
        <v>2103–2104</v>
      </c>
      <c r="K1000" s="78"/>
      <c r="L1000" s="89"/>
      <c r="M1000" s="78"/>
      <c r="N1000" s="87"/>
      <c r="O1000" s="79"/>
      <c r="Q1000" s="46"/>
    </row>
    <row r="1001" spans="1:17" s="40" customFormat="1" ht="20.25" customHeight="1" x14ac:dyDescent="0.2">
      <c r="A1001" s="41">
        <v>74389</v>
      </c>
      <c r="B1001" s="42">
        <f t="shared" si="106"/>
        <v>0</v>
      </c>
      <c r="C1001" s="117"/>
      <c r="D1001" s="43">
        <f t="shared" si="107"/>
        <v>0</v>
      </c>
      <c r="E1001" s="44">
        <f t="shared" si="105"/>
        <v>0</v>
      </c>
      <c r="F1001" s="43">
        <f t="shared" si="108"/>
        <v>0</v>
      </c>
      <c r="G1001" s="45">
        <f>IF(AND(C1001&lt;&gt;"",SUM(G$27:G1000)&lt;E$19),$E$19/$E$23,0)</f>
        <v>0</v>
      </c>
      <c r="H1001" s="43">
        <f t="shared" si="109"/>
        <v>0</v>
      </c>
      <c r="I1001" s="43">
        <f t="shared" si="111"/>
        <v>0</v>
      </c>
      <c r="J1001" s="78" t="str">
        <f t="shared" si="110"/>
        <v>2103–2104</v>
      </c>
      <c r="K1001" s="78"/>
      <c r="L1001" s="89"/>
      <c r="M1001" s="78"/>
      <c r="N1001" s="87"/>
      <c r="O1001" s="79"/>
      <c r="Q1001" s="46"/>
    </row>
    <row r="1002" spans="1:17" s="40" customFormat="1" ht="20.25" customHeight="1" x14ac:dyDescent="0.2">
      <c r="A1002" s="41">
        <v>74419</v>
      </c>
      <c r="B1002" s="42">
        <f t="shared" si="106"/>
        <v>0</v>
      </c>
      <c r="C1002" s="117"/>
      <c r="D1002" s="43">
        <f t="shared" si="107"/>
        <v>0</v>
      </c>
      <c r="E1002" s="44">
        <f t="shared" si="105"/>
        <v>0</v>
      </c>
      <c r="F1002" s="43">
        <f t="shared" si="108"/>
        <v>0</v>
      </c>
      <c r="G1002" s="45">
        <f>IF(AND(C1002&lt;&gt;"",SUM(G$27:G1001)&lt;E$19),$E$19/$E$23,0)</f>
        <v>0</v>
      </c>
      <c r="H1002" s="43">
        <f t="shared" si="109"/>
        <v>0</v>
      </c>
      <c r="I1002" s="43">
        <f t="shared" si="111"/>
        <v>0</v>
      </c>
      <c r="J1002" s="78" t="str">
        <f t="shared" si="110"/>
        <v>2103–2104</v>
      </c>
      <c r="K1002" s="78"/>
      <c r="L1002" s="89"/>
      <c r="M1002" s="78"/>
      <c r="N1002" s="87"/>
      <c r="O1002" s="79"/>
      <c r="Q1002" s="46"/>
    </row>
    <row r="1003" spans="1:17" s="40" customFormat="1" ht="20.25" customHeight="1" x14ac:dyDescent="0.2">
      <c r="A1003" s="41">
        <v>74450</v>
      </c>
      <c r="B1003" s="42">
        <f t="shared" si="106"/>
        <v>0</v>
      </c>
      <c r="C1003" s="117"/>
      <c r="D1003" s="43">
        <f t="shared" si="107"/>
        <v>0</v>
      </c>
      <c r="E1003" s="44">
        <f t="shared" si="105"/>
        <v>0</v>
      </c>
      <c r="F1003" s="43">
        <f t="shared" si="108"/>
        <v>0</v>
      </c>
      <c r="G1003" s="45">
        <f>IF(AND(C1003&lt;&gt;"",SUM(G$27:G1002)&lt;E$19),$E$19/$E$23,0)</f>
        <v>0</v>
      </c>
      <c r="H1003" s="43">
        <f t="shared" si="109"/>
        <v>0</v>
      </c>
      <c r="I1003" s="43">
        <f t="shared" si="111"/>
        <v>0</v>
      </c>
      <c r="J1003" s="78" t="str">
        <f t="shared" si="110"/>
        <v>2103–2104</v>
      </c>
      <c r="K1003" s="78"/>
      <c r="L1003" s="89"/>
      <c r="M1003" s="78"/>
      <c r="N1003" s="87"/>
      <c r="O1003" s="79"/>
      <c r="Q1003" s="46"/>
    </row>
    <row r="1004" spans="1:17" s="40" customFormat="1" ht="20.25" customHeight="1" x14ac:dyDescent="0.2">
      <c r="A1004" s="41">
        <v>74480</v>
      </c>
      <c r="B1004" s="42">
        <f t="shared" si="106"/>
        <v>0</v>
      </c>
      <c r="C1004" s="117"/>
      <c r="D1004" s="43">
        <f t="shared" si="107"/>
        <v>0</v>
      </c>
      <c r="E1004" s="44">
        <f t="shared" si="105"/>
        <v>0</v>
      </c>
      <c r="F1004" s="43">
        <f t="shared" si="108"/>
        <v>0</v>
      </c>
      <c r="G1004" s="45">
        <f>IF(AND(C1004&lt;&gt;"",SUM(G$27:G1003)&lt;E$19),$E$19/$E$23,0)</f>
        <v>0</v>
      </c>
      <c r="H1004" s="43">
        <f t="shared" si="109"/>
        <v>0</v>
      </c>
      <c r="I1004" s="43">
        <f t="shared" si="111"/>
        <v>0</v>
      </c>
      <c r="J1004" s="78" t="str">
        <f t="shared" si="110"/>
        <v>2103–2104</v>
      </c>
      <c r="K1004" s="78"/>
      <c r="L1004" s="89"/>
      <c r="M1004" s="78"/>
      <c r="N1004" s="87"/>
      <c r="O1004" s="79"/>
      <c r="Q1004" s="46"/>
    </row>
    <row r="1005" spans="1:17" s="40" customFormat="1" ht="20.25" customHeight="1" x14ac:dyDescent="0.2">
      <c r="A1005" s="41">
        <v>74511</v>
      </c>
      <c r="B1005" s="42">
        <f t="shared" si="106"/>
        <v>0</v>
      </c>
      <c r="C1005" s="117"/>
      <c r="D1005" s="43">
        <f t="shared" si="107"/>
        <v>0</v>
      </c>
      <c r="E1005" s="44">
        <f t="shared" si="105"/>
        <v>0</v>
      </c>
      <c r="F1005" s="43">
        <f t="shared" si="108"/>
        <v>0</v>
      </c>
      <c r="G1005" s="45">
        <f>IF(AND(C1005&lt;&gt;"",SUM(G$27:G1004)&lt;E$19),$E$19/$E$23,0)</f>
        <v>0</v>
      </c>
      <c r="H1005" s="43">
        <f t="shared" si="109"/>
        <v>0</v>
      </c>
      <c r="I1005" s="43">
        <f t="shared" si="111"/>
        <v>0</v>
      </c>
      <c r="J1005" s="78" t="str">
        <f t="shared" si="110"/>
        <v>2103–2104</v>
      </c>
      <c r="K1005" s="78"/>
      <c r="L1005" s="89"/>
      <c r="M1005" s="78"/>
      <c r="N1005" s="87"/>
      <c r="O1005" s="79"/>
      <c r="Q1005" s="46"/>
    </row>
    <row r="1006" spans="1:17" s="40" customFormat="1" ht="20.25" customHeight="1" x14ac:dyDescent="0.2">
      <c r="A1006" s="41">
        <v>74542</v>
      </c>
      <c r="B1006" s="42">
        <f t="shared" si="106"/>
        <v>0</v>
      </c>
      <c r="C1006" s="117"/>
      <c r="D1006" s="43">
        <f t="shared" si="107"/>
        <v>0</v>
      </c>
      <c r="E1006" s="44">
        <f t="shared" si="105"/>
        <v>0</v>
      </c>
      <c r="F1006" s="43">
        <f t="shared" si="108"/>
        <v>0</v>
      </c>
      <c r="G1006" s="45">
        <f>IF(AND(C1006&lt;&gt;"",SUM(G$27:G1005)&lt;E$19),$E$19/$E$23,0)</f>
        <v>0</v>
      </c>
      <c r="H1006" s="43">
        <f t="shared" si="109"/>
        <v>0</v>
      </c>
      <c r="I1006" s="43">
        <f t="shared" si="111"/>
        <v>0</v>
      </c>
      <c r="J1006" s="78" t="str">
        <f t="shared" si="110"/>
        <v>2103–2104</v>
      </c>
      <c r="K1006" s="78"/>
      <c r="L1006" s="89"/>
      <c r="M1006" s="78"/>
      <c r="N1006" s="87"/>
      <c r="O1006" s="79"/>
      <c r="Q1006" s="46"/>
    </row>
    <row r="1007" spans="1:17" s="40" customFormat="1" ht="20.25" customHeight="1" x14ac:dyDescent="0.2">
      <c r="A1007" s="41">
        <v>74571</v>
      </c>
      <c r="B1007" s="42">
        <f t="shared" si="106"/>
        <v>0</v>
      </c>
      <c r="C1007" s="117"/>
      <c r="D1007" s="43">
        <f t="shared" si="107"/>
        <v>0</v>
      </c>
      <c r="E1007" s="44">
        <f t="shared" si="105"/>
        <v>0</v>
      </c>
      <c r="F1007" s="43">
        <f t="shared" si="108"/>
        <v>0</v>
      </c>
      <c r="G1007" s="45">
        <f>IF(AND(C1007&lt;&gt;"",SUM(G$27:G1006)&lt;E$19),$E$19/$E$23,0)</f>
        <v>0</v>
      </c>
      <c r="H1007" s="43">
        <f t="shared" si="109"/>
        <v>0</v>
      </c>
      <c r="I1007" s="43">
        <f t="shared" si="111"/>
        <v>0</v>
      </c>
      <c r="J1007" s="78" t="str">
        <f t="shared" si="110"/>
        <v>2103–2104</v>
      </c>
      <c r="K1007" s="78"/>
      <c r="L1007" s="89"/>
      <c r="M1007" s="78"/>
      <c r="N1007" s="87"/>
      <c r="O1007" s="79"/>
      <c r="Q1007" s="46"/>
    </row>
    <row r="1008" spans="1:17" s="40" customFormat="1" ht="20.25" customHeight="1" x14ac:dyDescent="0.2">
      <c r="A1008" s="41">
        <v>74602</v>
      </c>
      <c r="B1008" s="42">
        <f t="shared" si="106"/>
        <v>0</v>
      </c>
      <c r="C1008" s="117"/>
      <c r="D1008" s="43">
        <f t="shared" si="107"/>
        <v>0</v>
      </c>
      <c r="E1008" s="44">
        <f t="shared" si="105"/>
        <v>0</v>
      </c>
      <c r="F1008" s="43">
        <f t="shared" si="108"/>
        <v>0</v>
      </c>
      <c r="G1008" s="45">
        <f>IF(AND(C1008&lt;&gt;"",SUM(G$27:G1007)&lt;E$19),$E$19/$E$23,0)</f>
        <v>0</v>
      </c>
      <c r="H1008" s="43">
        <f t="shared" si="109"/>
        <v>0</v>
      </c>
      <c r="I1008" s="43">
        <f t="shared" si="111"/>
        <v>0</v>
      </c>
      <c r="J1008" s="78" t="str">
        <f t="shared" si="110"/>
        <v>2103–2104</v>
      </c>
      <c r="K1008" s="78"/>
      <c r="L1008" s="89"/>
      <c r="M1008" s="78"/>
      <c r="N1008" s="87"/>
      <c r="O1008" s="79"/>
      <c r="Q1008" s="46"/>
    </row>
    <row r="1009" spans="1:17" s="40" customFormat="1" ht="20.25" customHeight="1" x14ac:dyDescent="0.2">
      <c r="A1009" s="41">
        <v>74632</v>
      </c>
      <c r="B1009" s="42">
        <f t="shared" si="106"/>
        <v>0</v>
      </c>
      <c r="C1009" s="117"/>
      <c r="D1009" s="43">
        <f t="shared" si="107"/>
        <v>0</v>
      </c>
      <c r="E1009" s="44">
        <f t="shared" si="105"/>
        <v>0</v>
      </c>
      <c r="F1009" s="43">
        <f t="shared" si="108"/>
        <v>0</v>
      </c>
      <c r="G1009" s="45">
        <f>IF(AND(C1009&lt;&gt;"",SUM(G$27:G1008)&lt;E$19),$E$19/$E$23,0)</f>
        <v>0</v>
      </c>
      <c r="H1009" s="43">
        <f t="shared" si="109"/>
        <v>0</v>
      </c>
      <c r="I1009" s="43">
        <f t="shared" si="111"/>
        <v>0</v>
      </c>
      <c r="J1009" s="78" t="str">
        <f t="shared" si="110"/>
        <v>2103–2104</v>
      </c>
      <c r="K1009" s="78"/>
      <c r="L1009" s="89"/>
      <c r="M1009" s="78"/>
      <c r="N1009" s="87"/>
      <c r="O1009" s="79"/>
      <c r="Q1009" s="46"/>
    </row>
    <row r="1010" spans="1:17" s="40" customFormat="1" ht="20.25" customHeight="1" x14ac:dyDescent="0.2">
      <c r="A1010" s="41">
        <v>74663</v>
      </c>
      <c r="B1010" s="42">
        <f t="shared" si="106"/>
        <v>0</v>
      </c>
      <c r="C1010" s="117"/>
      <c r="D1010" s="43">
        <f t="shared" si="107"/>
        <v>0</v>
      </c>
      <c r="E1010" s="44">
        <f t="shared" si="105"/>
        <v>0</v>
      </c>
      <c r="F1010" s="43">
        <f t="shared" si="108"/>
        <v>0</v>
      </c>
      <c r="G1010" s="45">
        <f>IF(AND(C1010&lt;&gt;"",SUM(G$27:G1009)&lt;E$19),$E$19/$E$23,0)</f>
        <v>0</v>
      </c>
      <c r="H1010" s="43">
        <f t="shared" si="109"/>
        <v>0</v>
      </c>
      <c r="I1010" s="43">
        <f t="shared" si="111"/>
        <v>0</v>
      </c>
      <c r="J1010" s="78" t="str">
        <f t="shared" si="110"/>
        <v>2103–2104</v>
      </c>
      <c r="K1010" s="78"/>
      <c r="L1010" s="89"/>
      <c r="M1010" s="78"/>
      <c r="N1010" s="87"/>
      <c r="O1010" s="79"/>
      <c r="Q1010" s="46"/>
    </row>
    <row r="1011" spans="1:17" s="40" customFormat="1" ht="20.25" customHeight="1" x14ac:dyDescent="0.2">
      <c r="A1011" s="41">
        <v>74693</v>
      </c>
      <c r="B1011" s="42">
        <f t="shared" si="106"/>
        <v>0</v>
      </c>
      <c r="C1011" s="117"/>
      <c r="D1011" s="43">
        <f t="shared" si="107"/>
        <v>0</v>
      </c>
      <c r="E1011" s="44">
        <f t="shared" si="105"/>
        <v>0</v>
      </c>
      <c r="F1011" s="43">
        <f t="shared" si="108"/>
        <v>0</v>
      </c>
      <c r="G1011" s="45">
        <f>IF(AND(C1011&lt;&gt;"",SUM(G$27:G1010)&lt;E$19),$E$19/$E$23,0)</f>
        <v>0</v>
      </c>
      <c r="H1011" s="43">
        <f t="shared" si="109"/>
        <v>0</v>
      </c>
      <c r="I1011" s="43">
        <f t="shared" si="111"/>
        <v>0</v>
      </c>
      <c r="J1011" s="78" t="str">
        <f t="shared" si="110"/>
        <v>2104–2105</v>
      </c>
      <c r="K1011" s="78"/>
      <c r="L1011" s="89"/>
      <c r="M1011" s="78"/>
      <c r="N1011" s="87"/>
      <c r="O1011" s="79"/>
      <c r="Q1011" s="46"/>
    </row>
    <row r="1012" spans="1:17" s="40" customFormat="1" ht="20.25" customHeight="1" x14ac:dyDescent="0.2">
      <c r="A1012" s="41">
        <v>74724</v>
      </c>
      <c r="B1012" s="42">
        <f t="shared" si="106"/>
        <v>0</v>
      </c>
      <c r="C1012" s="117"/>
      <c r="D1012" s="43">
        <f t="shared" si="107"/>
        <v>0</v>
      </c>
      <c r="E1012" s="44">
        <f t="shared" si="105"/>
        <v>0</v>
      </c>
      <c r="F1012" s="43">
        <f t="shared" si="108"/>
        <v>0</v>
      </c>
      <c r="G1012" s="45">
        <f>IF(AND(C1012&lt;&gt;"",SUM(G$27:G1011)&lt;E$19),$E$19/$E$23,0)</f>
        <v>0</v>
      </c>
      <c r="H1012" s="43">
        <f t="shared" si="109"/>
        <v>0</v>
      </c>
      <c r="I1012" s="43">
        <f t="shared" si="111"/>
        <v>0</v>
      </c>
      <c r="J1012" s="78" t="str">
        <f t="shared" si="110"/>
        <v>2104–2105</v>
      </c>
      <c r="K1012" s="78"/>
      <c r="L1012" s="89"/>
      <c r="M1012" s="78"/>
      <c r="N1012" s="87"/>
      <c r="O1012" s="79"/>
      <c r="Q1012" s="46"/>
    </row>
    <row r="1013" spans="1:17" s="40" customFormat="1" ht="20.25" customHeight="1" x14ac:dyDescent="0.2">
      <c r="A1013" s="41">
        <v>74755</v>
      </c>
      <c r="B1013" s="42">
        <f t="shared" si="106"/>
        <v>0</v>
      </c>
      <c r="C1013" s="117"/>
      <c r="D1013" s="43">
        <f t="shared" si="107"/>
        <v>0</v>
      </c>
      <c r="E1013" s="44">
        <f t="shared" si="105"/>
        <v>0</v>
      </c>
      <c r="F1013" s="43">
        <f t="shared" si="108"/>
        <v>0</v>
      </c>
      <c r="G1013" s="45">
        <f>IF(AND(C1013&lt;&gt;"",SUM(G$27:G1012)&lt;E$19),$E$19/$E$23,0)</f>
        <v>0</v>
      </c>
      <c r="H1013" s="43">
        <f t="shared" si="109"/>
        <v>0</v>
      </c>
      <c r="I1013" s="43">
        <f t="shared" si="111"/>
        <v>0</v>
      </c>
      <c r="J1013" s="78" t="str">
        <f t="shared" si="110"/>
        <v>2104–2105</v>
      </c>
      <c r="K1013" s="78"/>
      <c r="L1013" s="89"/>
      <c r="M1013" s="78"/>
      <c r="N1013" s="87"/>
      <c r="O1013" s="79"/>
      <c r="Q1013" s="46"/>
    </row>
    <row r="1014" spans="1:17" s="40" customFormat="1" ht="20.25" customHeight="1" x14ac:dyDescent="0.2">
      <c r="A1014" s="41">
        <v>74785</v>
      </c>
      <c r="B1014" s="42">
        <f t="shared" si="106"/>
        <v>0</v>
      </c>
      <c r="C1014" s="117"/>
      <c r="D1014" s="43">
        <f t="shared" si="107"/>
        <v>0</v>
      </c>
      <c r="E1014" s="44">
        <f t="shared" si="105"/>
        <v>0</v>
      </c>
      <c r="F1014" s="43">
        <f t="shared" si="108"/>
        <v>0</v>
      </c>
      <c r="G1014" s="45">
        <f>IF(AND(C1014&lt;&gt;"",SUM(G$27:G1013)&lt;E$19),$E$19/$E$23,0)</f>
        <v>0</v>
      </c>
      <c r="H1014" s="43">
        <f t="shared" si="109"/>
        <v>0</v>
      </c>
      <c r="I1014" s="43">
        <f t="shared" si="111"/>
        <v>0</v>
      </c>
      <c r="J1014" s="78" t="str">
        <f t="shared" si="110"/>
        <v>2104–2105</v>
      </c>
      <c r="K1014" s="78"/>
      <c r="L1014" s="89"/>
      <c r="M1014" s="78"/>
      <c r="N1014" s="87"/>
      <c r="O1014" s="79"/>
      <c r="Q1014" s="46"/>
    </row>
    <row r="1015" spans="1:17" s="40" customFormat="1" ht="20.25" customHeight="1" x14ac:dyDescent="0.2">
      <c r="A1015" s="41">
        <v>74816</v>
      </c>
      <c r="B1015" s="42">
        <f t="shared" si="106"/>
        <v>0</v>
      </c>
      <c r="C1015" s="117"/>
      <c r="D1015" s="43">
        <f t="shared" si="107"/>
        <v>0</v>
      </c>
      <c r="E1015" s="44">
        <f t="shared" si="105"/>
        <v>0</v>
      </c>
      <c r="F1015" s="43">
        <f t="shared" si="108"/>
        <v>0</v>
      </c>
      <c r="G1015" s="45">
        <f>IF(AND(C1015&lt;&gt;"",SUM(G$27:G1014)&lt;E$19),$E$19/$E$23,0)</f>
        <v>0</v>
      </c>
      <c r="H1015" s="43">
        <f t="shared" si="109"/>
        <v>0</v>
      </c>
      <c r="I1015" s="43">
        <f t="shared" si="111"/>
        <v>0</v>
      </c>
      <c r="J1015" s="78" t="str">
        <f t="shared" si="110"/>
        <v>2104–2105</v>
      </c>
      <c r="K1015" s="78"/>
      <c r="L1015" s="89"/>
      <c r="M1015" s="78"/>
      <c r="N1015" s="87"/>
      <c r="O1015" s="79"/>
      <c r="Q1015" s="46"/>
    </row>
    <row r="1016" spans="1:17" s="40" customFormat="1" ht="20.25" customHeight="1" x14ac:dyDescent="0.2">
      <c r="A1016" s="41">
        <v>74846</v>
      </c>
      <c r="B1016" s="42">
        <f t="shared" si="106"/>
        <v>0</v>
      </c>
      <c r="C1016" s="117"/>
      <c r="D1016" s="43">
        <f t="shared" si="107"/>
        <v>0</v>
      </c>
      <c r="E1016" s="44">
        <f t="shared" si="105"/>
        <v>0</v>
      </c>
      <c r="F1016" s="43">
        <f t="shared" si="108"/>
        <v>0</v>
      </c>
      <c r="G1016" s="45">
        <f>IF(AND(C1016&lt;&gt;"",SUM(G$27:G1015)&lt;E$19),$E$19/$E$23,0)</f>
        <v>0</v>
      </c>
      <c r="H1016" s="43">
        <f t="shared" si="109"/>
        <v>0</v>
      </c>
      <c r="I1016" s="43">
        <f t="shared" si="111"/>
        <v>0</v>
      </c>
      <c r="J1016" s="78" t="str">
        <f t="shared" si="110"/>
        <v>2104–2105</v>
      </c>
      <c r="K1016" s="78"/>
      <c r="L1016" s="89"/>
      <c r="M1016" s="78"/>
      <c r="N1016" s="87"/>
      <c r="O1016" s="79"/>
      <c r="Q1016" s="46"/>
    </row>
    <row r="1017" spans="1:17" s="40" customFormat="1" ht="20.25" customHeight="1" x14ac:dyDescent="0.2">
      <c r="A1017" s="41">
        <v>74877</v>
      </c>
      <c r="B1017" s="42">
        <f t="shared" si="106"/>
        <v>0</v>
      </c>
      <c r="C1017" s="117"/>
      <c r="D1017" s="43">
        <f t="shared" si="107"/>
        <v>0</v>
      </c>
      <c r="E1017" s="44">
        <f t="shared" si="105"/>
        <v>0</v>
      </c>
      <c r="F1017" s="43">
        <f t="shared" si="108"/>
        <v>0</v>
      </c>
      <c r="G1017" s="45">
        <f>IF(AND(C1017&lt;&gt;"",SUM(G$27:G1016)&lt;E$19),$E$19/$E$23,0)</f>
        <v>0</v>
      </c>
      <c r="H1017" s="43">
        <f t="shared" si="109"/>
        <v>0</v>
      </c>
      <c r="I1017" s="43">
        <f t="shared" si="111"/>
        <v>0</v>
      </c>
      <c r="J1017" s="78" t="str">
        <f t="shared" si="110"/>
        <v>2104–2105</v>
      </c>
      <c r="K1017" s="78"/>
      <c r="L1017" s="89"/>
      <c r="M1017" s="78"/>
      <c r="N1017" s="87"/>
      <c r="O1017" s="79"/>
      <c r="Q1017" s="46"/>
    </row>
    <row r="1018" spans="1:17" s="40" customFormat="1" ht="20.25" customHeight="1" x14ac:dyDescent="0.2">
      <c r="A1018" s="41">
        <v>74908</v>
      </c>
      <c r="B1018" s="42">
        <f t="shared" si="106"/>
        <v>0</v>
      </c>
      <c r="C1018" s="117"/>
      <c r="D1018" s="43">
        <f t="shared" si="107"/>
        <v>0</v>
      </c>
      <c r="E1018" s="44">
        <f t="shared" si="105"/>
        <v>0</v>
      </c>
      <c r="F1018" s="43">
        <f t="shared" si="108"/>
        <v>0</v>
      </c>
      <c r="G1018" s="45">
        <f>IF(AND(C1018&lt;&gt;"",SUM(G$27:G1017)&lt;E$19),$E$19/$E$23,0)</f>
        <v>0</v>
      </c>
      <c r="H1018" s="43">
        <f t="shared" si="109"/>
        <v>0</v>
      </c>
      <c r="I1018" s="43">
        <f t="shared" si="111"/>
        <v>0</v>
      </c>
      <c r="J1018" s="78" t="str">
        <f t="shared" si="110"/>
        <v>2104–2105</v>
      </c>
      <c r="K1018" s="78"/>
      <c r="L1018" s="89"/>
      <c r="M1018" s="78"/>
      <c r="N1018" s="87"/>
      <c r="O1018" s="79"/>
      <c r="Q1018" s="46"/>
    </row>
    <row r="1019" spans="1:17" s="40" customFormat="1" ht="20.25" customHeight="1" x14ac:dyDescent="0.2">
      <c r="A1019" s="41">
        <v>74936</v>
      </c>
      <c r="B1019" s="42">
        <f t="shared" si="106"/>
        <v>0</v>
      </c>
      <c r="C1019" s="117"/>
      <c r="D1019" s="43">
        <f t="shared" si="107"/>
        <v>0</v>
      </c>
      <c r="E1019" s="44">
        <f t="shared" si="105"/>
        <v>0</v>
      </c>
      <c r="F1019" s="43">
        <f t="shared" si="108"/>
        <v>0</v>
      </c>
      <c r="G1019" s="45">
        <f>IF(AND(C1019&lt;&gt;"",SUM(G$27:G1018)&lt;E$19),$E$19/$E$23,0)</f>
        <v>0</v>
      </c>
      <c r="H1019" s="43">
        <f t="shared" si="109"/>
        <v>0</v>
      </c>
      <c r="I1019" s="43">
        <f t="shared" si="111"/>
        <v>0</v>
      </c>
      <c r="J1019" s="78" t="str">
        <f t="shared" si="110"/>
        <v>2104–2105</v>
      </c>
      <c r="K1019" s="78"/>
      <c r="L1019" s="89"/>
      <c r="M1019" s="78"/>
      <c r="N1019" s="87"/>
      <c r="O1019" s="79"/>
      <c r="Q1019" s="46"/>
    </row>
    <row r="1020" spans="1:17" s="40" customFormat="1" ht="20.25" customHeight="1" x14ac:dyDescent="0.2">
      <c r="A1020" s="41">
        <v>74967</v>
      </c>
      <c r="B1020" s="42">
        <f t="shared" si="106"/>
        <v>0</v>
      </c>
      <c r="C1020" s="117"/>
      <c r="D1020" s="43">
        <f t="shared" si="107"/>
        <v>0</v>
      </c>
      <c r="E1020" s="44">
        <f t="shared" si="105"/>
        <v>0</v>
      </c>
      <c r="F1020" s="43">
        <f t="shared" si="108"/>
        <v>0</v>
      </c>
      <c r="G1020" s="45">
        <f>IF(AND(C1020&lt;&gt;"",SUM(G$27:G1019)&lt;E$19),$E$19/$E$23,0)</f>
        <v>0</v>
      </c>
      <c r="H1020" s="43">
        <f t="shared" si="109"/>
        <v>0</v>
      </c>
      <c r="I1020" s="43">
        <f t="shared" si="111"/>
        <v>0</v>
      </c>
      <c r="J1020" s="78" t="str">
        <f t="shared" si="110"/>
        <v>2104–2105</v>
      </c>
      <c r="K1020" s="78"/>
      <c r="L1020" s="89"/>
      <c r="M1020" s="78"/>
      <c r="N1020" s="87"/>
      <c r="O1020" s="79"/>
      <c r="Q1020" s="46"/>
    </row>
    <row r="1021" spans="1:17" s="40" customFormat="1" ht="20.25" customHeight="1" x14ac:dyDescent="0.2">
      <c r="A1021" s="41">
        <v>74997</v>
      </c>
      <c r="B1021" s="42">
        <f t="shared" si="106"/>
        <v>0</v>
      </c>
      <c r="C1021" s="117"/>
      <c r="D1021" s="43">
        <f t="shared" si="107"/>
        <v>0</v>
      </c>
      <c r="E1021" s="44">
        <f t="shared" si="105"/>
        <v>0</v>
      </c>
      <c r="F1021" s="43">
        <f t="shared" si="108"/>
        <v>0</v>
      </c>
      <c r="G1021" s="45">
        <f>IF(AND(C1021&lt;&gt;"",SUM(G$27:G1020)&lt;E$19),$E$19/$E$23,0)</f>
        <v>0</v>
      </c>
      <c r="H1021" s="43">
        <f t="shared" si="109"/>
        <v>0</v>
      </c>
      <c r="I1021" s="43">
        <f t="shared" si="111"/>
        <v>0</v>
      </c>
      <c r="J1021" s="78" t="str">
        <f t="shared" si="110"/>
        <v>2104–2105</v>
      </c>
      <c r="K1021" s="78"/>
      <c r="L1021" s="89"/>
      <c r="M1021" s="78"/>
      <c r="N1021" s="87"/>
      <c r="O1021" s="79"/>
      <c r="Q1021" s="46"/>
    </row>
    <row r="1022" spans="1:17" s="40" customFormat="1" ht="20.25" customHeight="1" x14ac:dyDescent="0.2">
      <c r="A1022" s="41">
        <v>75028</v>
      </c>
      <c r="B1022" s="42">
        <f t="shared" si="106"/>
        <v>0</v>
      </c>
      <c r="C1022" s="117"/>
      <c r="D1022" s="43">
        <f t="shared" si="107"/>
        <v>0</v>
      </c>
      <c r="E1022" s="44">
        <f t="shared" si="105"/>
        <v>0</v>
      </c>
      <c r="F1022" s="43">
        <f t="shared" si="108"/>
        <v>0</v>
      </c>
      <c r="G1022" s="45">
        <f>IF(AND(C1022&lt;&gt;"",SUM(G$27:G1021)&lt;E$19),$E$19/$E$23,0)</f>
        <v>0</v>
      </c>
      <c r="H1022" s="43">
        <f t="shared" si="109"/>
        <v>0</v>
      </c>
      <c r="I1022" s="43">
        <f t="shared" si="111"/>
        <v>0</v>
      </c>
      <c r="J1022" s="78" t="str">
        <f t="shared" si="110"/>
        <v>2104–2105</v>
      </c>
      <c r="K1022" s="78"/>
      <c r="L1022" s="89"/>
      <c r="M1022" s="78"/>
      <c r="N1022" s="87"/>
      <c r="O1022" s="79"/>
      <c r="Q1022" s="46"/>
    </row>
    <row r="1023" spans="1:17" s="40" customFormat="1" ht="20.25" customHeight="1" x14ac:dyDescent="0.2">
      <c r="A1023" s="41">
        <v>75058</v>
      </c>
      <c r="B1023" s="42">
        <f t="shared" si="106"/>
        <v>0</v>
      </c>
      <c r="C1023" s="117"/>
      <c r="D1023" s="43">
        <f t="shared" si="107"/>
        <v>0</v>
      </c>
      <c r="E1023" s="44">
        <f t="shared" si="105"/>
        <v>0</v>
      </c>
      <c r="F1023" s="43">
        <f t="shared" si="108"/>
        <v>0</v>
      </c>
      <c r="G1023" s="45">
        <f>IF(AND(C1023&lt;&gt;"",SUM(G$27:G1022)&lt;E$19),$E$19/$E$23,0)</f>
        <v>0</v>
      </c>
      <c r="H1023" s="43">
        <f t="shared" si="109"/>
        <v>0</v>
      </c>
      <c r="I1023" s="43">
        <f t="shared" si="111"/>
        <v>0</v>
      </c>
      <c r="J1023" s="78" t="str">
        <f t="shared" si="110"/>
        <v>2105–2106</v>
      </c>
      <c r="K1023" s="78"/>
      <c r="L1023" s="89"/>
      <c r="M1023" s="78"/>
      <c r="N1023" s="87"/>
      <c r="O1023" s="79"/>
      <c r="Q1023" s="46"/>
    </row>
    <row r="1024" spans="1:17" s="40" customFormat="1" ht="20.25" customHeight="1" x14ac:dyDescent="0.2">
      <c r="A1024" s="41">
        <v>75089</v>
      </c>
      <c r="B1024" s="42">
        <f t="shared" si="106"/>
        <v>0</v>
      </c>
      <c r="C1024" s="117"/>
      <c r="D1024" s="43">
        <f t="shared" si="107"/>
        <v>0</v>
      </c>
      <c r="E1024" s="44">
        <f t="shared" si="105"/>
        <v>0</v>
      </c>
      <c r="F1024" s="43">
        <f t="shared" si="108"/>
        <v>0</v>
      </c>
      <c r="G1024" s="45">
        <f>IF(AND(C1024&lt;&gt;"",SUM(G$27:G1023)&lt;E$19),$E$19/$E$23,0)</f>
        <v>0</v>
      </c>
      <c r="H1024" s="43">
        <f t="shared" si="109"/>
        <v>0</v>
      </c>
      <c r="I1024" s="43">
        <f t="shared" si="111"/>
        <v>0</v>
      </c>
      <c r="J1024" s="78" t="str">
        <f t="shared" si="110"/>
        <v>2105–2106</v>
      </c>
      <c r="K1024" s="78"/>
      <c r="L1024" s="89"/>
      <c r="M1024" s="78"/>
      <c r="N1024" s="87"/>
      <c r="O1024" s="79"/>
      <c r="Q1024" s="46"/>
    </row>
    <row r="1025" spans="1:17" s="40" customFormat="1" ht="20.25" customHeight="1" x14ac:dyDescent="0.2">
      <c r="A1025" s="41">
        <v>75120</v>
      </c>
      <c r="B1025" s="42">
        <f t="shared" si="106"/>
        <v>0</v>
      </c>
      <c r="C1025" s="117"/>
      <c r="D1025" s="43">
        <f t="shared" si="107"/>
        <v>0</v>
      </c>
      <c r="E1025" s="44">
        <f t="shared" si="105"/>
        <v>0</v>
      </c>
      <c r="F1025" s="43">
        <f t="shared" si="108"/>
        <v>0</v>
      </c>
      <c r="G1025" s="45">
        <f>IF(AND(C1025&lt;&gt;"",SUM(G$27:G1024)&lt;E$19),$E$19/$E$23,0)</f>
        <v>0</v>
      </c>
      <c r="H1025" s="43">
        <f t="shared" si="109"/>
        <v>0</v>
      </c>
      <c r="I1025" s="43">
        <f t="shared" si="111"/>
        <v>0</v>
      </c>
      <c r="J1025" s="78" t="str">
        <f t="shared" si="110"/>
        <v>2105–2106</v>
      </c>
      <c r="K1025" s="78"/>
      <c r="L1025" s="89"/>
      <c r="M1025" s="78"/>
      <c r="N1025" s="87"/>
      <c r="O1025" s="79"/>
      <c r="Q1025" s="46"/>
    </row>
    <row r="1026" spans="1:17" s="40" customFormat="1" ht="20.25" customHeight="1" x14ac:dyDescent="0.2">
      <c r="A1026" s="41">
        <v>75150</v>
      </c>
      <c r="B1026" s="42">
        <f t="shared" si="106"/>
        <v>0</v>
      </c>
      <c r="C1026" s="117"/>
      <c r="D1026" s="43">
        <f t="shared" si="107"/>
        <v>0</v>
      </c>
      <c r="E1026" s="44">
        <f t="shared" si="105"/>
        <v>0</v>
      </c>
      <c r="F1026" s="43">
        <f t="shared" si="108"/>
        <v>0</v>
      </c>
      <c r="G1026" s="45">
        <f>IF(AND(C1026&lt;&gt;"",SUM(G$27:G1025)&lt;E$19),$E$19/$E$23,0)</f>
        <v>0</v>
      </c>
      <c r="H1026" s="43">
        <f t="shared" si="109"/>
        <v>0</v>
      </c>
      <c r="I1026" s="43">
        <f t="shared" si="111"/>
        <v>0</v>
      </c>
      <c r="J1026" s="78" t="str">
        <f t="shared" si="110"/>
        <v>2105–2106</v>
      </c>
      <c r="K1026" s="78"/>
      <c r="L1026" s="89"/>
      <c r="M1026" s="78"/>
      <c r="N1026" s="87"/>
      <c r="O1026" s="79"/>
      <c r="Q1026" s="46"/>
    </row>
    <row r="1027" spans="1:17" s="40" customFormat="1" ht="20.25" customHeight="1" x14ac:dyDescent="0.2">
      <c r="A1027" s="41">
        <v>75181</v>
      </c>
      <c r="B1027" s="42">
        <f t="shared" si="106"/>
        <v>0</v>
      </c>
      <c r="C1027" s="117"/>
      <c r="D1027" s="43">
        <f t="shared" si="107"/>
        <v>0</v>
      </c>
      <c r="E1027" s="44">
        <f t="shared" si="105"/>
        <v>0</v>
      </c>
      <c r="F1027" s="43">
        <f t="shared" si="108"/>
        <v>0</v>
      </c>
      <c r="G1027" s="45">
        <f>IF(AND(C1027&lt;&gt;"",SUM(G$27:G1026)&lt;E$19),$E$19/$E$23,0)</f>
        <v>0</v>
      </c>
      <c r="H1027" s="43">
        <f t="shared" si="109"/>
        <v>0</v>
      </c>
      <c r="I1027" s="43">
        <f t="shared" si="111"/>
        <v>0</v>
      </c>
      <c r="J1027" s="78" t="str">
        <f t="shared" si="110"/>
        <v>2105–2106</v>
      </c>
      <c r="K1027" s="78"/>
      <c r="L1027" s="89"/>
      <c r="M1027" s="78"/>
      <c r="N1027" s="87"/>
      <c r="O1027" s="79"/>
      <c r="Q1027" s="46"/>
    </row>
    <row r="1028" spans="1:17" s="40" customFormat="1" ht="20.25" customHeight="1" x14ac:dyDescent="0.2">
      <c r="A1028" s="41">
        <v>75211</v>
      </c>
      <c r="B1028" s="42">
        <f t="shared" si="106"/>
        <v>0</v>
      </c>
      <c r="C1028" s="117"/>
      <c r="D1028" s="43">
        <f t="shared" si="107"/>
        <v>0</v>
      </c>
      <c r="E1028" s="44">
        <f t="shared" si="105"/>
        <v>0</v>
      </c>
      <c r="F1028" s="43">
        <f t="shared" si="108"/>
        <v>0</v>
      </c>
      <c r="G1028" s="45">
        <f>IF(AND(C1028&lt;&gt;"",SUM(G$27:G1027)&lt;E$19),$E$19/$E$23,0)</f>
        <v>0</v>
      </c>
      <c r="H1028" s="43">
        <f t="shared" si="109"/>
        <v>0</v>
      </c>
      <c r="I1028" s="43">
        <f t="shared" si="111"/>
        <v>0</v>
      </c>
      <c r="J1028" s="78" t="str">
        <f t="shared" si="110"/>
        <v>2105–2106</v>
      </c>
      <c r="K1028" s="78"/>
      <c r="L1028" s="89"/>
      <c r="M1028" s="78"/>
      <c r="N1028" s="87"/>
      <c r="O1028" s="79"/>
      <c r="Q1028" s="46"/>
    </row>
    <row r="1029" spans="1:17" s="40" customFormat="1" ht="20.25" customHeight="1" x14ac:dyDescent="0.2">
      <c r="A1029" s="41">
        <v>75242</v>
      </c>
      <c r="B1029" s="42">
        <f t="shared" si="106"/>
        <v>0</v>
      </c>
      <c r="C1029" s="117"/>
      <c r="D1029" s="43">
        <f t="shared" si="107"/>
        <v>0</v>
      </c>
      <c r="E1029" s="44">
        <f t="shared" si="105"/>
        <v>0</v>
      </c>
      <c r="F1029" s="43">
        <f t="shared" si="108"/>
        <v>0</v>
      </c>
      <c r="G1029" s="45">
        <f>IF(AND(C1029&lt;&gt;"",SUM(G$27:G1028)&lt;E$19),$E$19/$E$23,0)</f>
        <v>0</v>
      </c>
      <c r="H1029" s="43">
        <f t="shared" si="109"/>
        <v>0</v>
      </c>
      <c r="I1029" s="43">
        <f t="shared" si="111"/>
        <v>0</v>
      </c>
      <c r="J1029" s="78" t="str">
        <f t="shared" si="110"/>
        <v>2105–2106</v>
      </c>
      <c r="K1029" s="78"/>
      <c r="L1029" s="89"/>
      <c r="M1029" s="78"/>
      <c r="N1029" s="87"/>
      <c r="O1029" s="79"/>
      <c r="Q1029" s="46"/>
    </row>
    <row r="1030" spans="1:17" s="40" customFormat="1" ht="20.25" customHeight="1" x14ac:dyDescent="0.2">
      <c r="A1030" s="41">
        <v>75273</v>
      </c>
      <c r="B1030" s="42">
        <f t="shared" si="106"/>
        <v>0</v>
      </c>
      <c r="C1030" s="117"/>
      <c r="D1030" s="43">
        <f t="shared" si="107"/>
        <v>0</v>
      </c>
      <c r="E1030" s="44">
        <f t="shared" si="105"/>
        <v>0</v>
      </c>
      <c r="F1030" s="43">
        <f t="shared" si="108"/>
        <v>0</v>
      </c>
      <c r="G1030" s="45">
        <f>IF(AND(C1030&lt;&gt;"",SUM(G$27:G1029)&lt;E$19),$E$19/$E$23,0)</f>
        <v>0</v>
      </c>
      <c r="H1030" s="43">
        <f t="shared" si="109"/>
        <v>0</v>
      </c>
      <c r="I1030" s="43">
        <f t="shared" si="111"/>
        <v>0</v>
      </c>
      <c r="J1030" s="78" t="str">
        <f t="shared" si="110"/>
        <v>2105–2106</v>
      </c>
      <c r="K1030" s="78"/>
      <c r="L1030" s="89"/>
      <c r="M1030" s="78"/>
      <c r="N1030" s="87"/>
      <c r="O1030" s="79"/>
      <c r="Q1030" s="46"/>
    </row>
    <row r="1031" spans="1:17" s="40" customFormat="1" ht="20.25" customHeight="1" x14ac:dyDescent="0.2">
      <c r="A1031" s="41">
        <v>75301</v>
      </c>
      <c r="B1031" s="42">
        <f t="shared" si="106"/>
        <v>0</v>
      </c>
      <c r="C1031" s="117"/>
      <c r="D1031" s="43">
        <f t="shared" si="107"/>
        <v>0</v>
      </c>
      <c r="E1031" s="44">
        <f t="shared" si="105"/>
        <v>0</v>
      </c>
      <c r="F1031" s="43">
        <f t="shared" si="108"/>
        <v>0</v>
      </c>
      <c r="G1031" s="45">
        <f>IF(AND(C1031&lt;&gt;"",SUM(G$27:G1030)&lt;E$19),$E$19/$E$23,0)</f>
        <v>0</v>
      </c>
      <c r="H1031" s="43">
        <f t="shared" si="109"/>
        <v>0</v>
      </c>
      <c r="I1031" s="43">
        <f t="shared" si="111"/>
        <v>0</v>
      </c>
      <c r="J1031" s="78" t="str">
        <f t="shared" si="110"/>
        <v>2105–2106</v>
      </c>
      <c r="K1031" s="78"/>
      <c r="L1031" s="89"/>
      <c r="M1031" s="78"/>
      <c r="N1031" s="87"/>
      <c r="O1031" s="79"/>
      <c r="Q1031" s="46"/>
    </row>
    <row r="1032" spans="1:17" s="40" customFormat="1" ht="20.25" customHeight="1" x14ac:dyDescent="0.2">
      <c r="A1032" s="41">
        <v>75332</v>
      </c>
      <c r="B1032" s="42">
        <f t="shared" si="106"/>
        <v>0</v>
      </c>
      <c r="C1032" s="117"/>
      <c r="D1032" s="43">
        <f t="shared" si="107"/>
        <v>0</v>
      </c>
      <c r="E1032" s="44">
        <f t="shared" si="105"/>
        <v>0</v>
      </c>
      <c r="F1032" s="43">
        <f t="shared" si="108"/>
        <v>0</v>
      </c>
      <c r="G1032" s="45">
        <f>IF(AND(C1032&lt;&gt;"",SUM(G$27:G1031)&lt;E$19),$E$19/$E$23,0)</f>
        <v>0</v>
      </c>
      <c r="H1032" s="43">
        <f t="shared" si="109"/>
        <v>0</v>
      </c>
      <c r="I1032" s="43">
        <f t="shared" si="111"/>
        <v>0</v>
      </c>
      <c r="J1032" s="78" t="str">
        <f t="shared" si="110"/>
        <v>2105–2106</v>
      </c>
      <c r="K1032" s="78"/>
      <c r="L1032" s="89"/>
      <c r="M1032" s="78"/>
      <c r="N1032" s="87"/>
      <c r="O1032" s="79"/>
      <c r="Q1032" s="46"/>
    </row>
    <row r="1033" spans="1:17" s="40" customFormat="1" ht="20.25" customHeight="1" x14ac:dyDescent="0.2">
      <c r="A1033" s="41">
        <v>75362</v>
      </c>
      <c r="B1033" s="42">
        <f t="shared" si="106"/>
        <v>0</v>
      </c>
      <c r="C1033" s="117"/>
      <c r="D1033" s="43">
        <f t="shared" si="107"/>
        <v>0</v>
      </c>
      <c r="E1033" s="44">
        <f t="shared" si="105"/>
        <v>0</v>
      </c>
      <c r="F1033" s="43">
        <f t="shared" si="108"/>
        <v>0</v>
      </c>
      <c r="G1033" s="45">
        <f>IF(AND(C1033&lt;&gt;"",SUM(G$27:G1032)&lt;E$19),$E$19/$E$23,0)</f>
        <v>0</v>
      </c>
      <c r="H1033" s="43">
        <f t="shared" si="109"/>
        <v>0</v>
      </c>
      <c r="I1033" s="43">
        <f t="shared" si="111"/>
        <v>0</v>
      </c>
      <c r="J1033" s="78" t="str">
        <f t="shared" si="110"/>
        <v>2105–2106</v>
      </c>
      <c r="K1033" s="78"/>
      <c r="L1033" s="89"/>
      <c r="M1033" s="78"/>
      <c r="N1033" s="87"/>
      <c r="O1033" s="79"/>
      <c r="Q1033" s="46"/>
    </row>
    <row r="1034" spans="1:17" s="40" customFormat="1" ht="20.25" customHeight="1" x14ac:dyDescent="0.2">
      <c r="A1034" s="41">
        <v>75393</v>
      </c>
      <c r="B1034" s="42">
        <f t="shared" si="106"/>
        <v>0</v>
      </c>
      <c r="C1034" s="117"/>
      <c r="D1034" s="43">
        <f t="shared" si="107"/>
        <v>0</v>
      </c>
      <c r="E1034" s="44">
        <f t="shared" si="105"/>
        <v>0</v>
      </c>
      <c r="F1034" s="43">
        <f t="shared" si="108"/>
        <v>0</v>
      </c>
      <c r="G1034" s="45">
        <f>IF(AND(C1034&lt;&gt;"",SUM(G$27:G1033)&lt;E$19),$E$19/$E$23,0)</f>
        <v>0</v>
      </c>
      <c r="H1034" s="43">
        <f t="shared" si="109"/>
        <v>0</v>
      </c>
      <c r="I1034" s="43">
        <f t="shared" si="111"/>
        <v>0</v>
      </c>
      <c r="J1034" s="78" t="str">
        <f t="shared" si="110"/>
        <v>2105–2106</v>
      </c>
      <c r="K1034" s="78"/>
      <c r="L1034" s="89"/>
      <c r="M1034" s="78"/>
      <c r="N1034" s="87"/>
      <c r="O1034" s="79"/>
      <c r="Q1034" s="46"/>
    </row>
    <row r="1035" spans="1:17" s="40" customFormat="1" ht="20.25" customHeight="1" x14ac:dyDescent="0.2">
      <c r="A1035" s="41">
        <v>75423</v>
      </c>
      <c r="B1035" s="42">
        <f t="shared" si="106"/>
        <v>0</v>
      </c>
      <c r="C1035" s="117"/>
      <c r="D1035" s="43">
        <f t="shared" si="107"/>
        <v>0</v>
      </c>
      <c r="E1035" s="44">
        <f t="shared" si="105"/>
        <v>0</v>
      </c>
      <c r="F1035" s="43">
        <f t="shared" si="108"/>
        <v>0</v>
      </c>
      <c r="G1035" s="45">
        <f>IF(AND(C1035&lt;&gt;"",SUM(G$27:G1034)&lt;E$19),$E$19/$E$23,0)</f>
        <v>0</v>
      </c>
      <c r="H1035" s="43">
        <f t="shared" si="109"/>
        <v>0</v>
      </c>
      <c r="I1035" s="43">
        <f t="shared" si="111"/>
        <v>0</v>
      </c>
      <c r="J1035" s="78" t="str">
        <f t="shared" si="110"/>
        <v>2106–2107</v>
      </c>
      <c r="K1035" s="78"/>
      <c r="L1035" s="89"/>
      <c r="M1035" s="78"/>
      <c r="N1035" s="87"/>
      <c r="O1035" s="79"/>
      <c r="Q1035" s="46"/>
    </row>
    <row r="1036" spans="1:17" s="40" customFormat="1" ht="20.25" customHeight="1" x14ac:dyDescent="0.2">
      <c r="A1036" s="41">
        <v>75454</v>
      </c>
      <c r="B1036" s="42">
        <f t="shared" si="106"/>
        <v>0</v>
      </c>
      <c r="C1036" s="117"/>
      <c r="D1036" s="43">
        <f t="shared" si="107"/>
        <v>0</v>
      </c>
      <c r="E1036" s="44">
        <f t="shared" si="105"/>
        <v>0</v>
      </c>
      <c r="F1036" s="43">
        <f t="shared" si="108"/>
        <v>0</v>
      </c>
      <c r="G1036" s="45">
        <f>IF(AND(C1036&lt;&gt;"",SUM(G$27:G1035)&lt;E$19),$E$19/$E$23,0)</f>
        <v>0</v>
      </c>
      <c r="H1036" s="43">
        <f t="shared" si="109"/>
        <v>0</v>
      </c>
      <c r="I1036" s="43">
        <f t="shared" si="111"/>
        <v>0</v>
      </c>
      <c r="J1036" s="78" t="str">
        <f t="shared" si="110"/>
        <v>2106–2107</v>
      </c>
      <c r="K1036" s="78"/>
      <c r="L1036" s="89"/>
      <c r="M1036" s="78"/>
      <c r="N1036" s="87"/>
      <c r="O1036" s="79"/>
      <c r="Q1036" s="46"/>
    </row>
    <row r="1037" spans="1:17" s="40" customFormat="1" ht="20.25" customHeight="1" x14ac:dyDescent="0.2">
      <c r="A1037" s="41">
        <v>75485</v>
      </c>
      <c r="B1037" s="42">
        <f t="shared" si="106"/>
        <v>0</v>
      </c>
      <c r="C1037" s="117"/>
      <c r="D1037" s="43">
        <f t="shared" si="107"/>
        <v>0</v>
      </c>
      <c r="E1037" s="44">
        <f t="shared" si="105"/>
        <v>0</v>
      </c>
      <c r="F1037" s="43">
        <f t="shared" si="108"/>
        <v>0</v>
      </c>
      <c r="G1037" s="45">
        <f>IF(AND(C1037&lt;&gt;"",SUM(G$27:G1036)&lt;E$19),$E$19/$E$23,0)</f>
        <v>0</v>
      </c>
      <c r="H1037" s="43">
        <f t="shared" si="109"/>
        <v>0</v>
      </c>
      <c r="I1037" s="43">
        <f t="shared" si="111"/>
        <v>0</v>
      </c>
      <c r="J1037" s="78" t="str">
        <f t="shared" si="110"/>
        <v>2106–2107</v>
      </c>
      <c r="K1037" s="78"/>
      <c r="L1037" s="89"/>
      <c r="M1037" s="78"/>
      <c r="N1037" s="87"/>
      <c r="O1037" s="79"/>
      <c r="Q1037" s="46"/>
    </row>
    <row r="1038" spans="1:17" s="40" customFormat="1" ht="20.25" customHeight="1" x14ac:dyDescent="0.2">
      <c r="A1038" s="41">
        <v>75515</v>
      </c>
      <c r="B1038" s="42">
        <f t="shared" si="106"/>
        <v>0</v>
      </c>
      <c r="C1038" s="117"/>
      <c r="D1038" s="43">
        <f t="shared" si="107"/>
        <v>0</v>
      </c>
      <c r="E1038" s="44">
        <f t="shared" si="105"/>
        <v>0</v>
      </c>
      <c r="F1038" s="43">
        <f t="shared" si="108"/>
        <v>0</v>
      </c>
      <c r="G1038" s="45">
        <f>IF(AND(C1038&lt;&gt;"",SUM(G$27:G1037)&lt;E$19),$E$19/$E$23,0)</f>
        <v>0</v>
      </c>
      <c r="H1038" s="43">
        <f t="shared" si="109"/>
        <v>0</v>
      </c>
      <c r="I1038" s="43">
        <f t="shared" si="111"/>
        <v>0</v>
      </c>
      <c r="J1038" s="78" t="str">
        <f t="shared" si="110"/>
        <v>2106–2107</v>
      </c>
      <c r="K1038" s="78"/>
      <c r="L1038" s="89"/>
      <c r="M1038" s="78"/>
      <c r="N1038" s="87"/>
      <c r="O1038" s="79"/>
      <c r="Q1038" s="46"/>
    </row>
    <row r="1039" spans="1:17" s="40" customFormat="1" ht="20.25" customHeight="1" x14ac:dyDescent="0.2">
      <c r="A1039" s="41">
        <v>75546</v>
      </c>
      <c r="B1039" s="42">
        <f t="shared" si="106"/>
        <v>0</v>
      </c>
      <c r="C1039" s="117"/>
      <c r="D1039" s="43">
        <f t="shared" si="107"/>
        <v>0</v>
      </c>
      <c r="E1039" s="44">
        <f t="shared" si="105"/>
        <v>0</v>
      </c>
      <c r="F1039" s="43">
        <f t="shared" si="108"/>
        <v>0</v>
      </c>
      <c r="G1039" s="45">
        <f>IF(AND(C1039&lt;&gt;"",SUM(G$27:G1038)&lt;E$19),$E$19/$E$23,0)</f>
        <v>0</v>
      </c>
      <c r="H1039" s="43">
        <f t="shared" si="109"/>
        <v>0</v>
      </c>
      <c r="I1039" s="43">
        <f t="shared" si="111"/>
        <v>0</v>
      </c>
      <c r="J1039" s="78" t="str">
        <f t="shared" si="110"/>
        <v>2106–2107</v>
      </c>
      <c r="K1039" s="78"/>
      <c r="L1039" s="89"/>
      <c r="M1039" s="78"/>
      <c r="N1039" s="87"/>
      <c r="O1039" s="79"/>
      <c r="Q1039" s="46"/>
    </row>
    <row r="1040" spans="1:17" s="40" customFormat="1" ht="20.25" customHeight="1" x14ac:dyDescent="0.2">
      <c r="A1040" s="41">
        <v>75576</v>
      </c>
      <c r="B1040" s="42">
        <f t="shared" si="106"/>
        <v>0</v>
      </c>
      <c r="C1040" s="117"/>
      <c r="D1040" s="43">
        <f t="shared" si="107"/>
        <v>0</v>
      </c>
      <c r="E1040" s="44">
        <f t="shared" si="105"/>
        <v>0</v>
      </c>
      <c r="F1040" s="43">
        <f t="shared" si="108"/>
        <v>0</v>
      </c>
      <c r="G1040" s="45">
        <f>IF(AND(C1040&lt;&gt;"",SUM(G$27:G1039)&lt;E$19),$E$19/$E$23,0)</f>
        <v>0</v>
      </c>
      <c r="H1040" s="43">
        <f t="shared" si="109"/>
        <v>0</v>
      </c>
      <c r="I1040" s="43">
        <f t="shared" si="111"/>
        <v>0</v>
      </c>
      <c r="J1040" s="78" t="str">
        <f t="shared" si="110"/>
        <v>2106–2107</v>
      </c>
      <c r="K1040" s="78"/>
      <c r="L1040" s="89"/>
      <c r="M1040" s="78"/>
      <c r="N1040" s="87"/>
      <c r="O1040" s="79"/>
      <c r="Q1040" s="46"/>
    </row>
    <row r="1041" spans="1:17" s="40" customFormat="1" ht="20.25" customHeight="1" x14ac:dyDescent="0.2">
      <c r="A1041" s="41">
        <v>75607</v>
      </c>
      <c r="B1041" s="42">
        <f t="shared" si="106"/>
        <v>0</v>
      </c>
      <c r="C1041" s="117"/>
      <c r="D1041" s="43">
        <f t="shared" si="107"/>
        <v>0</v>
      </c>
      <c r="E1041" s="44">
        <f t="shared" si="105"/>
        <v>0</v>
      </c>
      <c r="F1041" s="43">
        <f t="shared" si="108"/>
        <v>0</v>
      </c>
      <c r="G1041" s="45">
        <f>IF(AND(C1041&lt;&gt;"",SUM(G$27:G1040)&lt;E$19),$E$19/$E$23,0)</f>
        <v>0</v>
      </c>
      <c r="H1041" s="43">
        <f t="shared" si="109"/>
        <v>0</v>
      </c>
      <c r="I1041" s="43">
        <f t="shared" si="111"/>
        <v>0</v>
      </c>
      <c r="J1041" s="78" t="str">
        <f t="shared" si="110"/>
        <v>2106–2107</v>
      </c>
      <c r="K1041" s="78"/>
      <c r="L1041" s="89"/>
      <c r="M1041" s="78"/>
      <c r="N1041" s="87"/>
      <c r="O1041" s="79"/>
      <c r="Q1041" s="46"/>
    </row>
    <row r="1042" spans="1:17" s="40" customFormat="1" ht="20.25" customHeight="1" x14ac:dyDescent="0.2">
      <c r="A1042" s="41">
        <v>75638</v>
      </c>
      <c r="B1042" s="42">
        <f t="shared" si="106"/>
        <v>0</v>
      </c>
      <c r="C1042" s="117"/>
      <c r="D1042" s="43">
        <f t="shared" si="107"/>
        <v>0</v>
      </c>
      <c r="E1042" s="44">
        <f t="shared" si="105"/>
        <v>0</v>
      </c>
      <c r="F1042" s="43">
        <f t="shared" si="108"/>
        <v>0</v>
      </c>
      <c r="G1042" s="45">
        <f>IF(AND(C1042&lt;&gt;"",SUM(G$27:G1041)&lt;E$19),$E$19/$E$23,0)</f>
        <v>0</v>
      </c>
      <c r="H1042" s="43">
        <f t="shared" si="109"/>
        <v>0</v>
      </c>
      <c r="I1042" s="43">
        <f t="shared" si="111"/>
        <v>0</v>
      </c>
      <c r="J1042" s="78" t="str">
        <f t="shared" si="110"/>
        <v>2106–2107</v>
      </c>
      <c r="K1042" s="78"/>
      <c r="L1042" s="89"/>
      <c r="M1042" s="78"/>
      <c r="N1042" s="87"/>
      <c r="O1042" s="79"/>
      <c r="Q1042" s="46"/>
    </row>
    <row r="1043" spans="1:17" s="40" customFormat="1" ht="20.25" customHeight="1" x14ac:dyDescent="0.2">
      <c r="A1043" s="41">
        <v>75666</v>
      </c>
      <c r="B1043" s="42">
        <f t="shared" si="106"/>
        <v>0</v>
      </c>
      <c r="C1043" s="117"/>
      <c r="D1043" s="43">
        <f t="shared" si="107"/>
        <v>0</v>
      </c>
      <c r="E1043" s="44">
        <f t="shared" si="105"/>
        <v>0</v>
      </c>
      <c r="F1043" s="43">
        <f t="shared" si="108"/>
        <v>0</v>
      </c>
      <c r="G1043" s="45">
        <f>IF(AND(C1043&lt;&gt;"",SUM(G$27:G1042)&lt;E$19),$E$19/$E$23,0)</f>
        <v>0</v>
      </c>
      <c r="H1043" s="43">
        <f t="shared" si="109"/>
        <v>0</v>
      </c>
      <c r="I1043" s="43">
        <f t="shared" si="111"/>
        <v>0</v>
      </c>
      <c r="J1043" s="78" t="str">
        <f t="shared" si="110"/>
        <v>2106–2107</v>
      </c>
      <c r="K1043" s="78"/>
      <c r="L1043" s="89"/>
      <c r="M1043" s="78"/>
      <c r="N1043" s="87"/>
      <c r="O1043" s="79"/>
      <c r="Q1043" s="46"/>
    </row>
    <row r="1044" spans="1:17" s="40" customFormat="1" ht="20.25" customHeight="1" x14ac:dyDescent="0.2">
      <c r="A1044" s="41">
        <v>75697</v>
      </c>
      <c r="B1044" s="42">
        <f t="shared" si="106"/>
        <v>0</v>
      </c>
      <c r="C1044" s="117"/>
      <c r="D1044" s="43">
        <f t="shared" si="107"/>
        <v>0</v>
      </c>
      <c r="E1044" s="44">
        <f t="shared" si="105"/>
        <v>0</v>
      </c>
      <c r="F1044" s="43">
        <f t="shared" si="108"/>
        <v>0</v>
      </c>
      <c r="G1044" s="45">
        <f>IF(AND(C1044&lt;&gt;"",SUM(G$27:G1043)&lt;E$19),$E$19/$E$23,0)</f>
        <v>0</v>
      </c>
      <c r="H1044" s="43">
        <f t="shared" si="109"/>
        <v>0</v>
      </c>
      <c r="I1044" s="43">
        <f t="shared" si="111"/>
        <v>0</v>
      </c>
      <c r="J1044" s="78" t="str">
        <f t="shared" si="110"/>
        <v>2106–2107</v>
      </c>
      <c r="K1044" s="78"/>
      <c r="L1044" s="89"/>
      <c r="M1044" s="78"/>
      <c r="N1044" s="87"/>
      <c r="O1044" s="79"/>
      <c r="Q1044" s="46"/>
    </row>
    <row r="1045" spans="1:17" s="40" customFormat="1" ht="20.25" customHeight="1" x14ac:dyDescent="0.2">
      <c r="A1045" s="41">
        <v>75727</v>
      </c>
      <c r="B1045" s="42">
        <f t="shared" si="106"/>
        <v>0</v>
      </c>
      <c r="C1045" s="117"/>
      <c r="D1045" s="43">
        <f t="shared" si="107"/>
        <v>0</v>
      </c>
      <c r="E1045" s="44">
        <f t="shared" si="105"/>
        <v>0</v>
      </c>
      <c r="F1045" s="43">
        <f t="shared" si="108"/>
        <v>0</v>
      </c>
      <c r="G1045" s="45">
        <f>IF(AND(C1045&lt;&gt;"",SUM(G$27:G1044)&lt;E$19),$E$19/$E$23,0)</f>
        <v>0</v>
      </c>
      <c r="H1045" s="43">
        <f t="shared" si="109"/>
        <v>0</v>
      </c>
      <c r="I1045" s="43">
        <f t="shared" si="111"/>
        <v>0</v>
      </c>
      <c r="J1045" s="78" t="str">
        <f t="shared" si="110"/>
        <v>2106–2107</v>
      </c>
      <c r="K1045" s="78"/>
      <c r="L1045" s="89"/>
      <c r="M1045" s="78"/>
      <c r="N1045" s="87"/>
      <c r="O1045" s="79"/>
      <c r="Q1045" s="46"/>
    </row>
    <row r="1046" spans="1:17" s="40" customFormat="1" ht="20.25" customHeight="1" x14ac:dyDescent="0.2">
      <c r="A1046" s="41">
        <v>75758</v>
      </c>
      <c r="B1046" s="42">
        <f t="shared" si="106"/>
        <v>0</v>
      </c>
      <c r="C1046" s="117"/>
      <c r="D1046" s="43">
        <f t="shared" si="107"/>
        <v>0</v>
      </c>
      <c r="E1046" s="44">
        <f t="shared" si="105"/>
        <v>0</v>
      </c>
      <c r="F1046" s="43">
        <f t="shared" si="108"/>
        <v>0</v>
      </c>
      <c r="G1046" s="45">
        <f>IF(AND(C1046&lt;&gt;"",SUM(G$27:G1045)&lt;E$19),$E$19/$E$23,0)</f>
        <v>0</v>
      </c>
      <c r="H1046" s="43">
        <f t="shared" si="109"/>
        <v>0</v>
      </c>
      <c r="I1046" s="43">
        <f t="shared" si="111"/>
        <v>0</v>
      </c>
      <c r="J1046" s="78" t="str">
        <f t="shared" si="110"/>
        <v>2106–2107</v>
      </c>
      <c r="K1046" s="78"/>
      <c r="L1046" s="89"/>
      <c r="M1046" s="78"/>
      <c r="N1046" s="87"/>
      <c r="O1046" s="79"/>
      <c r="Q1046" s="46"/>
    </row>
    <row r="1047" spans="1:17" s="40" customFormat="1" ht="20.25" customHeight="1" x14ac:dyDescent="0.2">
      <c r="A1047" s="41">
        <v>75788</v>
      </c>
      <c r="B1047" s="42">
        <f t="shared" si="106"/>
        <v>0</v>
      </c>
      <c r="C1047" s="117"/>
      <c r="D1047" s="43">
        <f t="shared" si="107"/>
        <v>0</v>
      </c>
      <c r="E1047" s="44">
        <f t="shared" si="105"/>
        <v>0</v>
      </c>
      <c r="F1047" s="43">
        <f t="shared" si="108"/>
        <v>0</v>
      </c>
      <c r="G1047" s="45">
        <f>IF(AND(C1047&lt;&gt;"",SUM(G$27:G1046)&lt;E$19),$E$19/$E$23,0)</f>
        <v>0</v>
      </c>
      <c r="H1047" s="43">
        <f t="shared" si="109"/>
        <v>0</v>
      </c>
      <c r="I1047" s="43">
        <f t="shared" si="111"/>
        <v>0</v>
      </c>
      <c r="J1047" s="78" t="str">
        <f t="shared" si="110"/>
        <v>2107–2108</v>
      </c>
      <c r="K1047" s="78"/>
      <c r="L1047" s="89"/>
      <c r="M1047" s="78"/>
      <c r="N1047" s="87"/>
      <c r="O1047" s="79"/>
      <c r="Q1047" s="46"/>
    </row>
    <row r="1048" spans="1:17" s="40" customFormat="1" ht="20.25" customHeight="1" x14ac:dyDescent="0.2">
      <c r="A1048" s="41">
        <v>75819</v>
      </c>
      <c r="B1048" s="42">
        <f t="shared" si="106"/>
        <v>0</v>
      </c>
      <c r="C1048" s="117"/>
      <c r="D1048" s="43">
        <f t="shared" si="107"/>
        <v>0</v>
      </c>
      <c r="E1048" s="44">
        <f t="shared" si="105"/>
        <v>0</v>
      </c>
      <c r="F1048" s="43">
        <f t="shared" si="108"/>
        <v>0</v>
      </c>
      <c r="G1048" s="45">
        <f>IF(AND(C1048&lt;&gt;"",SUM(G$27:G1047)&lt;E$19),$E$19/$E$23,0)</f>
        <v>0</v>
      </c>
      <c r="H1048" s="43">
        <f t="shared" si="109"/>
        <v>0</v>
      </c>
      <c r="I1048" s="43">
        <f t="shared" si="111"/>
        <v>0</v>
      </c>
      <c r="J1048" s="78" t="str">
        <f t="shared" si="110"/>
        <v>2107–2108</v>
      </c>
      <c r="K1048" s="78"/>
      <c r="L1048" s="89"/>
      <c r="M1048" s="78"/>
      <c r="N1048" s="87"/>
      <c r="O1048" s="79"/>
      <c r="Q1048" s="46"/>
    </row>
    <row r="1049" spans="1:17" s="40" customFormat="1" ht="20.25" customHeight="1" x14ac:dyDescent="0.2">
      <c r="A1049" s="41">
        <v>75850</v>
      </c>
      <c r="B1049" s="42">
        <f t="shared" si="106"/>
        <v>0</v>
      </c>
      <c r="C1049" s="117"/>
      <c r="D1049" s="43">
        <f t="shared" si="107"/>
        <v>0</v>
      </c>
      <c r="E1049" s="44">
        <f t="shared" si="105"/>
        <v>0</v>
      </c>
      <c r="F1049" s="43">
        <f t="shared" si="108"/>
        <v>0</v>
      </c>
      <c r="G1049" s="45">
        <f>IF(AND(C1049&lt;&gt;"",SUM(G$27:G1048)&lt;E$19),$E$19/$E$23,0)</f>
        <v>0</v>
      </c>
      <c r="H1049" s="43">
        <f t="shared" si="109"/>
        <v>0</v>
      </c>
      <c r="I1049" s="43">
        <f t="shared" si="111"/>
        <v>0</v>
      </c>
      <c r="J1049" s="78" t="str">
        <f t="shared" si="110"/>
        <v>2107–2108</v>
      </c>
      <c r="K1049" s="78"/>
      <c r="L1049" s="89"/>
      <c r="M1049" s="78"/>
      <c r="N1049" s="87"/>
      <c r="O1049" s="79"/>
      <c r="Q1049" s="46"/>
    </row>
    <row r="1050" spans="1:17" s="40" customFormat="1" ht="20.25" customHeight="1" x14ac:dyDescent="0.2">
      <c r="A1050" s="41">
        <v>75880</v>
      </c>
      <c r="B1050" s="42">
        <f t="shared" si="106"/>
        <v>0</v>
      </c>
      <c r="C1050" s="117"/>
      <c r="D1050" s="43">
        <f t="shared" si="107"/>
        <v>0</v>
      </c>
      <c r="E1050" s="44">
        <f t="shared" si="105"/>
        <v>0</v>
      </c>
      <c r="F1050" s="43">
        <f t="shared" si="108"/>
        <v>0</v>
      </c>
      <c r="G1050" s="45">
        <f>IF(AND(C1050&lt;&gt;"",SUM(G$27:G1049)&lt;E$19),$E$19/$E$23,0)</f>
        <v>0</v>
      </c>
      <c r="H1050" s="43">
        <f t="shared" si="109"/>
        <v>0</v>
      </c>
      <c r="I1050" s="43">
        <f t="shared" si="111"/>
        <v>0</v>
      </c>
      <c r="J1050" s="78" t="str">
        <f t="shared" si="110"/>
        <v>2107–2108</v>
      </c>
      <c r="K1050" s="78"/>
      <c r="L1050" s="89"/>
      <c r="M1050" s="78"/>
      <c r="N1050" s="87"/>
      <c r="O1050" s="79"/>
      <c r="Q1050" s="46"/>
    </row>
    <row r="1051" spans="1:17" s="40" customFormat="1" ht="20.25" customHeight="1" x14ac:dyDescent="0.2">
      <c r="A1051" s="41">
        <v>75911</v>
      </c>
      <c r="B1051" s="42">
        <f t="shared" si="106"/>
        <v>0</v>
      </c>
      <c r="C1051" s="117"/>
      <c r="D1051" s="43">
        <f t="shared" si="107"/>
        <v>0</v>
      </c>
      <c r="E1051" s="44">
        <f t="shared" ref="E1051:E1114" si="112">C1051-D1051</f>
        <v>0</v>
      </c>
      <c r="F1051" s="43">
        <f t="shared" si="108"/>
        <v>0</v>
      </c>
      <c r="G1051" s="45">
        <f>IF(AND(C1051&lt;&gt;"",SUM(G$27:G1050)&lt;E$19),$E$19/$E$23,0)</f>
        <v>0</v>
      </c>
      <c r="H1051" s="43">
        <f t="shared" si="109"/>
        <v>0</v>
      </c>
      <c r="I1051" s="43">
        <f t="shared" si="111"/>
        <v>0</v>
      </c>
      <c r="J1051" s="78" t="str">
        <f t="shared" si="110"/>
        <v>2107–2108</v>
      </c>
      <c r="K1051" s="78"/>
      <c r="L1051" s="89"/>
      <c r="M1051" s="78"/>
      <c r="N1051" s="87"/>
      <c r="O1051" s="79"/>
      <c r="Q1051" s="46"/>
    </row>
    <row r="1052" spans="1:17" s="40" customFormat="1" ht="20.25" customHeight="1" x14ac:dyDescent="0.2">
      <c r="A1052" s="41">
        <v>75941</v>
      </c>
      <c r="B1052" s="42">
        <f t="shared" ref="B1052:B1115" si="113">IF(C1052&gt;0,C1052*-1,C1052)</f>
        <v>0</v>
      </c>
      <c r="C1052" s="117"/>
      <c r="D1052" s="43">
        <f t="shared" ref="D1052:D1115" si="114">IF(C1052="",0,IF($E$15="Beginning",IF(C1051&lt;&gt;"",$F1051*$E$6/12,0),IF(C1051&lt;&gt;"",$F1051*$E$6/12,$E$16*$E$6/12)))</f>
        <v>0</v>
      </c>
      <c r="E1052" s="44">
        <f t="shared" si="112"/>
        <v>0</v>
      </c>
      <c r="F1052" s="43">
        <f t="shared" ref="F1052:F1115" si="115">IF(C1052="",0,IF(C1051="",$E$16-E1052,IF(C1052&lt;&gt;"",F1051-E1052)))</f>
        <v>0</v>
      </c>
      <c r="G1052" s="45">
        <f>IF(AND(C1052&lt;&gt;"",SUM(G$27:G1051)&lt;E$19),$E$19/$E$23,0)</f>
        <v>0</v>
      </c>
      <c r="H1052" s="43">
        <f t="shared" ref="H1052:H1115" si="116">IF(C1052&lt;&gt;"",G1052+H1051,0)</f>
        <v>0</v>
      </c>
      <c r="I1052" s="43">
        <f t="shared" si="111"/>
        <v>0</v>
      </c>
      <c r="J1052" s="78" t="str">
        <f t="shared" ref="J1052:J1115" si="117">IF(OR(MONTH(A1052)=1,MONTH(A1052)=2,MONTH(A1052)=3,MONTH(A1052)=4,MONTH(A1052)=5,MONTH(A1052)=6),YEAR(A1052)-1&amp;"–"&amp;YEAR(A1052),YEAR(A1052)&amp;"–"&amp;YEAR(A1052)+1)</f>
        <v>2107–2108</v>
      </c>
      <c r="K1052" s="78"/>
      <c r="L1052" s="89"/>
      <c r="M1052" s="78"/>
      <c r="N1052" s="87"/>
      <c r="O1052" s="79"/>
      <c r="Q1052" s="46"/>
    </row>
    <row r="1053" spans="1:17" s="40" customFormat="1" ht="20.25" customHeight="1" x14ac:dyDescent="0.2">
      <c r="A1053" s="41">
        <v>75972</v>
      </c>
      <c r="B1053" s="42">
        <f t="shared" si="113"/>
        <v>0</v>
      </c>
      <c r="C1053" s="117"/>
      <c r="D1053" s="43">
        <f t="shared" si="114"/>
        <v>0</v>
      </c>
      <c r="E1053" s="44">
        <f t="shared" si="112"/>
        <v>0</v>
      </c>
      <c r="F1053" s="43">
        <f t="shared" si="115"/>
        <v>0</v>
      </c>
      <c r="G1053" s="45">
        <f>IF(AND(C1053&lt;&gt;"",SUM(G$27:G1052)&lt;E$19),$E$19/$E$23,0)</f>
        <v>0</v>
      </c>
      <c r="H1053" s="43">
        <f t="shared" si="116"/>
        <v>0</v>
      </c>
      <c r="I1053" s="43">
        <f t="shared" ref="I1053:I1116" si="118">IF(C1053&lt;&gt;"",$E$19-H1053,0)</f>
        <v>0</v>
      </c>
      <c r="J1053" s="78" t="str">
        <f t="shared" si="117"/>
        <v>2107–2108</v>
      </c>
      <c r="K1053" s="78"/>
      <c r="L1053" s="89"/>
      <c r="M1053" s="78"/>
      <c r="N1053" s="87"/>
      <c r="O1053" s="79"/>
      <c r="Q1053" s="46"/>
    </row>
    <row r="1054" spans="1:17" s="40" customFormat="1" ht="20.25" customHeight="1" x14ac:dyDescent="0.2">
      <c r="A1054" s="41">
        <v>76003</v>
      </c>
      <c r="B1054" s="42">
        <f t="shared" si="113"/>
        <v>0</v>
      </c>
      <c r="C1054" s="117"/>
      <c r="D1054" s="43">
        <f t="shared" si="114"/>
        <v>0</v>
      </c>
      <c r="E1054" s="44">
        <f t="shared" si="112"/>
        <v>0</v>
      </c>
      <c r="F1054" s="43">
        <f t="shared" si="115"/>
        <v>0</v>
      </c>
      <c r="G1054" s="45">
        <f>IF(AND(C1054&lt;&gt;"",SUM(G$27:G1053)&lt;E$19),$E$19/$E$23,0)</f>
        <v>0</v>
      </c>
      <c r="H1054" s="43">
        <f t="shared" si="116"/>
        <v>0</v>
      </c>
      <c r="I1054" s="43">
        <f t="shared" si="118"/>
        <v>0</v>
      </c>
      <c r="J1054" s="78" t="str">
        <f t="shared" si="117"/>
        <v>2107–2108</v>
      </c>
      <c r="K1054" s="78"/>
      <c r="L1054" s="89"/>
      <c r="M1054" s="78"/>
      <c r="N1054" s="87"/>
      <c r="O1054" s="79"/>
      <c r="Q1054" s="46"/>
    </row>
    <row r="1055" spans="1:17" s="40" customFormat="1" ht="20.25" customHeight="1" x14ac:dyDescent="0.2">
      <c r="A1055" s="41">
        <v>76032</v>
      </c>
      <c r="B1055" s="42">
        <f t="shared" si="113"/>
        <v>0</v>
      </c>
      <c r="C1055" s="117"/>
      <c r="D1055" s="43">
        <f t="shared" si="114"/>
        <v>0</v>
      </c>
      <c r="E1055" s="44">
        <f t="shared" si="112"/>
        <v>0</v>
      </c>
      <c r="F1055" s="43">
        <f t="shared" si="115"/>
        <v>0</v>
      </c>
      <c r="G1055" s="45">
        <f>IF(AND(C1055&lt;&gt;"",SUM(G$27:G1054)&lt;E$19),$E$19/$E$23,0)</f>
        <v>0</v>
      </c>
      <c r="H1055" s="43">
        <f t="shared" si="116"/>
        <v>0</v>
      </c>
      <c r="I1055" s="43">
        <f t="shared" si="118"/>
        <v>0</v>
      </c>
      <c r="J1055" s="78" t="str">
        <f t="shared" si="117"/>
        <v>2107–2108</v>
      </c>
      <c r="K1055" s="78"/>
      <c r="L1055" s="89"/>
      <c r="M1055" s="78"/>
      <c r="N1055" s="87"/>
      <c r="O1055" s="79"/>
      <c r="Q1055" s="46"/>
    </row>
    <row r="1056" spans="1:17" s="40" customFormat="1" ht="20.25" customHeight="1" x14ac:dyDescent="0.2">
      <c r="A1056" s="41">
        <v>76063</v>
      </c>
      <c r="B1056" s="42">
        <f t="shared" si="113"/>
        <v>0</v>
      </c>
      <c r="C1056" s="117"/>
      <c r="D1056" s="43">
        <f t="shared" si="114"/>
        <v>0</v>
      </c>
      <c r="E1056" s="44">
        <f t="shared" si="112"/>
        <v>0</v>
      </c>
      <c r="F1056" s="43">
        <f t="shared" si="115"/>
        <v>0</v>
      </c>
      <c r="G1056" s="45">
        <f>IF(AND(C1056&lt;&gt;"",SUM(G$27:G1055)&lt;E$19),$E$19/$E$23,0)</f>
        <v>0</v>
      </c>
      <c r="H1056" s="43">
        <f t="shared" si="116"/>
        <v>0</v>
      </c>
      <c r="I1056" s="43">
        <f t="shared" si="118"/>
        <v>0</v>
      </c>
      <c r="J1056" s="78" t="str">
        <f t="shared" si="117"/>
        <v>2107–2108</v>
      </c>
      <c r="K1056" s="78"/>
      <c r="L1056" s="89"/>
      <c r="M1056" s="78"/>
      <c r="N1056" s="87"/>
      <c r="O1056" s="79"/>
      <c r="Q1056" s="46"/>
    </row>
    <row r="1057" spans="1:17" s="40" customFormat="1" ht="20.25" customHeight="1" x14ac:dyDescent="0.2">
      <c r="A1057" s="41">
        <v>76093</v>
      </c>
      <c r="B1057" s="42">
        <f t="shared" si="113"/>
        <v>0</v>
      </c>
      <c r="C1057" s="117"/>
      <c r="D1057" s="43">
        <f t="shared" si="114"/>
        <v>0</v>
      </c>
      <c r="E1057" s="44">
        <f t="shared" si="112"/>
        <v>0</v>
      </c>
      <c r="F1057" s="43">
        <f t="shared" si="115"/>
        <v>0</v>
      </c>
      <c r="G1057" s="45">
        <f>IF(AND(C1057&lt;&gt;"",SUM(G$27:G1056)&lt;E$19),$E$19/$E$23,0)</f>
        <v>0</v>
      </c>
      <c r="H1057" s="43">
        <f t="shared" si="116"/>
        <v>0</v>
      </c>
      <c r="I1057" s="43">
        <f t="shared" si="118"/>
        <v>0</v>
      </c>
      <c r="J1057" s="78" t="str">
        <f t="shared" si="117"/>
        <v>2107–2108</v>
      </c>
      <c r="K1057" s="78"/>
      <c r="L1057" s="89"/>
      <c r="M1057" s="78"/>
      <c r="N1057" s="87"/>
      <c r="O1057" s="79"/>
      <c r="Q1057" s="46"/>
    </row>
    <row r="1058" spans="1:17" s="40" customFormat="1" ht="20.25" customHeight="1" x14ac:dyDescent="0.2">
      <c r="A1058" s="41">
        <v>76124</v>
      </c>
      <c r="B1058" s="42">
        <f t="shared" si="113"/>
        <v>0</v>
      </c>
      <c r="C1058" s="117"/>
      <c r="D1058" s="43">
        <f t="shared" si="114"/>
        <v>0</v>
      </c>
      <c r="E1058" s="44">
        <f t="shared" si="112"/>
        <v>0</v>
      </c>
      <c r="F1058" s="43">
        <f t="shared" si="115"/>
        <v>0</v>
      </c>
      <c r="G1058" s="45">
        <f>IF(AND(C1058&lt;&gt;"",SUM(G$27:G1057)&lt;E$19),$E$19/$E$23,0)</f>
        <v>0</v>
      </c>
      <c r="H1058" s="43">
        <f t="shared" si="116"/>
        <v>0</v>
      </c>
      <c r="I1058" s="43">
        <f t="shared" si="118"/>
        <v>0</v>
      </c>
      <c r="J1058" s="78" t="str">
        <f t="shared" si="117"/>
        <v>2107–2108</v>
      </c>
      <c r="K1058" s="78"/>
      <c r="L1058" s="89"/>
      <c r="M1058" s="78"/>
      <c r="N1058" s="87"/>
      <c r="O1058" s="79"/>
      <c r="Q1058" s="46"/>
    </row>
    <row r="1059" spans="1:17" s="40" customFormat="1" ht="20.25" customHeight="1" x14ac:dyDescent="0.2">
      <c r="A1059" s="41">
        <v>76154</v>
      </c>
      <c r="B1059" s="42">
        <f t="shared" si="113"/>
        <v>0</v>
      </c>
      <c r="C1059" s="117"/>
      <c r="D1059" s="43">
        <f t="shared" si="114"/>
        <v>0</v>
      </c>
      <c r="E1059" s="44">
        <f t="shared" si="112"/>
        <v>0</v>
      </c>
      <c r="F1059" s="43">
        <f t="shared" si="115"/>
        <v>0</v>
      </c>
      <c r="G1059" s="45">
        <f>IF(AND(C1059&lt;&gt;"",SUM(G$27:G1058)&lt;E$19),$E$19/$E$23,0)</f>
        <v>0</v>
      </c>
      <c r="H1059" s="43">
        <f t="shared" si="116"/>
        <v>0</v>
      </c>
      <c r="I1059" s="43">
        <f t="shared" si="118"/>
        <v>0</v>
      </c>
      <c r="J1059" s="78" t="str">
        <f t="shared" si="117"/>
        <v>2108–2109</v>
      </c>
      <c r="K1059" s="78"/>
      <c r="L1059" s="89"/>
      <c r="M1059" s="78"/>
      <c r="N1059" s="87"/>
      <c r="O1059" s="79"/>
      <c r="Q1059" s="46"/>
    </row>
    <row r="1060" spans="1:17" s="40" customFormat="1" ht="20.25" customHeight="1" x14ac:dyDescent="0.2">
      <c r="A1060" s="41">
        <v>76185</v>
      </c>
      <c r="B1060" s="42">
        <f t="shared" si="113"/>
        <v>0</v>
      </c>
      <c r="C1060" s="117"/>
      <c r="D1060" s="43">
        <f t="shared" si="114"/>
        <v>0</v>
      </c>
      <c r="E1060" s="44">
        <f t="shared" si="112"/>
        <v>0</v>
      </c>
      <c r="F1060" s="43">
        <f t="shared" si="115"/>
        <v>0</v>
      </c>
      <c r="G1060" s="45">
        <f>IF(AND(C1060&lt;&gt;"",SUM(G$27:G1059)&lt;E$19),$E$19/$E$23,0)</f>
        <v>0</v>
      </c>
      <c r="H1060" s="43">
        <f t="shared" si="116"/>
        <v>0</v>
      </c>
      <c r="I1060" s="43">
        <f t="shared" si="118"/>
        <v>0</v>
      </c>
      <c r="J1060" s="78" t="str">
        <f t="shared" si="117"/>
        <v>2108–2109</v>
      </c>
      <c r="K1060" s="78"/>
      <c r="L1060" s="89"/>
      <c r="M1060" s="78"/>
      <c r="N1060" s="87"/>
      <c r="O1060" s="79"/>
      <c r="Q1060" s="46"/>
    </row>
    <row r="1061" spans="1:17" s="40" customFormat="1" ht="20.25" customHeight="1" x14ac:dyDescent="0.2">
      <c r="A1061" s="41">
        <v>76216</v>
      </c>
      <c r="B1061" s="42">
        <f t="shared" si="113"/>
        <v>0</v>
      </c>
      <c r="C1061" s="117"/>
      <c r="D1061" s="43">
        <f t="shared" si="114"/>
        <v>0</v>
      </c>
      <c r="E1061" s="44">
        <f t="shared" si="112"/>
        <v>0</v>
      </c>
      <c r="F1061" s="43">
        <f t="shared" si="115"/>
        <v>0</v>
      </c>
      <c r="G1061" s="45">
        <f>IF(AND(C1061&lt;&gt;"",SUM(G$27:G1060)&lt;E$19),$E$19/$E$23,0)</f>
        <v>0</v>
      </c>
      <c r="H1061" s="43">
        <f t="shared" si="116"/>
        <v>0</v>
      </c>
      <c r="I1061" s="43">
        <f t="shared" si="118"/>
        <v>0</v>
      </c>
      <c r="J1061" s="78" t="str">
        <f t="shared" si="117"/>
        <v>2108–2109</v>
      </c>
      <c r="K1061" s="78"/>
      <c r="L1061" s="89"/>
      <c r="M1061" s="78"/>
      <c r="N1061" s="87"/>
      <c r="O1061" s="79"/>
      <c r="Q1061" s="46"/>
    </row>
    <row r="1062" spans="1:17" s="40" customFormat="1" ht="20.25" customHeight="1" x14ac:dyDescent="0.2">
      <c r="A1062" s="41">
        <v>76246</v>
      </c>
      <c r="B1062" s="42">
        <f t="shared" si="113"/>
        <v>0</v>
      </c>
      <c r="C1062" s="117"/>
      <c r="D1062" s="43">
        <f t="shared" si="114"/>
        <v>0</v>
      </c>
      <c r="E1062" s="44">
        <f t="shared" si="112"/>
        <v>0</v>
      </c>
      <c r="F1062" s="43">
        <f t="shared" si="115"/>
        <v>0</v>
      </c>
      <c r="G1062" s="45">
        <f>IF(AND(C1062&lt;&gt;"",SUM(G$27:G1061)&lt;E$19),$E$19/$E$23,0)</f>
        <v>0</v>
      </c>
      <c r="H1062" s="43">
        <f t="shared" si="116"/>
        <v>0</v>
      </c>
      <c r="I1062" s="43">
        <f t="shared" si="118"/>
        <v>0</v>
      </c>
      <c r="J1062" s="78" t="str">
        <f t="shared" si="117"/>
        <v>2108–2109</v>
      </c>
      <c r="K1062" s="78"/>
      <c r="L1062" s="89"/>
      <c r="M1062" s="78"/>
      <c r="N1062" s="87"/>
      <c r="O1062" s="79"/>
      <c r="Q1062" s="46"/>
    </row>
    <row r="1063" spans="1:17" s="40" customFormat="1" ht="20.25" customHeight="1" x14ac:dyDescent="0.2">
      <c r="A1063" s="41">
        <v>76277</v>
      </c>
      <c r="B1063" s="42">
        <f t="shared" si="113"/>
        <v>0</v>
      </c>
      <c r="C1063" s="117"/>
      <c r="D1063" s="43">
        <f t="shared" si="114"/>
        <v>0</v>
      </c>
      <c r="E1063" s="44">
        <f t="shared" si="112"/>
        <v>0</v>
      </c>
      <c r="F1063" s="43">
        <f t="shared" si="115"/>
        <v>0</v>
      </c>
      <c r="G1063" s="45">
        <f>IF(AND(C1063&lt;&gt;"",SUM(G$27:G1062)&lt;E$19),$E$19/$E$23,0)</f>
        <v>0</v>
      </c>
      <c r="H1063" s="43">
        <f t="shared" si="116"/>
        <v>0</v>
      </c>
      <c r="I1063" s="43">
        <f t="shared" si="118"/>
        <v>0</v>
      </c>
      <c r="J1063" s="78" t="str">
        <f t="shared" si="117"/>
        <v>2108–2109</v>
      </c>
      <c r="K1063" s="78"/>
      <c r="L1063" s="89"/>
      <c r="M1063" s="78"/>
      <c r="N1063" s="87"/>
      <c r="O1063" s="79"/>
      <c r="Q1063" s="46"/>
    </row>
    <row r="1064" spans="1:17" s="40" customFormat="1" ht="20.25" customHeight="1" x14ac:dyDescent="0.2">
      <c r="A1064" s="41">
        <v>76307</v>
      </c>
      <c r="B1064" s="42">
        <f t="shared" si="113"/>
        <v>0</v>
      </c>
      <c r="C1064" s="117"/>
      <c r="D1064" s="43">
        <f t="shared" si="114"/>
        <v>0</v>
      </c>
      <c r="E1064" s="44">
        <f t="shared" si="112"/>
        <v>0</v>
      </c>
      <c r="F1064" s="43">
        <f t="shared" si="115"/>
        <v>0</v>
      </c>
      <c r="G1064" s="45">
        <f>IF(AND(C1064&lt;&gt;"",SUM(G$27:G1063)&lt;E$19),$E$19/$E$23,0)</f>
        <v>0</v>
      </c>
      <c r="H1064" s="43">
        <f t="shared" si="116"/>
        <v>0</v>
      </c>
      <c r="I1064" s="43">
        <f t="shared" si="118"/>
        <v>0</v>
      </c>
      <c r="J1064" s="78" t="str">
        <f t="shared" si="117"/>
        <v>2108–2109</v>
      </c>
      <c r="K1064" s="78"/>
      <c r="L1064" s="89"/>
      <c r="M1064" s="78"/>
      <c r="N1064" s="87"/>
      <c r="O1064" s="79"/>
      <c r="Q1064" s="46"/>
    </row>
    <row r="1065" spans="1:17" s="40" customFormat="1" ht="20.25" customHeight="1" x14ac:dyDescent="0.2">
      <c r="A1065" s="41">
        <v>76338</v>
      </c>
      <c r="B1065" s="42">
        <f t="shared" si="113"/>
        <v>0</v>
      </c>
      <c r="C1065" s="117"/>
      <c r="D1065" s="43">
        <f t="shared" si="114"/>
        <v>0</v>
      </c>
      <c r="E1065" s="44">
        <f t="shared" si="112"/>
        <v>0</v>
      </c>
      <c r="F1065" s="43">
        <f t="shared" si="115"/>
        <v>0</v>
      </c>
      <c r="G1065" s="45">
        <f>IF(AND(C1065&lt;&gt;"",SUM(G$27:G1064)&lt;E$19),$E$19/$E$23,0)</f>
        <v>0</v>
      </c>
      <c r="H1065" s="43">
        <f t="shared" si="116"/>
        <v>0</v>
      </c>
      <c r="I1065" s="43">
        <f t="shared" si="118"/>
        <v>0</v>
      </c>
      <c r="J1065" s="78" t="str">
        <f t="shared" si="117"/>
        <v>2108–2109</v>
      </c>
      <c r="K1065" s="78"/>
      <c r="L1065" s="89"/>
      <c r="M1065" s="78"/>
      <c r="N1065" s="87"/>
      <c r="O1065" s="79"/>
      <c r="Q1065" s="46"/>
    </row>
    <row r="1066" spans="1:17" s="40" customFormat="1" ht="20.25" customHeight="1" x14ac:dyDescent="0.2">
      <c r="A1066" s="41">
        <v>76369</v>
      </c>
      <c r="B1066" s="42">
        <f t="shared" si="113"/>
        <v>0</v>
      </c>
      <c r="C1066" s="117"/>
      <c r="D1066" s="43">
        <f t="shared" si="114"/>
        <v>0</v>
      </c>
      <c r="E1066" s="44">
        <f t="shared" si="112"/>
        <v>0</v>
      </c>
      <c r="F1066" s="43">
        <f t="shared" si="115"/>
        <v>0</v>
      </c>
      <c r="G1066" s="45">
        <f>IF(AND(C1066&lt;&gt;"",SUM(G$27:G1065)&lt;E$19),$E$19/$E$23,0)</f>
        <v>0</v>
      </c>
      <c r="H1066" s="43">
        <f t="shared" si="116"/>
        <v>0</v>
      </c>
      <c r="I1066" s="43">
        <f t="shared" si="118"/>
        <v>0</v>
      </c>
      <c r="J1066" s="78" t="str">
        <f t="shared" si="117"/>
        <v>2108–2109</v>
      </c>
      <c r="K1066" s="78"/>
      <c r="L1066" s="89"/>
      <c r="M1066" s="78"/>
      <c r="N1066" s="87"/>
      <c r="O1066" s="79"/>
      <c r="Q1066" s="46"/>
    </row>
    <row r="1067" spans="1:17" s="40" customFormat="1" ht="20.25" customHeight="1" x14ac:dyDescent="0.2">
      <c r="A1067" s="41">
        <v>76397</v>
      </c>
      <c r="B1067" s="42">
        <f t="shared" si="113"/>
        <v>0</v>
      </c>
      <c r="C1067" s="117"/>
      <c r="D1067" s="43">
        <f t="shared" si="114"/>
        <v>0</v>
      </c>
      <c r="E1067" s="44">
        <f t="shared" si="112"/>
        <v>0</v>
      </c>
      <c r="F1067" s="43">
        <f t="shared" si="115"/>
        <v>0</v>
      </c>
      <c r="G1067" s="45">
        <f>IF(AND(C1067&lt;&gt;"",SUM(G$27:G1066)&lt;E$19),$E$19/$E$23,0)</f>
        <v>0</v>
      </c>
      <c r="H1067" s="43">
        <f t="shared" si="116"/>
        <v>0</v>
      </c>
      <c r="I1067" s="43">
        <f t="shared" si="118"/>
        <v>0</v>
      </c>
      <c r="J1067" s="78" t="str">
        <f t="shared" si="117"/>
        <v>2108–2109</v>
      </c>
      <c r="K1067" s="78"/>
      <c r="L1067" s="89"/>
      <c r="M1067" s="78"/>
      <c r="N1067" s="87"/>
      <c r="O1067" s="79"/>
      <c r="Q1067" s="46"/>
    </row>
    <row r="1068" spans="1:17" s="40" customFormat="1" ht="20.25" customHeight="1" x14ac:dyDescent="0.2">
      <c r="A1068" s="41">
        <v>76428</v>
      </c>
      <c r="B1068" s="42">
        <f t="shared" si="113"/>
        <v>0</v>
      </c>
      <c r="C1068" s="117"/>
      <c r="D1068" s="43">
        <f t="shared" si="114"/>
        <v>0</v>
      </c>
      <c r="E1068" s="44">
        <f t="shared" si="112"/>
        <v>0</v>
      </c>
      <c r="F1068" s="43">
        <f t="shared" si="115"/>
        <v>0</v>
      </c>
      <c r="G1068" s="45">
        <f>IF(AND(C1068&lt;&gt;"",SUM(G$27:G1067)&lt;E$19),$E$19/$E$23,0)</f>
        <v>0</v>
      </c>
      <c r="H1068" s="43">
        <f t="shared" si="116"/>
        <v>0</v>
      </c>
      <c r="I1068" s="43">
        <f t="shared" si="118"/>
        <v>0</v>
      </c>
      <c r="J1068" s="78" t="str">
        <f t="shared" si="117"/>
        <v>2108–2109</v>
      </c>
      <c r="K1068" s="78"/>
      <c r="L1068" s="89"/>
      <c r="M1068" s="78"/>
      <c r="N1068" s="87"/>
      <c r="O1068" s="79"/>
      <c r="Q1068" s="46"/>
    </row>
    <row r="1069" spans="1:17" s="40" customFormat="1" ht="20.25" customHeight="1" x14ac:dyDescent="0.2">
      <c r="A1069" s="41">
        <v>76458</v>
      </c>
      <c r="B1069" s="42">
        <f t="shared" si="113"/>
        <v>0</v>
      </c>
      <c r="C1069" s="117"/>
      <c r="D1069" s="43">
        <f t="shared" si="114"/>
        <v>0</v>
      </c>
      <c r="E1069" s="44">
        <f t="shared" si="112"/>
        <v>0</v>
      </c>
      <c r="F1069" s="43">
        <f t="shared" si="115"/>
        <v>0</v>
      </c>
      <c r="G1069" s="45">
        <f>IF(AND(C1069&lt;&gt;"",SUM(G$27:G1068)&lt;E$19),$E$19/$E$23,0)</f>
        <v>0</v>
      </c>
      <c r="H1069" s="43">
        <f t="shared" si="116"/>
        <v>0</v>
      </c>
      <c r="I1069" s="43">
        <f t="shared" si="118"/>
        <v>0</v>
      </c>
      <c r="J1069" s="78" t="str">
        <f t="shared" si="117"/>
        <v>2108–2109</v>
      </c>
      <c r="K1069" s="78"/>
      <c r="L1069" s="89"/>
      <c r="M1069" s="78"/>
      <c r="N1069" s="87"/>
      <c r="O1069" s="79"/>
      <c r="Q1069" s="46"/>
    </row>
    <row r="1070" spans="1:17" s="40" customFormat="1" ht="20.25" customHeight="1" x14ac:dyDescent="0.2">
      <c r="A1070" s="41">
        <v>76489</v>
      </c>
      <c r="B1070" s="42">
        <f t="shared" si="113"/>
        <v>0</v>
      </c>
      <c r="C1070" s="117"/>
      <c r="D1070" s="43">
        <f t="shared" si="114"/>
        <v>0</v>
      </c>
      <c r="E1070" s="44">
        <f t="shared" si="112"/>
        <v>0</v>
      </c>
      <c r="F1070" s="43">
        <f t="shared" si="115"/>
        <v>0</v>
      </c>
      <c r="G1070" s="45">
        <f>IF(AND(C1070&lt;&gt;"",SUM(G$27:G1069)&lt;E$19),$E$19/$E$23,0)</f>
        <v>0</v>
      </c>
      <c r="H1070" s="43">
        <f t="shared" si="116"/>
        <v>0</v>
      </c>
      <c r="I1070" s="43">
        <f t="shared" si="118"/>
        <v>0</v>
      </c>
      <c r="J1070" s="78" t="str">
        <f t="shared" si="117"/>
        <v>2108–2109</v>
      </c>
      <c r="K1070" s="78"/>
      <c r="L1070" s="89"/>
      <c r="M1070" s="78"/>
      <c r="N1070" s="87"/>
      <c r="O1070" s="79"/>
      <c r="Q1070" s="46"/>
    </row>
    <row r="1071" spans="1:17" s="40" customFormat="1" ht="20.25" customHeight="1" x14ac:dyDescent="0.2">
      <c r="A1071" s="41">
        <v>76519</v>
      </c>
      <c r="B1071" s="42">
        <f t="shared" si="113"/>
        <v>0</v>
      </c>
      <c r="C1071" s="117"/>
      <c r="D1071" s="43">
        <f t="shared" si="114"/>
        <v>0</v>
      </c>
      <c r="E1071" s="44">
        <f t="shared" si="112"/>
        <v>0</v>
      </c>
      <c r="F1071" s="43">
        <f t="shared" si="115"/>
        <v>0</v>
      </c>
      <c r="G1071" s="45">
        <f>IF(AND(C1071&lt;&gt;"",SUM(G$27:G1070)&lt;E$19),$E$19/$E$23,0)</f>
        <v>0</v>
      </c>
      <c r="H1071" s="43">
        <f t="shared" si="116"/>
        <v>0</v>
      </c>
      <c r="I1071" s="43">
        <f t="shared" si="118"/>
        <v>0</v>
      </c>
      <c r="J1071" s="78" t="str">
        <f t="shared" si="117"/>
        <v>2109–2110</v>
      </c>
      <c r="K1071" s="78"/>
      <c r="L1071" s="89"/>
      <c r="M1071" s="78"/>
      <c r="N1071" s="87"/>
      <c r="O1071" s="79"/>
      <c r="Q1071" s="46"/>
    </row>
    <row r="1072" spans="1:17" s="40" customFormat="1" ht="20.25" customHeight="1" x14ac:dyDescent="0.2">
      <c r="A1072" s="41">
        <v>76550</v>
      </c>
      <c r="B1072" s="42">
        <f t="shared" si="113"/>
        <v>0</v>
      </c>
      <c r="C1072" s="117"/>
      <c r="D1072" s="43">
        <f t="shared" si="114"/>
        <v>0</v>
      </c>
      <c r="E1072" s="44">
        <f t="shared" si="112"/>
        <v>0</v>
      </c>
      <c r="F1072" s="43">
        <f t="shared" si="115"/>
        <v>0</v>
      </c>
      <c r="G1072" s="45">
        <f>IF(AND(C1072&lt;&gt;"",SUM(G$27:G1071)&lt;E$19),$E$19/$E$23,0)</f>
        <v>0</v>
      </c>
      <c r="H1072" s="43">
        <f t="shared" si="116"/>
        <v>0</v>
      </c>
      <c r="I1072" s="43">
        <f t="shared" si="118"/>
        <v>0</v>
      </c>
      <c r="J1072" s="78" t="str">
        <f t="shared" si="117"/>
        <v>2109–2110</v>
      </c>
      <c r="K1072" s="78"/>
      <c r="L1072" s="89"/>
      <c r="M1072" s="78"/>
      <c r="N1072" s="87"/>
      <c r="O1072" s="79"/>
      <c r="Q1072" s="46"/>
    </row>
    <row r="1073" spans="1:17" s="40" customFormat="1" ht="20.25" customHeight="1" x14ac:dyDescent="0.2">
      <c r="A1073" s="41">
        <v>76581</v>
      </c>
      <c r="B1073" s="42">
        <f t="shared" si="113"/>
        <v>0</v>
      </c>
      <c r="C1073" s="117"/>
      <c r="D1073" s="43">
        <f t="shared" si="114"/>
        <v>0</v>
      </c>
      <c r="E1073" s="44">
        <f t="shared" si="112"/>
        <v>0</v>
      </c>
      <c r="F1073" s="43">
        <f t="shared" si="115"/>
        <v>0</v>
      </c>
      <c r="G1073" s="45">
        <f>IF(AND(C1073&lt;&gt;"",SUM(G$27:G1072)&lt;E$19),$E$19/$E$23,0)</f>
        <v>0</v>
      </c>
      <c r="H1073" s="43">
        <f t="shared" si="116"/>
        <v>0</v>
      </c>
      <c r="I1073" s="43">
        <f t="shared" si="118"/>
        <v>0</v>
      </c>
      <c r="J1073" s="78" t="str">
        <f t="shared" si="117"/>
        <v>2109–2110</v>
      </c>
      <c r="K1073" s="78"/>
      <c r="L1073" s="89"/>
      <c r="M1073" s="78"/>
      <c r="N1073" s="87"/>
      <c r="O1073" s="79"/>
      <c r="Q1073" s="46"/>
    </row>
    <row r="1074" spans="1:17" s="40" customFormat="1" ht="20.25" customHeight="1" x14ac:dyDescent="0.2">
      <c r="A1074" s="41">
        <v>76611</v>
      </c>
      <c r="B1074" s="42">
        <f t="shared" si="113"/>
        <v>0</v>
      </c>
      <c r="C1074" s="117"/>
      <c r="D1074" s="43">
        <f t="shared" si="114"/>
        <v>0</v>
      </c>
      <c r="E1074" s="44">
        <f t="shared" si="112"/>
        <v>0</v>
      </c>
      <c r="F1074" s="43">
        <f t="shared" si="115"/>
        <v>0</v>
      </c>
      <c r="G1074" s="45">
        <f>IF(AND(C1074&lt;&gt;"",SUM(G$27:G1073)&lt;E$19),$E$19/$E$23,0)</f>
        <v>0</v>
      </c>
      <c r="H1074" s="43">
        <f t="shared" si="116"/>
        <v>0</v>
      </c>
      <c r="I1074" s="43">
        <f t="shared" si="118"/>
        <v>0</v>
      </c>
      <c r="J1074" s="78" t="str">
        <f t="shared" si="117"/>
        <v>2109–2110</v>
      </c>
      <c r="K1074" s="78"/>
      <c r="L1074" s="89"/>
      <c r="M1074" s="78"/>
      <c r="N1074" s="87"/>
      <c r="O1074" s="79"/>
      <c r="Q1074" s="46"/>
    </row>
    <row r="1075" spans="1:17" s="40" customFormat="1" ht="20.25" customHeight="1" x14ac:dyDescent="0.2">
      <c r="A1075" s="41">
        <v>76642</v>
      </c>
      <c r="B1075" s="42">
        <f t="shared" si="113"/>
        <v>0</v>
      </c>
      <c r="C1075" s="117"/>
      <c r="D1075" s="43">
        <f t="shared" si="114"/>
        <v>0</v>
      </c>
      <c r="E1075" s="44">
        <f t="shared" si="112"/>
        <v>0</v>
      </c>
      <c r="F1075" s="43">
        <f t="shared" si="115"/>
        <v>0</v>
      </c>
      <c r="G1075" s="45">
        <f>IF(AND(C1075&lt;&gt;"",SUM(G$27:G1074)&lt;E$19),$E$19/$E$23,0)</f>
        <v>0</v>
      </c>
      <c r="H1075" s="43">
        <f t="shared" si="116"/>
        <v>0</v>
      </c>
      <c r="I1075" s="43">
        <f t="shared" si="118"/>
        <v>0</v>
      </c>
      <c r="J1075" s="78" t="str">
        <f t="shared" si="117"/>
        <v>2109–2110</v>
      </c>
      <c r="K1075" s="78"/>
      <c r="L1075" s="89"/>
      <c r="M1075" s="78"/>
      <c r="N1075" s="87"/>
      <c r="O1075" s="79"/>
      <c r="Q1075" s="46"/>
    </row>
    <row r="1076" spans="1:17" s="40" customFormat="1" ht="20.25" customHeight="1" x14ac:dyDescent="0.2">
      <c r="A1076" s="41">
        <v>76672</v>
      </c>
      <c r="B1076" s="42">
        <f t="shared" si="113"/>
        <v>0</v>
      </c>
      <c r="C1076" s="117"/>
      <c r="D1076" s="43">
        <f t="shared" si="114"/>
        <v>0</v>
      </c>
      <c r="E1076" s="44">
        <f t="shared" si="112"/>
        <v>0</v>
      </c>
      <c r="F1076" s="43">
        <f t="shared" si="115"/>
        <v>0</v>
      </c>
      <c r="G1076" s="45">
        <f>IF(AND(C1076&lt;&gt;"",SUM(G$27:G1075)&lt;E$19),$E$19/$E$23,0)</f>
        <v>0</v>
      </c>
      <c r="H1076" s="43">
        <f t="shared" si="116"/>
        <v>0</v>
      </c>
      <c r="I1076" s="43">
        <f t="shared" si="118"/>
        <v>0</v>
      </c>
      <c r="J1076" s="78" t="str">
        <f t="shared" si="117"/>
        <v>2109–2110</v>
      </c>
      <c r="K1076" s="78"/>
      <c r="L1076" s="89"/>
      <c r="M1076" s="78"/>
      <c r="N1076" s="87"/>
      <c r="O1076" s="79"/>
      <c r="Q1076" s="46"/>
    </row>
    <row r="1077" spans="1:17" s="40" customFormat="1" ht="20.25" customHeight="1" x14ac:dyDescent="0.2">
      <c r="A1077" s="41">
        <v>76703</v>
      </c>
      <c r="B1077" s="42">
        <f t="shared" si="113"/>
        <v>0</v>
      </c>
      <c r="C1077" s="117"/>
      <c r="D1077" s="43">
        <f t="shared" si="114"/>
        <v>0</v>
      </c>
      <c r="E1077" s="44">
        <f t="shared" si="112"/>
        <v>0</v>
      </c>
      <c r="F1077" s="43">
        <f t="shared" si="115"/>
        <v>0</v>
      </c>
      <c r="G1077" s="45">
        <f>IF(AND(C1077&lt;&gt;"",SUM(G$27:G1076)&lt;E$19),$E$19/$E$23,0)</f>
        <v>0</v>
      </c>
      <c r="H1077" s="43">
        <f t="shared" si="116"/>
        <v>0</v>
      </c>
      <c r="I1077" s="43">
        <f t="shared" si="118"/>
        <v>0</v>
      </c>
      <c r="J1077" s="78" t="str">
        <f t="shared" si="117"/>
        <v>2109–2110</v>
      </c>
      <c r="K1077" s="78"/>
      <c r="L1077" s="89"/>
      <c r="M1077" s="78"/>
      <c r="N1077" s="87"/>
      <c r="O1077" s="79"/>
      <c r="Q1077" s="46"/>
    </row>
    <row r="1078" spans="1:17" s="40" customFormat="1" ht="20.25" customHeight="1" x14ac:dyDescent="0.2">
      <c r="A1078" s="41">
        <v>76734</v>
      </c>
      <c r="B1078" s="42">
        <f t="shared" si="113"/>
        <v>0</v>
      </c>
      <c r="C1078" s="117"/>
      <c r="D1078" s="43">
        <f t="shared" si="114"/>
        <v>0</v>
      </c>
      <c r="E1078" s="44">
        <f t="shared" si="112"/>
        <v>0</v>
      </c>
      <c r="F1078" s="43">
        <f t="shared" si="115"/>
        <v>0</v>
      </c>
      <c r="G1078" s="45">
        <f>IF(AND(C1078&lt;&gt;"",SUM(G$27:G1077)&lt;E$19),$E$19/$E$23,0)</f>
        <v>0</v>
      </c>
      <c r="H1078" s="43">
        <f t="shared" si="116"/>
        <v>0</v>
      </c>
      <c r="I1078" s="43">
        <f t="shared" si="118"/>
        <v>0</v>
      </c>
      <c r="J1078" s="78" t="str">
        <f t="shared" si="117"/>
        <v>2109–2110</v>
      </c>
      <c r="K1078" s="78"/>
      <c r="L1078" s="89"/>
      <c r="M1078" s="78"/>
      <c r="N1078" s="87"/>
      <c r="O1078" s="79"/>
      <c r="Q1078" s="46"/>
    </row>
    <row r="1079" spans="1:17" s="40" customFormat="1" ht="20.25" customHeight="1" x14ac:dyDescent="0.2">
      <c r="A1079" s="41">
        <v>76762</v>
      </c>
      <c r="B1079" s="42">
        <f t="shared" si="113"/>
        <v>0</v>
      </c>
      <c r="C1079" s="117"/>
      <c r="D1079" s="43">
        <f t="shared" si="114"/>
        <v>0</v>
      </c>
      <c r="E1079" s="44">
        <f t="shared" si="112"/>
        <v>0</v>
      </c>
      <c r="F1079" s="43">
        <f t="shared" si="115"/>
        <v>0</v>
      </c>
      <c r="G1079" s="45">
        <f>IF(AND(C1079&lt;&gt;"",SUM(G$27:G1078)&lt;E$19),$E$19/$E$23,0)</f>
        <v>0</v>
      </c>
      <c r="H1079" s="43">
        <f t="shared" si="116"/>
        <v>0</v>
      </c>
      <c r="I1079" s="43">
        <f t="shared" si="118"/>
        <v>0</v>
      </c>
      <c r="J1079" s="78" t="str">
        <f t="shared" si="117"/>
        <v>2109–2110</v>
      </c>
      <c r="K1079" s="78"/>
      <c r="L1079" s="89"/>
      <c r="M1079" s="78"/>
      <c r="N1079" s="87"/>
      <c r="O1079" s="79"/>
      <c r="Q1079" s="46"/>
    </row>
    <row r="1080" spans="1:17" s="40" customFormat="1" ht="20.25" customHeight="1" x14ac:dyDescent="0.2">
      <c r="A1080" s="41">
        <v>76793</v>
      </c>
      <c r="B1080" s="42">
        <f t="shared" si="113"/>
        <v>0</v>
      </c>
      <c r="C1080" s="117"/>
      <c r="D1080" s="43">
        <f t="shared" si="114"/>
        <v>0</v>
      </c>
      <c r="E1080" s="44">
        <f t="shared" si="112"/>
        <v>0</v>
      </c>
      <c r="F1080" s="43">
        <f t="shared" si="115"/>
        <v>0</v>
      </c>
      <c r="G1080" s="45">
        <f>IF(AND(C1080&lt;&gt;"",SUM(G$27:G1079)&lt;E$19),$E$19/$E$23,0)</f>
        <v>0</v>
      </c>
      <c r="H1080" s="43">
        <f t="shared" si="116"/>
        <v>0</v>
      </c>
      <c r="I1080" s="43">
        <f t="shared" si="118"/>
        <v>0</v>
      </c>
      <c r="J1080" s="78" t="str">
        <f t="shared" si="117"/>
        <v>2109–2110</v>
      </c>
      <c r="K1080" s="78"/>
      <c r="L1080" s="89"/>
      <c r="M1080" s="78"/>
      <c r="N1080" s="87"/>
      <c r="O1080" s="79"/>
      <c r="Q1080" s="46"/>
    </row>
    <row r="1081" spans="1:17" s="40" customFormat="1" ht="20.25" customHeight="1" x14ac:dyDescent="0.2">
      <c r="A1081" s="41">
        <v>76823</v>
      </c>
      <c r="B1081" s="42">
        <f t="shared" si="113"/>
        <v>0</v>
      </c>
      <c r="C1081" s="117"/>
      <c r="D1081" s="43">
        <f t="shared" si="114"/>
        <v>0</v>
      </c>
      <c r="E1081" s="44">
        <f t="shared" si="112"/>
        <v>0</v>
      </c>
      <c r="F1081" s="43">
        <f t="shared" si="115"/>
        <v>0</v>
      </c>
      <c r="G1081" s="45">
        <f>IF(AND(C1081&lt;&gt;"",SUM(G$27:G1080)&lt;E$19),$E$19/$E$23,0)</f>
        <v>0</v>
      </c>
      <c r="H1081" s="43">
        <f t="shared" si="116"/>
        <v>0</v>
      </c>
      <c r="I1081" s="43">
        <f t="shared" si="118"/>
        <v>0</v>
      </c>
      <c r="J1081" s="78" t="str">
        <f t="shared" si="117"/>
        <v>2109–2110</v>
      </c>
      <c r="K1081" s="78"/>
      <c r="L1081" s="89"/>
      <c r="M1081" s="78"/>
      <c r="N1081" s="87"/>
      <c r="O1081" s="79"/>
      <c r="Q1081" s="46"/>
    </row>
    <row r="1082" spans="1:17" s="40" customFormat="1" ht="20.25" customHeight="1" x14ac:dyDescent="0.2">
      <c r="A1082" s="41">
        <v>76854</v>
      </c>
      <c r="B1082" s="42">
        <f t="shared" si="113"/>
        <v>0</v>
      </c>
      <c r="C1082" s="117"/>
      <c r="D1082" s="43">
        <f t="shared" si="114"/>
        <v>0</v>
      </c>
      <c r="E1082" s="44">
        <f t="shared" si="112"/>
        <v>0</v>
      </c>
      <c r="F1082" s="43">
        <f t="shared" si="115"/>
        <v>0</v>
      </c>
      <c r="G1082" s="45">
        <f>IF(AND(C1082&lt;&gt;"",SUM(G$27:G1081)&lt;E$19),$E$19/$E$23,0)</f>
        <v>0</v>
      </c>
      <c r="H1082" s="43">
        <f t="shared" si="116"/>
        <v>0</v>
      </c>
      <c r="I1082" s="43">
        <f t="shared" si="118"/>
        <v>0</v>
      </c>
      <c r="J1082" s="78" t="str">
        <f t="shared" si="117"/>
        <v>2109–2110</v>
      </c>
      <c r="K1082" s="78"/>
      <c r="L1082" s="89"/>
      <c r="M1082" s="78"/>
      <c r="N1082" s="87"/>
      <c r="O1082" s="79"/>
      <c r="Q1082" s="46"/>
    </row>
    <row r="1083" spans="1:17" s="40" customFormat="1" ht="20.25" customHeight="1" x14ac:dyDescent="0.2">
      <c r="A1083" s="41">
        <v>76884</v>
      </c>
      <c r="B1083" s="42">
        <f t="shared" si="113"/>
        <v>0</v>
      </c>
      <c r="C1083" s="117"/>
      <c r="D1083" s="43">
        <f t="shared" si="114"/>
        <v>0</v>
      </c>
      <c r="E1083" s="44">
        <f t="shared" si="112"/>
        <v>0</v>
      </c>
      <c r="F1083" s="43">
        <f t="shared" si="115"/>
        <v>0</v>
      </c>
      <c r="G1083" s="45">
        <f>IF(AND(C1083&lt;&gt;"",SUM(G$27:G1082)&lt;E$19),$E$19/$E$23,0)</f>
        <v>0</v>
      </c>
      <c r="H1083" s="43">
        <f t="shared" si="116"/>
        <v>0</v>
      </c>
      <c r="I1083" s="43">
        <f t="shared" si="118"/>
        <v>0</v>
      </c>
      <c r="J1083" s="78" t="str">
        <f t="shared" si="117"/>
        <v>2110–2111</v>
      </c>
      <c r="K1083" s="78"/>
      <c r="L1083" s="89"/>
      <c r="M1083" s="78"/>
      <c r="N1083" s="87"/>
      <c r="O1083" s="79"/>
      <c r="Q1083" s="46"/>
    </row>
    <row r="1084" spans="1:17" s="40" customFormat="1" ht="20.25" customHeight="1" x14ac:dyDescent="0.2">
      <c r="A1084" s="41">
        <v>76915</v>
      </c>
      <c r="B1084" s="42">
        <f t="shared" si="113"/>
        <v>0</v>
      </c>
      <c r="C1084" s="117"/>
      <c r="D1084" s="43">
        <f t="shared" si="114"/>
        <v>0</v>
      </c>
      <c r="E1084" s="44">
        <f t="shared" si="112"/>
        <v>0</v>
      </c>
      <c r="F1084" s="43">
        <f t="shared" si="115"/>
        <v>0</v>
      </c>
      <c r="G1084" s="45">
        <f>IF(AND(C1084&lt;&gt;"",SUM(G$27:G1083)&lt;E$19),$E$19/$E$23,0)</f>
        <v>0</v>
      </c>
      <c r="H1084" s="43">
        <f t="shared" si="116"/>
        <v>0</v>
      </c>
      <c r="I1084" s="43">
        <f t="shared" si="118"/>
        <v>0</v>
      </c>
      <c r="J1084" s="78" t="str">
        <f t="shared" si="117"/>
        <v>2110–2111</v>
      </c>
      <c r="K1084" s="78"/>
      <c r="L1084" s="89"/>
      <c r="M1084" s="78"/>
      <c r="N1084" s="87"/>
      <c r="O1084" s="79"/>
      <c r="Q1084" s="46"/>
    </row>
    <row r="1085" spans="1:17" s="40" customFormat="1" ht="20.25" customHeight="1" x14ac:dyDescent="0.2">
      <c r="A1085" s="41">
        <v>76946</v>
      </c>
      <c r="B1085" s="42">
        <f t="shared" si="113"/>
        <v>0</v>
      </c>
      <c r="C1085" s="117"/>
      <c r="D1085" s="43">
        <f t="shared" si="114"/>
        <v>0</v>
      </c>
      <c r="E1085" s="44">
        <f t="shared" si="112"/>
        <v>0</v>
      </c>
      <c r="F1085" s="43">
        <f t="shared" si="115"/>
        <v>0</v>
      </c>
      <c r="G1085" s="45">
        <f>IF(AND(C1085&lt;&gt;"",SUM(G$27:G1084)&lt;E$19),$E$19/$E$23,0)</f>
        <v>0</v>
      </c>
      <c r="H1085" s="43">
        <f t="shared" si="116"/>
        <v>0</v>
      </c>
      <c r="I1085" s="43">
        <f t="shared" si="118"/>
        <v>0</v>
      </c>
      <c r="J1085" s="78" t="str">
        <f t="shared" si="117"/>
        <v>2110–2111</v>
      </c>
      <c r="K1085" s="78"/>
      <c r="L1085" s="89"/>
      <c r="M1085" s="78"/>
      <c r="N1085" s="87"/>
      <c r="O1085" s="79"/>
      <c r="Q1085" s="46"/>
    </row>
    <row r="1086" spans="1:17" s="40" customFormat="1" ht="20.25" customHeight="1" x14ac:dyDescent="0.2">
      <c r="A1086" s="41">
        <v>76976</v>
      </c>
      <c r="B1086" s="42">
        <f t="shared" si="113"/>
        <v>0</v>
      </c>
      <c r="C1086" s="117"/>
      <c r="D1086" s="43">
        <f t="shared" si="114"/>
        <v>0</v>
      </c>
      <c r="E1086" s="44">
        <f t="shared" si="112"/>
        <v>0</v>
      </c>
      <c r="F1086" s="43">
        <f t="shared" si="115"/>
        <v>0</v>
      </c>
      <c r="G1086" s="45">
        <f>IF(AND(C1086&lt;&gt;"",SUM(G$27:G1085)&lt;E$19),$E$19/$E$23,0)</f>
        <v>0</v>
      </c>
      <c r="H1086" s="43">
        <f t="shared" si="116"/>
        <v>0</v>
      </c>
      <c r="I1086" s="43">
        <f t="shared" si="118"/>
        <v>0</v>
      </c>
      <c r="J1086" s="78" t="str">
        <f t="shared" si="117"/>
        <v>2110–2111</v>
      </c>
      <c r="K1086" s="78"/>
      <c r="L1086" s="89"/>
      <c r="M1086" s="78"/>
      <c r="N1086" s="87"/>
      <c r="O1086" s="79"/>
      <c r="Q1086" s="46"/>
    </row>
    <row r="1087" spans="1:17" s="40" customFormat="1" ht="20.25" customHeight="1" x14ac:dyDescent="0.2">
      <c r="A1087" s="41">
        <v>77007</v>
      </c>
      <c r="B1087" s="42">
        <f t="shared" si="113"/>
        <v>0</v>
      </c>
      <c r="C1087" s="117"/>
      <c r="D1087" s="43">
        <f t="shared" si="114"/>
        <v>0</v>
      </c>
      <c r="E1087" s="44">
        <f t="shared" si="112"/>
        <v>0</v>
      </c>
      <c r="F1087" s="43">
        <f t="shared" si="115"/>
        <v>0</v>
      </c>
      <c r="G1087" s="45">
        <f>IF(AND(C1087&lt;&gt;"",SUM(G$27:G1086)&lt;E$19),$E$19/$E$23,0)</f>
        <v>0</v>
      </c>
      <c r="H1087" s="43">
        <f t="shared" si="116"/>
        <v>0</v>
      </c>
      <c r="I1087" s="43">
        <f t="shared" si="118"/>
        <v>0</v>
      </c>
      <c r="J1087" s="78" t="str">
        <f t="shared" si="117"/>
        <v>2110–2111</v>
      </c>
      <c r="K1087" s="78"/>
      <c r="L1087" s="89"/>
      <c r="M1087" s="78"/>
      <c r="N1087" s="87"/>
      <c r="O1087" s="79"/>
      <c r="Q1087" s="46"/>
    </row>
    <row r="1088" spans="1:17" s="40" customFormat="1" ht="20.25" customHeight="1" x14ac:dyDescent="0.2">
      <c r="A1088" s="41">
        <v>77037</v>
      </c>
      <c r="B1088" s="42">
        <f t="shared" si="113"/>
        <v>0</v>
      </c>
      <c r="C1088" s="117"/>
      <c r="D1088" s="43">
        <f t="shared" si="114"/>
        <v>0</v>
      </c>
      <c r="E1088" s="44">
        <f t="shared" si="112"/>
        <v>0</v>
      </c>
      <c r="F1088" s="43">
        <f t="shared" si="115"/>
        <v>0</v>
      </c>
      <c r="G1088" s="45">
        <f>IF(AND(C1088&lt;&gt;"",SUM(G$27:G1087)&lt;E$19),$E$19/$E$23,0)</f>
        <v>0</v>
      </c>
      <c r="H1088" s="43">
        <f t="shared" si="116"/>
        <v>0</v>
      </c>
      <c r="I1088" s="43">
        <f t="shared" si="118"/>
        <v>0</v>
      </c>
      <c r="J1088" s="78" t="str">
        <f t="shared" si="117"/>
        <v>2110–2111</v>
      </c>
      <c r="K1088" s="78"/>
      <c r="L1088" s="89"/>
      <c r="M1088" s="78"/>
      <c r="N1088" s="87"/>
      <c r="O1088" s="79"/>
      <c r="Q1088" s="46"/>
    </row>
    <row r="1089" spans="1:17" s="40" customFormat="1" ht="20.25" customHeight="1" x14ac:dyDescent="0.2">
      <c r="A1089" s="41">
        <v>77068</v>
      </c>
      <c r="B1089" s="42">
        <f t="shared" si="113"/>
        <v>0</v>
      </c>
      <c r="C1089" s="117"/>
      <c r="D1089" s="43">
        <f t="shared" si="114"/>
        <v>0</v>
      </c>
      <c r="E1089" s="44">
        <f t="shared" si="112"/>
        <v>0</v>
      </c>
      <c r="F1089" s="43">
        <f t="shared" si="115"/>
        <v>0</v>
      </c>
      <c r="G1089" s="45">
        <f>IF(AND(C1089&lt;&gt;"",SUM(G$27:G1088)&lt;E$19),$E$19/$E$23,0)</f>
        <v>0</v>
      </c>
      <c r="H1089" s="43">
        <f t="shared" si="116"/>
        <v>0</v>
      </c>
      <c r="I1089" s="43">
        <f t="shared" si="118"/>
        <v>0</v>
      </c>
      <c r="J1089" s="78" t="str">
        <f t="shared" si="117"/>
        <v>2110–2111</v>
      </c>
      <c r="K1089" s="78"/>
      <c r="L1089" s="89"/>
      <c r="M1089" s="78"/>
      <c r="N1089" s="87"/>
      <c r="O1089" s="79"/>
      <c r="Q1089" s="46"/>
    </row>
    <row r="1090" spans="1:17" s="40" customFormat="1" ht="20.25" customHeight="1" x14ac:dyDescent="0.2">
      <c r="A1090" s="41">
        <v>77099</v>
      </c>
      <c r="B1090" s="42">
        <f t="shared" si="113"/>
        <v>0</v>
      </c>
      <c r="C1090" s="117"/>
      <c r="D1090" s="43">
        <f t="shared" si="114"/>
        <v>0</v>
      </c>
      <c r="E1090" s="44">
        <f t="shared" si="112"/>
        <v>0</v>
      </c>
      <c r="F1090" s="43">
        <f t="shared" si="115"/>
        <v>0</v>
      </c>
      <c r="G1090" s="45">
        <f>IF(AND(C1090&lt;&gt;"",SUM(G$27:G1089)&lt;E$19),$E$19/$E$23,0)</f>
        <v>0</v>
      </c>
      <c r="H1090" s="43">
        <f t="shared" si="116"/>
        <v>0</v>
      </c>
      <c r="I1090" s="43">
        <f t="shared" si="118"/>
        <v>0</v>
      </c>
      <c r="J1090" s="78" t="str">
        <f t="shared" si="117"/>
        <v>2110–2111</v>
      </c>
      <c r="K1090" s="78"/>
      <c r="L1090" s="89"/>
      <c r="M1090" s="78"/>
      <c r="N1090" s="87"/>
      <c r="O1090" s="79"/>
      <c r="Q1090" s="46"/>
    </row>
    <row r="1091" spans="1:17" s="40" customFormat="1" ht="20.25" customHeight="1" x14ac:dyDescent="0.2">
      <c r="A1091" s="41">
        <v>77127</v>
      </c>
      <c r="B1091" s="42">
        <f t="shared" si="113"/>
        <v>0</v>
      </c>
      <c r="C1091" s="117"/>
      <c r="D1091" s="43">
        <f t="shared" si="114"/>
        <v>0</v>
      </c>
      <c r="E1091" s="44">
        <f t="shared" si="112"/>
        <v>0</v>
      </c>
      <c r="F1091" s="43">
        <f t="shared" si="115"/>
        <v>0</v>
      </c>
      <c r="G1091" s="45">
        <f>IF(AND(C1091&lt;&gt;"",SUM(G$27:G1090)&lt;E$19),$E$19/$E$23,0)</f>
        <v>0</v>
      </c>
      <c r="H1091" s="43">
        <f t="shared" si="116"/>
        <v>0</v>
      </c>
      <c r="I1091" s="43">
        <f t="shared" si="118"/>
        <v>0</v>
      </c>
      <c r="J1091" s="78" t="str">
        <f t="shared" si="117"/>
        <v>2110–2111</v>
      </c>
      <c r="K1091" s="78"/>
      <c r="L1091" s="89"/>
      <c r="M1091" s="78"/>
      <c r="N1091" s="87"/>
      <c r="O1091" s="79"/>
      <c r="Q1091" s="46"/>
    </row>
    <row r="1092" spans="1:17" s="40" customFormat="1" ht="20.25" customHeight="1" x14ac:dyDescent="0.2">
      <c r="A1092" s="41">
        <v>77158</v>
      </c>
      <c r="B1092" s="42">
        <f t="shared" si="113"/>
        <v>0</v>
      </c>
      <c r="C1092" s="117"/>
      <c r="D1092" s="43">
        <f t="shared" si="114"/>
        <v>0</v>
      </c>
      <c r="E1092" s="44">
        <f t="shared" si="112"/>
        <v>0</v>
      </c>
      <c r="F1092" s="43">
        <f t="shared" si="115"/>
        <v>0</v>
      </c>
      <c r="G1092" s="45">
        <f>IF(AND(C1092&lt;&gt;"",SUM(G$27:G1091)&lt;E$19),$E$19/$E$23,0)</f>
        <v>0</v>
      </c>
      <c r="H1092" s="43">
        <f t="shared" si="116"/>
        <v>0</v>
      </c>
      <c r="I1092" s="43">
        <f t="shared" si="118"/>
        <v>0</v>
      </c>
      <c r="J1092" s="78" t="str">
        <f t="shared" si="117"/>
        <v>2110–2111</v>
      </c>
      <c r="K1092" s="78"/>
      <c r="L1092" s="89"/>
      <c r="M1092" s="78"/>
      <c r="N1092" s="87"/>
      <c r="O1092" s="79"/>
      <c r="Q1092" s="46"/>
    </row>
    <row r="1093" spans="1:17" s="40" customFormat="1" ht="20.25" customHeight="1" x14ac:dyDescent="0.2">
      <c r="A1093" s="41">
        <v>77188</v>
      </c>
      <c r="B1093" s="42">
        <f t="shared" si="113"/>
        <v>0</v>
      </c>
      <c r="C1093" s="117"/>
      <c r="D1093" s="43">
        <f t="shared" si="114"/>
        <v>0</v>
      </c>
      <c r="E1093" s="44">
        <f t="shared" si="112"/>
        <v>0</v>
      </c>
      <c r="F1093" s="43">
        <f t="shared" si="115"/>
        <v>0</v>
      </c>
      <c r="G1093" s="45">
        <f>IF(AND(C1093&lt;&gt;"",SUM(G$27:G1092)&lt;E$19),$E$19/$E$23,0)</f>
        <v>0</v>
      </c>
      <c r="H1093" s="43">
        <f t="shared" si="116"/>
        <v>0</v>
      </c>
      <c r="I1093" s="43">
        <f t="shared" si="118"/>
        <v>0</v>
      </c>
      <c r="J1093" s="78" t="str">
        <f t="shared" si="117"/>
        <v>2110–2111</v>
      </c>
      <c r="K1093" s="78"/>
      <c r="L1093" s="89"/>
      <c r="M1093" s="78"/>
      <c r="N1093" s="87"/>
      <c r="O1093" s="79"/>
      <c r="Q1093" s="46"/>
    </row>
    <row r="1094" spans="1:17" s="40" customFormat="1" ht="20.25" customHeight="1" x14ac:dyDescent="0.2">
      <c r="A1094" s="41">
        <v>77219</v>
      </c>
      <c r="B1094" s="42">
        <f t="shared" si="113"/>
        <v>0</v>
      </c>
      <c r="C1094" s="117"/>
      <c r="D1094" s="43">
        <f t="shared" si="114"/>
        <v>0</v>
      </c>
      <c r="E1094" s="44">
        <f t="shared" si="112"/>
        <v>0</v>
      </c>
      <c r="F1094" s="43">
        <f t="shared" si="115"/>
        <v>0</v>
      </c>
      <c r="G1094" s="45">
        <f>IF(AND(C1094&lt;&gt;"",SUM(G$27:G1093)&lt;E$19),$E$19/$E$23,0)</f>
        <v>0</v>
      </c>
      <c r="H1094" s="43">
        <f t="shared" si="116"/>
        <v>0</v>
      </c>
      <c r="I1094" s="43">
        <f t="shared" si="118"/>
        <v>0</v>
      </c>
      <c r="J1094" s="78" t="str">
        <f t="shared" si="117"/>
        <v>2110–2111</v>
      </c>
      <c r="K1094" s="78"/>
      <c r="L1094" s="89"/>
      <c r="M1094" s="78"/>
      <c r="N1094" s="87"/>
      <c r="O1094" s="79"/>
      <c r="Q1094" s="46"/>
    </row>
    <row r="1095" spans="1:17" s="40" customFormat="1" ht="20.25" customHeight="1" x14ac:dyDescent="0.2">
      <c r="A1095" s="41">
        <v>77249</v>
      </c>
      <c r="B1095" s="42">
        <f t="shared" si="113"/>
        <v>0</v>
      </c>
      <c r="C1095" s="117"/>
      <c r="D1095" s="43">
        <f t="shared" si="114"/>
        <v>0</v>
      </c>
      <c r="E1095" s="44">
        <f t="shared" si="112"/>
        <v>0</v>
      </c>
      <c r="F1095" s="43">
        <f t="shared" si="115"/>
        <v>0</v>
      </c>
      <c r="G1095" s="45">
        <f>IF(AND(C1095&lt;&gt;"",SUM(G$27:G1094)&lt;E$19),$E$19/$E$23,0)</f>
        <v>0</v>
      </c>
      <c r="H1095" s="43">
        <f t="shared" si="116"/>
        <v>0</v>
      </c>
      <c r="I1095" s="43">
        <f t="shared" si="118"/>
        <v>0</v>
      </c>
      <c r="J1095" s="78" t="str">
        <f t="shared" si="117"/>
        <v>2111–2112</v>
      </c>
      <c r="K1095" s="78"/>
      <c r="L1095" s="89"/>
      <c r="M1095" s="78"/>
      <c r="N1095" s="87"/>
      <c r="O1095" s="79"/>
      <c r="Q1095" s="46"/>
    </row>
    <row r="1096" spans="1:17" s="40" customFormat="1" ht="20.25" customHeight="1" x14ac:dyDescent="0.2">
      <c r="A1096" s="41">
        <v>77280</v>
      </c>
      <c r="B1096" s="42">
        <f t="shared" si="113"/>
        <v>0</v>
      </c>
      <c r="C1096" s="117"/>
      <c r="D1096" s="43">
        <f t="shared" si="114"/>
        <v>0</v>
      </c>
      <c r="E1096" s="44">
        <f t="shared" si="112"/>
        <v>0</v>
      </c>
      <c r="F1096" s="43">
        <f t="shared" si="115"/>
        <v>0</v>
      </c>
      <c r="G1096" s="45">
        <f>IF(AND(C1096&lt;&gt;"",SUM(G$27:G1095)&lt;E$19),$E$19/$E$23,0)</f>
        <v>0</v>
      </c>
      <c r="H1096" s="43">
        <f t="shared" si="116"/>
        <v>0</v>
      </c>
      <c r="I1096" s="43">
        <f t="shared" si="118"/>
        <v>0</v>
      </c>
      <c r="J1096" s="78" t="str">
        <f t="shared" si="117"/>
        <v>2111–2112</v>
      </c>
      <c r="K1096" s="78"/>
      <c r="L1096" s="89"/>
      <c r="M1096" s="78"/>
      <c r="N1096" s="87"/>
      <c r="O1096" s="79"/>
      <c r="Q1096" s="46"/>
    </row>
    <row r="1097" spans="1:17" s="40" customFormat="1" ht="20.25" customHeight="1" x14ac:dyDescent="0.2">
      <c r="A1097" s="41">
        <v>77311</v>
      </c>
      <c r="B1097" s="42">
        <f t="shared" si="113"/>
        <v>0</v>
      </c>
      <c r="C1097" s="117"/>
      <c r="D1097" s="43">
        <f t="shared" si="114"/>
        <v>0</v>
      </c>
      <c r="E1097" s="44">
        <f t="shared" si="112"/>
        <v>0</v>
      </c>
      <c r="F1097" s="43">
        <f t="shared" si="115"/>
        <v>0</v>
      </c>
      <c r="G1097" s="45">
        <f>IF(AND(C1097&lt;&gt;"",SUM(G$27:G1096)&lt;E$19),$E$19/$E$23,0)</f>
        <v>0</v>
      </c>
      <c r="H1097" s="43">
        <f t="shared" si="116"/>
        <v>0</v>
      </c>
      <c r="I1097" s="43">
        <f t="shared" si="118"/>
        <v>0</v>
      </c>
      <c r="J1097" s="78" t="str">
        <f t="shared" si="117"/>
        <v>2111–2112</v>
      </c>
      <c r="K1097" s="78"/>
      <c r="L1097" s="89"/>
      <c r="M1097" s="78"/>
      <c r="N1097" s="87"/>
      <c r="O1097" s="79"/>
      <c r="Q1097" s="46"/>
    </row>
    <row r="1098" spans="1:17" s="40" customFormat="1" ht="20.25" customHeight="1" x14ac:dyDescent="0.2">
      <c r="A1098" s="41">
        <v>77341</v>
      </c>
      <c r="B1098" s="42">
        <f t="shared" si="113"/>
        <v>0</v>
      </c>
      <c r="C1098" s="117"/>
      <c r="D1098" s="43">
        <f t="shared" si="114"/>
        <v>0</v>
      </c>
      <c r="E1098" s="44">
        <f t="shared" si="112"/>
        <v>0</v>
      </c>
      <c r="F1098" s="43">
        <f t="shared" si="115"/>
        <v>0</v>
      </c>
      <c r="G1098" s="45">
        <f>IF(AND(C1098&lt;&gt;"",SUM(G$27:G1097)&lt;E$19),$E$19/$E$23,0)</f>
        <v>0</v>
      </c>
      <c r="H1098" s="43">
        <f t="shared" si="116"/>
        <v>0</v>
      </c>
      <c r="I1098" s="43">
        <f t="shared" si="118"/>
        <v>0</v>
      </c>
      <c r="J1098" s="78" t="str">
        <f t="shared" si="117"/>
        <v>2111–2112</v>
      </c>
      <c r="K1098" s="78"/>
      <c r="L1098" s="89"/>
      <c r="M1098" s="78"/>
      <c r="N1098" s="87"/>
      <c r="O1098" s="79"/>
      <c r="Q1098" s="46"/>
    </row>
    <row r="1099" spans="1:17" s="40" customFormat="1" ht="20.25" customHeight="1" x14ac:dyDescent="0.2">
      <c r="A1099" s="41">
        <v>77372</v>
      </c>
      <c r="B1099" s="42">
        <f t="shared" si="113"/>
        <v>0</v>
      </c>
      <c r="C1099" s="117"/>
      <c r="D1099" s="43">
        <f t="shared" si="114"/>
        <v>0</v>
      </c>
      <c r="E1099" s="44">
        <f t="shared" si="112"/>
        <v>0</v>
      </c>
      <c r="F1099" s="43">
        <f t="shared" si="115"/>
        <v>0</v>
      </c>
      <c r="G1099" s="45">
        <f>IF(AND(C1099&lt;&gt;"",SUM(G$27:G1098)&lt;E$19),$E$19/$E$23,0)</f>
        <v>0</v>
      </c>
      <c r="H1099" s="43">
        <f t="shared" si="116"/>
        <v>0</v>
      </c>
      <c r="I1099" s="43">
        <f t="shared" si="118"/>
        <v>0</v>
      </c>
      <c r="J1099" s="78" t="str">
        <f t="shared" si="117"/>
        <v>2111–2112</v>
      </c>
      <c r="K1099" s="78"/>
      <c r="L1099" s="89"/>
      <c r="M1099" s="78"/>
      <c r="N1099" s="87"/>
      <c r="O1099" s="79"/>
      <c r="Q1099" s="46"/>
    </row>
    <row r="1100" spans="1:17" s="40" customFormat="1" ht="20.25" customHeight="1" x14ac:dyDescent="0.2">
      <c r="A1100" s="41">
        <v>77402</v>
      </c>
      <c r="B1100" s="42">
        <f t="shared" si="113"/>
        <v>0</v>
      </c>
      <c r="C1100" s="117"/>
      <c r="D1100" s="43">
        <f t="shared" si="114"/>
        <v>0</v>
      </c>
      <c r="E1100" s="44">
        <f t="shared" si="112"/>
        <v>0</v>
      </c>
      <c r="F1100" s="43">
        <f t="shared" si="115"/>
        <v>0</v>
      </c>
      <c r="G1100" s="45">
        <f>IF(AND(C1100&lt;&gt;"",SUM(G$27:G1099)&lt;E$19),$E$19/$E$23,0)</f>
        <v>0</v>
      </c>
      <c r="H1100" s="43">
        <f t="shared" si="116"/>
        <v>0</v>
      </c>
      <c r="I1100" s="43">
        <f t="shared" si="118"/>
        <v>0</v>
      </c>
      <c r="J1100" s="78" t="str">
        <f t="shared" si="117"/>
        <v>2111–2112</v>
      </c>
      <c r="K1100" s="78"/>
      <c r="L1100" s="89"/>
      <c r="M1100" s="78"/>
      <c r="N1100" s="87"/>
      <c r="O1100" s="79"/>
      <c r="Q1100" s="46"/>
    </row>
    <row r="1101" spans="1:17" s="40" customFormat="1" ht="20.25" customHeight="1" x14ac:dyDescent="0.2">
      <c r="A1101" s="41">
        <v>77433</v>
      </c>
      <c r="B1101" s="42">
        <f t="shared" si="113"/>
        <v>0</v>
      </c>
      <c r="C1101" s="117"/>
      <c r="D1101" s="43">
        <f t="shared" si="114"/>
        <v>0</v>
      </c>
      <c r="E1101" s="44">
        <f t="shared" si="112"/>
        <v>0</v>
      </c>
      <c r="F1101" s="43">
        <f t="shared" si="115"/>
        <v>0</v>
      </c>
      <c r="G1101" s="45">
        <f>IF(AND(C1101&lt;&gt;"",SUM(G$27:G1100)&lt;E$19),$E$19/$E$23,0)</f>
        <v>0</v>
      </c>
      <c r="H1101" s="43">
        <f t="shared" si="116"/>
        <v>0</v>
      </c>
      <c r="I1101" s="43">
        <f t="shared" si="118"/>
        <v>0</v>
      </c>
      <c r="J1101" s="78" t="str">
        <f t="shared" si="117"/>
        <v>2111–2112</v>
      </c>
      <c r="K1101" s="78"/>
      <c r="L1101" s="89"/>
      <c r="M1101" s="78"/>
      <c r="N1101" s="87"/>
      <c r="O1101" s="79"/>
      <c r="Q1101" s="46"/>
    </row>
    <row r="1102" spans="1:17" s="40" customFormat="1" ht="20.25" customHeight="1" x14ac:dyDescent="0.2">
      <c r="A1102" s="41">
        <v>77464</v>
      </c>
      <c r="B1102" s="42">
        <f t="shared" si="113"/>
        <v>0</v>
      </c>
      <c r="C1102" s="117"/>
      <c r="D1102" s="43">
        <f t="shared" si="114"/>
        <v>0</v>
      </c>
      <c r="E1102" s="44">
        <f t="shared" si="112"/>
        <v>0</v>
      </c>
      <c r="F1102" s="43">
        <f t="shared" si="115"/>
        <v>0</v>
      </c>
      <c r="G1102" s="45">
        <f>IF(AND(C1102&lt;&gt;"",SUM(G$27:G1101)&lt;E$19),$E$19/$E$23,0)</f>
        <v>0</v>
      </c>
      <c r="H1102" s="43">
        <f t="shared" si="116"/>
        <v>0</v>
      </c>
      <c r="I1102" s="43">
        <f t="shared" si="118"/>
        <v>0</v>
      </c>
      <c r="J1102" s="78" t="str">
        <f t="shared" si="117"/>
        <v>2111–2112</v>
      </c>
      <c r="K1102" s="78"/>
      <c r="L1102" s="89"/>
      <c r="M1102" s="78"/>
      <c r="N1102" s="87"/>
      <c r="O1102" s="79"/>
      <c r="Q1102" s="46"/>
    </row>
    <row r="1103" spans="1:17" s="40" customFormat="1" ht="20.25" customHeight="1" x14ac:dyDescent="0.2">
      <c r="A1103" s="41">
        <v>77493</v>
      </c>
      <c r="B1103" s="42">
        <f t="shared" si="113"/>
        <v>0</v>
      </c>
      <c r="C1103" s="117"/>
      <c r="D1103" s="43">
        <f t="shared" si="114"/>
        <v>0</v>
      </c>
      <c r="E1103" s="44">
        <f t="shared" si="112"/>
        <v>0</v>
      </c>
      <c r="F1103" s="43">
        <f t="shared" si="115"/>
        <v>0</v>
      </c>
      <c r="G1103" s="45">
        <f>IF(AND(C1103&lt;&gt;"",SUM(G$27:G1102)&lt;E$19),$E$19/$E$23,0)</f>
        <v>0</v>
      </c>
      <c r="H1103" s="43">
        <f t="shared" si="116"/>
        <v>0</v>
      </c>
      <c r="I1103" s="43">
        <f t="shared" si="118"/>
        <v>0</v>
      </c>
      <c r="J1103" s="78" t="str">
        <f t="shared" si="117"/>
        <v>2111–2112</v>
      </c>
      <c r="K1103" s="78"/>
      <c r="L1103" s="89"/>
      <c r="M1103" s="78"/>
      <c r="N1103" s="87"/>
      <c r="O1103" s="79"/>
      <c r="Q1103" s="46"/>
    </row>
    <row r="1104" spans="1:17" s="40" customFormat="1" ht="20.25" customHeight="1" x14ac:dyDescent="0.2">
      <c r="A1104" s="41">
        <v>77524</v>
      </c>
      <c r="B1104" s="42">
        <f t="shared" si="113"/>
        <v>0</v>
      </c>
      <c r="C1104" s="117"/>
      <c r="D1104" s="43">
        <f t="shared" si="114"/>
        <v>0</v>
      </c>
      <c r="E1104" s="44">
        <f t="shared" si="112"/>
        <v>0</v>
      </c>
      <c r="F1104" s="43">
        <f t="shared" si="115"/>
        <v>0</v>
      </c>
      <c r="G1104" s="45">
        <f>IF(AND(C1104&lt;&gt;"",SUM(G$27:G1103)&lt;E$19),$E$19/$E$23,0)</f>
        <v>0</v>
      </c>
      <c r="H1104" s="43">
        <f t="shared" si="116"/>
        <v>0</v>
      </c>
      <c r="I1104" s="43">
        <f t="shared" si="118"/>
        <v>0</v>
      </c>
      <c r="J1104" s="78" t="str">
        <f t="shared" si="117"/>
        <v>2111–2112</v>
      </c>
      <c r="K1104" s="78"/>
      <c r="L1104" s="89"/>
      <c r="M1104" s="78"/>
      <c r="N1104" s="87"/>
      <c r="O1104" s="79"/>
      <c r="Q1104" s="46"/>
    </row>
    <row r="1105" spans="1:17" s="40" customFormat="1" ht="20.25" customHeight="1" x14ac:dyDescent="0.2">
      <c r="A1105" s="41">
        <v>77554</v>
      </c>
      <c r="B1105" s="42">
        <f t="shared" si="113"/>
        <v>0</v>
      </c>
      <c r="C1105" s="117"/>
      <c r="D1105" s="43">
        <f t="shared" si="114"/>
        <v>0</v>
      </c>
      <c r="E1105" s="44">
        <f t="shared" si="112"/>
        <v>0</v>
      </c>
      <c r="F1105" s="43">
        <f t="shared" si="115"/>
        <v>0</v>
      </c>
      <c r="G1105" s="45">
        <f>IF(AND(C1105&lt;&gt;"",SUM(G$27:G1104)&lt;E$19),$E$19/$E$23,0)</f>
        <v>0</v>
      </c>
      <c r="H1105" s="43">
        <f t="shared" si="116"/>
        <v>0</v>
      </c>
      <c r="I1105" s="43">
        <f t="shared" si="118"/>
        <v>0</v>
      </c>
      <c r="J1105" s="78" t="str">
        <f t="shared" si="117"/>
        <v>2111–2112</v>
      </c>
      <c r="K1105" s="78"/>
      <c r="L1105" s="89"/>
      <c r="M1105" s="78"/>
      <c r="N1105" s="87"/>
      <c r="O1105" s="79"/>
      <c r="Q1105" s="46"/>
    </row>
    <row r="1106" spans="1:17" s="40" customFormat="1" ht="20.25" customHeight="1" x14ac:dyDescent="0.2">
      <c r="A1106" s="41">
        <v>77585</v>
      </c>
      <c r="B1106" s="42">
        <f t="shared" si="113"/>
        <v>0</v>
      </c>
      <c r="C1106" s="117"/>
      <c r="D1106" s="43">
        <f t="shared" si="114"/>
        <v>0</v>
      </c>
      <c r="E1106" s="44">
        <f t="shared" si="112"/>
        <v>0</v>
      </c>
      <c r="F1106" s="43">
        <f t="shared" si="115"/>
        <v>0</v>
      </c>
      <c r="G1106" s="45">
        <f>IF(AND(C1106&lt;&gt;"",SUM(G$27:G1105)&lt;E$19),$E$19/$E$23,0)</f>
        <v>0</v>
      </c>
      <c r="H1106" s="43">
        <f t="shared" si="116"/>
        <v>0</v>
      </c>
      <c r="I1106" s="43">
        <f t="shared" si="118"/>
        <v>0</v>
      </c>
      <c r="J1106" s="78" t="str">
        <f t="shared" si="117"/>
        <v>2111–2112</v>
      </c>
      <c r="K1106" s="78"/>
      <c r="L1106" s="89"/>
      <c r="M1106" s="78"/>
      <c r="N1106" s="87"/>
      <c r="O1106" s="79"/>
      <c r="Q1106" s="46"/>
    </row>
    <row r="1107" spans="1:17" s="40" customFormat="1" ht="20.25" customHeight="1" x14ac:dyDescent="0.2">
      <c r="A1107" s="41">
        <v>77615</v>
      </c>
      <c r="B1107" s="42">
        <f t="shared" si="113"/>
        <v>0</v>
      </c>
      <c r="C1107" s="117"/>
      <c r="D1107" s="43">
        <f t="shared" si="114"/>
        <v>0</v>
      </c>
      <c r="E1107" s="44">
        <f t="shared" si="112"/>
        <v>0</v>
      </c>
      <c r="F1107" s="43">
        <f t="shared" si="115"/>
        <v>0</v>
      </c>
      <c r="G1107" s="45">
        <f>IF(AND(C1107&lt;&gt;"",SUM(G$27:G1106)&lt;E$19),$E$19/$E$23,0)</f>
        <v>0</v>
      </c>
      <c r="H1107" s="43">
        <f t="shared" si="116"/>
        <v>0</v>
      </c>
      <c r="I1107" s="43">
        <f t="shared" si="118"/>
        <v>0</v>
      </c>
      <c r="J1107" s="78" t="str">
        <f t="shared" si="117"/>
        <v>2112–2113</v>
      </c>
      <c r="K1107" s="78"/>
      <c r="L1107" s="89"/>
      <c r="M1107" s="78"/>
      <c r="N1107" s="87"/>
      <c r="O1107" s="79"/>
      <c r="Q1107" s="46"/>
    </row>
    <row r="1108" spans="1:17" s="40" customFormat="1" ht="20.25" customHeight="1" x14ac:dyDescent="0.2">
      <c r="A1108" s="41">
        <v>77646</v>
      </c>
      <c r="B1108" s="42">
        <f t="shared" si="113"/>
        <v>0</v>
      </c>
      <c r="C1108" s="117"/>
      <c r="D1108" s="43">
        <f t="shared" si="114"/>
        <v>0</v>
      </c>
      <c r="E1108" s="44">
        <f t="shared" si="112"/>
        <v>0</v>
      </c>
      <c r="F1108" s="43">
        <f t="shared" si="115"/>
        <v>0</v>
      </c>
      <c r="G1108" s="45">
        <f>IF(AND(C1108&lt;&gt;"",SUM(G$27:G1107)&lt;E$19),$E$19/$E$23,0)</f>
        <v>0</v>
      </c>
      <c r="H1108" s="43">
        <f t="shared" si="116"/>
        <v>0</v>
      </c>
      <c r="I1108" s="43">
        <f t="shared" si="118"/>
        <v>0</v>
      </c>
      <c r="J1108" s="78" t="str">
        <f t="shared" si="117"/>
        <v>2112–2113</v>
      </c>
      <c r="K1108" s="78"/>
      <c r="L1108" s="89"/>
      <c r="M1108" s="78"/>
      <c r="N1108" s="87"/>
      <c r="O1108" s="79"/>
      <c r="Q1108" s="46"/>
    </row>
    <row r="1109" spans="1:17" s="40" customFormat="1" ht="20.25" customHeight="1" x14ac:dyDescent="0.2">
      <c r="A1109" s="41">
        <v>77677</v>
      </c>
      <c r="B1109" s="42">
        <f t="shared" si="113"/>
        <v>0</v>
      </c>
      <c r="C1109" s="117"/>
      <c r="D1109" s="43">
        <f t="shared" si="114"/>
        <v>0</v>
      </c>
      <c r="E1109" s="44">
        <f t="shared" si="112"/>
        <v>0</v>
      </c>
      <c r="F1109" s="43">
        <f t="shared" si="115"/>
        <v>0</v>
      </c>
      <c r="G1109" s="45">
        <f>IF(AND(C1109&lt;&gt;"",SUM(G$27:G1108)&lt;E$19),$E$19/$E$23,0)</f>
        <v>0</v>
      </c>
      <c r="H1109" s="43">
        <f t="shared" si="116"/>
        <v>0</v>
      </c>
      <c r="I1109" s="43">
        <f t="shared" si="118"/>
        <v>0</v>
      </c>
      <c r="J1109" s="78" t="str">
        <f t="shared" si="117"/>
        <v>2112–2113</v>
      </c>
      <c r="K1109" s="78"/>
      <c r="L1109" s="89"/>
      <c r="M1109" s="78"/>
      <c r="N1109" s="87"/>
      <c r="O1109" s="79"/>
      <c r="Q1109" s="46"/>
    </row>
    <row r="1110" spans="1:17" s="40" customFormat="1" ht="20.25" customHeight="1" x14ac:dyDescent="0.2">
      <c r="A1110" s="41">
        <v>77707</v>
      </c>
      <c r="B1110" s="42">
        <f t="shared" si="113"/>
        <v>0</v>
      </c>
      <c r="C1110" s="117"/>
      <c r="D1110" s="43">
        <f t="shared" si="114"/>
        <v>0</v>
      </c>
      <c r="E1110" s="44">
        <f t="shared" si="112"/>
        <v>0</v>
      </c>
      <c r="F1110" s="43">
        <f t="shared" si="115"/>
        <v>0</v>
      </c>
      <c r="G1110" s="45">
        <f>IF(AND(C1110&lt;&gt;"",SUM(G$27:G1109)&lt;E$19),$E$19/$E$23,0)</f>
        <v>0</v>
      </c>
      <c r="H1110" s="43">
        <f t="shared" si="116"/>
        <v>0</v>
      </c>
      <c r="I1110" s="43">
        <f t="shared" si="118"/>
        <v>0</v>
      </c>
      <c r="J1110" s="78" t="str">
        <f t="shared" si="117"/>
        <v>2112–2113</v>
      </c>
      <c r="K1110" s="78"/>
      <c r="L1110" s="89"/>
      <c r="M1110" s="78"/>
      <c r="N1110" s="87"/>
      <c r="O1110" s="79"/>
      <c r="Q1110" s="46"/>
    </row>
    <row r="1111" spans="1:17" s="40" customFormat="1" ht="20.25" customHeight="1" x14ac:dyDescent="0.2">
      <c r="A1111" s="41">
        <v>77738</v>
      </c>
      <c r="B1111" s="42">
        <f t="shared" si="113"/>
        <v>0</v>
      </c>
      <c r="C1111" s="117"/>
      <c r="D1111" s="43">
        <f t="shared" si="114"/>
        <v>0</v>
      </c>
      <c r="E1111" s="44">
        <f t="shared" si="112"/>
        <v>0</v>
      </c>
      <c r="F1111" s="43">
        <f t="shared" si="115"/>
        <v>0</v>
      </c>
      <c r="G1111" s="45">
        <f>IF(AND(C1111&lt;&gt;"",SUM(G$27:G1110)&lt;E$19),$E$19/$E$23,0)</f>
        <v>0</v>
      </c>
      <c r="H1111" s="43">
        <f t="shared" si="116"/>
        <v>0</v>
      </c>
      <c r="I1111" s="43">
        <f t="shared" si="118"/>
        <v>0</v>
      </c>
      <c r="J1111" s="78" t="str">
        <f t="shared" si="117"/>
        <v>2112–2113</v>
      </c>
      <c r="K1111" s="78"/>
      <c r="L1111" s="89"/>
      <c r="M1111" s="78"/>
      <c r="N1111" s="87"/>
      <c r="O1111" s="79"/>
      <c r="Q1111" s="46"/>
    </row>
    <row r="1112" spans="1:17" s="40" customFormat="1" ht="20.25" customHeight="1" x14ac:dyDescent="0.2">
      <c r="A1112" s="41">
        <v>77768</v>
      </c>
      <c r="B1112" s="42">
        <f t="shared" si="113"/>
        <v>0</v>
      </c>
      <c r="C1112" s="117"/>
      <c r="D1112" s="43">
        <f t="shared" si="114"/>
        <v>0</v>
      </c>
      <c r="E1112" s="44">
        <f t="shared" si="112"/>
        <v>0</v>
      </c>
      <c r="F1112" s="43">
        <f t="shared" si="115"/>
        <v>0</v>
      </c>
      <c r="G1112" s="45">
        <f>IF(AND(C1112&lt;&gt;"",SUM(G$27:G1111)&lt;E$19),$E$19/$E$23,0)</f>
        <v>0</v>
      </c>
      <c r="H1112" s="43">
        <f t="shared" si="116"/>
        <v>0</v>
      </c>
      <c r="I1112" s="43">
        <f t="shared" si="118"/>
        <v>0</v>
      </c>
      <c r="J1112" s="78" t="str">
        <f t="shared" si="117"/>
        <v>2112–2113</v>
      </c>
      <c r="K1112" s="78"/>
      <c r="L1112" s="89"/>
      <c r="M1112" s="78"/>
      <c r="N1112" s="87"/>
      <c r="O1112" s="79"/>
      <c r="Q1112" s="46"/>
    </row>
    <row r="1113" spans="1:17" s="40" customFormat="1" ht="20.25" customHeight="1" x14ac:dyDescent="0.2">
      <c r="A1113" s="41">
        <v>77799</v>
      </c>
      <c r="B1113" s="42">
        <f t="shared" si="113"/>
        <v>0</v>
      </c>
      <c r="C1113" s="117"/>
      <c r="D1113" s="43">
        <f t="shared" si="114"/>
        <v>0</v>
      </c>
      <c r="E1113" s="44">
        <f t="shared" si="112"/>
        <v>0</v>
      </c>
      <c r="F1113" s="43">
        <f t="shared" si="115"/>
        <v>0</v>
      </c>
      <c r="G1113" s="45">
        <f>IF(AND(C1113&lt;&gt;"",SUM(G$27:G1112)&lt;E$19),$E$19/$E$23,0)</f>
        <v>0</v>
      </c>
      <c r="H1113" s="43">
        <f t="shared" si="116"/>
        <v>0</v>
      </c>
      <c r="I1113" s="43">
        <f t="shared" si="118"/>
        <v>0</v>
      </c>
      <c r="J1113" s="78" t="str">
        <f t="shared" si="117"/>
        <v>2112–2113</v>
      </c>
      <c r="K1113" s="78"/>
      <c r="L1113" s="89"/>
      <c r="M1113" s="78"/>
      <c r="N1113" s="87"/>
      <c r="O1113" s="79"/>
      <c r="Q1113" s="46"/>
    </row>
    <row r="1114" spans="1:17" s="40" customFormat="1" ht="20.25" customHeight="1" x14ac:dyDescent="0.2">
      <c r="A1114" s="41">
        <v>77830</v>
      </c>
      <c r="B1114" s="42">
        <f t="shared" si="113"/>
        <v>0</v>
      </c>
      <c r="C1114" s="117"/>
      <c r="D1114" s="43">
        <f t="shared" si="114"/>
        <v>0</v>
      </c>
      <c r="E1114" s="44">
        <f t="shared" si="112"/>
        <v>0</v>
      </c>
      <c r="F1114" s="43">
        <f t="shared" si="115"/>
        <v>0</v>
      </c>
      <c r="G1114" s="45">
        <f>IF(AND(C1114&lt;&gt;"",SUM(G$27:G1113)&lt;E$19),$E$19/$E$23,0)</f>
        <v>0</v>
      </c>
      <c r="H1114" s="43">
        <f t="shared" si="116"/>
        <v>0</v>
      </c>
      <c r="I1114" s="43">
        <f t="shared" si="118"/>
        <v>0</v>
      </c>
      <c r="J1114" s="78" t="str">
        <f t="shared" si="117"/>
        <v>2112–2113</v>
      </c>
      <c r="K1114" s="78"/>
      <c r="L1114" s="89"/>
      <c r="M1114" s="78"/>
      <c r="N1114" s="87"/>
      <c r="O1114" s="79"/>
      <c r="Q1114" s="46"/>
    </row>
    <row r="1115" spans="1:17" s="40" customFormat="1" ht="20.25" customHeight="1" x14ac:dyDescent="0.2">
      <c r="A1115" s="41">
        <v>77858</v>
      </c>
      <c r="B1115" s="42">
        <f t="shared" si="113"/>
        <v>0</v>
      </c>
      <c r="C1115" s="117"/>
      <c r="D1115" s="43">
        <f t="shared" si="114"/>
        <v>0</v>
      </c>
      <c r="E1115" s="44">
        <f t="shared" ref="E1115:E1178" si="119">C1115-D1115</f>
        <v>0</v>
      </c>
      <c r="F1115" s="43">
        <f t="shared" si="115"/>
        <v>0</v>
      </c>
      <c r="G1115" s="45">
        <f>IF(AND(C1115&lt;&gt;"",SUM(G$27:G1114)&lt;E$19),$E$19/$E$23,0)</f>
        <v>0</v>
      </c>
      <c r="H1115" s="43">
        <f t="shared" si="116"/>
        <v>0</v>
      </c>
      <c r="I1115" s="43">
        <f t="shared" si="118"/>
        <v>0</v>
      </c>
      <c r="J1115" s="78" t="str">
        <f t="shared" si="117"/>
        <v>2112–2113</v>
      </c>
      <c r="K1115" s="78"/>
      <c r="L1115" s="89"/>
      <c r="M1115" s="78"/>
      <c r="N1115" s="87"/>
      <c r="O1115" s="79"/>
      <c r="Q1115" s="46"/>
    </row>
    <row r="1116" spans="1:17" s="40" customFormat="1" ht="20.25" customHeight="1" x14ac:dyDescent="0.2">
      <c r="A1116" s="41">
        <v>77889</v>
      </c>
      <c r="B1116" s="42">
        <f t="shared" ref="B1116:B1179" si="120">IF(C1116&gt;0,C1116*-1,C1116)</f>
        <v>0</v>
      </c>
      <c r="C1116" s="117"/>
      <c r="D1116" s="43">
        <f t="shared" ref="D1116:D1179" si="121">IF(C1116="",0,IF($E$15="Beginning",IF(C1115&lt;&gt;"",$F1115*$E$6/12,0),IF(C1115&lt;&gt;"",$F1115*$E$6/12,$E$16*$E$6/12)))</f>
        <v>0</v>
      </c>
      <c r="E1116" s="44">
        <f t="shared" si="119"/>
        <v>0</v>
      </c>
      <c r="F1116" s="43">
        <f t="shared" ref="F1116:F1179" si="122">IF(C1116="",0,IF(C1115="",$E$16-E1116,IF(C1116&lt;&gt;"",F1115-E1116)))</f>
        <v>0</v>
      </c>
      <c r="G1116" s="45">
        <f>IF(AND(C1116&lt;&gt;"",SUM(G$27:G1115)&lt;E$19),$E$19/$E$23,0)</f>
        <v>0</v>
      </c>
      <c r="H1116" s="43">
        <f t="shared" ref="H1116:H1179" si="123">IF(C1116&lt;&gt;"",G1116+H1115,0)</f>
        <v>0</v>
      </c>
      <c r="I1116" s="43">
        <f t="shared" si="118"/>
        <v>0</v>
      </c>
      <c r="J1116" s="78" t="str">
        <f t="shared" ref="J1116:J1179" si="124">IF(OR(MONTH(A1116)=1,MONTH(A1116)=2,MONTH(A1116)=3,MONTH(A1116)=4,MONTH(A1116)=5,MONTH(A1116)=6),YEAR(A1116)-1&amp;"–"&amp;YEAR(A1116),YEAR(A1116)&amp;"–"&amp;YEAR(A1116)+1)</f>
        <v>2112–2113</v>
      </c>
      <c r="K1116" s="78"/>
      <c r="L1116" s="89"/>
      <c r="M1116" s="78"/>
      <c r="N1116" s="87"/>
      <c r="O1116" s="79"/>
      <c r="Q1116" s="46"/>
    </row>
    <row r="1117" spans="1:17" s="40" customFormat="1" ht="20.25" customHeight="1" x14ac:dyDescent="0.2">
      <c r="A1117" s="41">
        <v>77919</v>
      </c>
      <c r="B1117" s="42">
        <f t="shared" si="120"/>
        <v>0</v>
      </c>
      <c r="C1117" s="117"/>
      <c r="D1117" s="43">
        <f t="shared" si="121"/>
        <v>0</v>
      </c>
      <c r="E1117" s="44">
        <f t="shared" si="119"/>
        <v>0</v>
      </c>
      <c r="F1117" s="43">
        <f t="shared" si="122"/>
        <v>0</v>
      </c>
      <c r="G1117" s="45">
        <f>IF(AND(C1117&lt;&gt;"",SUM(G$27:G1116)&lt;E$19),$E$19/$E$23,0)</f>
        <v>0</v>
      </c>
      <c r="H1117" s="43">
        <f t="shared" si="123"/>
        <v>0</v>
      </c>
      <c r="I1117" s="43">
        <f t="shared" ref="I1117:I1180" si="125">IF(C1117&lt;&gt;"",$E$19-H1117,0)</f>
        <v>0</v>
      </c>
      <c r="J1117" s="78" t="str">
        <f t="shared" si="124"/>
        <v>2112–2113</v>
      </c>
      <c r="K1117" s="78"/>
      <c r="L1117" s="89"/>
      <c r="M1117" s="78"/>
      <c r="N1117" s="87"/>
      <c r="O1117" s="79"/>
      <c r="Q1117" s="46"/>
    </row>
    <row r="1118" spans="1:17" s="40" customFormat="1" ht="20.25" customHeight="1" x14ac:dyDescent="0.2">
      <c r="A1118" s="41">
        <v>77950</v>
      </c>
      <c r="B1118" s="42">
        <f t="shared" si="120"/>
        <v>0</v>
      </c>
      <c r="C1118" s="117"/>
      <c r="D1118" s="43">
        <f t="shared" si="121"/>
        <v>0</v>
      </c>
      <c r="E1118" s="44">
        <f t="shared" si="119"/>
        <v>0</v>
      </c>
      <c r="F1118" s="43">
        <f t="shared" si="122"/>
        <v>0</v>
      </c>
      <c r="G1118" s="45">
        <f>IF(AND(C1118&lt;&gt;"",SUM(G$27:G1117)&lt;E$19),$E$19/$E$23,0)</f>
        <v>0</v>
      </c>
      <c r="H1118" s="43">
        <f t="shared" si="123"/>
        <v>0</v>
      </c>
      <c r="I1118" s="43">
        <f t="shared" si="125"/>
        <v>0</v>
      </c>
      <c r="J1118" s="78" t="str">
        <f t="shared" si="124"/>
        <v>2112–2113</v>
      </c>
      <c r="K1118" s="78"/>
      <c r="L1118" s="89"/>
      <c r="M1118" s="78"/>
      <c r="N1118" s="87"/>
      <c r="O1118" s="79"/>
      <c r="Q1118" s="46"/>
    </row>
    <row r="1119" spans="1:17" s="40" customFormat="1" ht="20.25" customHeight="1" x14ac:dyDescent="0.2">
      <c r="A1119" s="41">
        <v>77980</v>
      </c>
      <c r="B1119" s="42">
        <f t="shared" si="120"/>
        <v>0</v>
      </c>
      <c r="C1119" s="117"/>
      <c r="D1119" s="43">
        <f t="shared" si="121"/>
        <v>0</v>
      </c>
      <c r="E1119" s="44">
        <f t="shared" si="119"/>
        <v>0</v>
      </c>
      <c r="F1119" s="43">
        <f t="shared" si="122"/>
        <v>0</v>
      </c>
      <c r="G1119" s="45">
        <f>IF(AND(C1119&lt;&gt;"",SUM(G$27:G1118)&lt;E$19),$E$19/$E$23,0)</f>
        <v>0</v>
      </c>
      <c r="H1119" s="43">
        <f t="shared" si="123"/>
        <v>0</v>
      </c>
      <c r="I1119" s="43">
        <f t="shared" si="125"/>
        <v>0</v>
      </c>
      <c r="J1119" s="78" t="str">
        <f t="shared" si="124"/>
        <v>2113–2114</v>
      </c>
      <c r="K1119" s="78"/>
      <c r="L1119" s="89"/>
      <c r="M1119" s="78"/>
      <c r="N1119" s="87"/>
      <c r="O1119" s="79"/>
      <c r="Q1119" s="46"/>
    </row>
    <row r="1120" spans="1:17" s="40" customFormat="1" ht="20.25" customHeight="1" x14ac:dyDescent="0.2">
      <c r="A1120" s="41">
        <v>78011</v>
      </c>
      <c r="B1120" s="42">
        <f t="shared" si="120"/>
        <v>0</v>
      </c>
      <c r="C1120" s="117"/>
      <c r="D1120" s="43">
        <f t="shared" si="121"/>
        <v>0</v>
      </c>
      <c r="E1120" s="44">
        <f t="shared" si="119"/>
        <v>0</v>
      </c>
      <c r="F1120" s="43">
        <f t="shared" si="122"/>
        <v>0</v>
      </c>
      <c r="G1120" s="45">
        <f>IF(AND(C1120&lt;&gt;"",SUM(G$27:G1119)&lt;E$19),$E$19/$E$23,0)</f>
        <v>0</v>
      </c>
      <c r="H1120" s="43">
        <f t="shared" si="123"/>
        <v>0</v>
      </c>
      <c r="I1120" s="43">
        <f t="shared" si="125"/>
        <v>0</v>
      </c>
      <c r="J1120" s="78" t="str">
        <f t="shared" si="124"/>
        <v>2113–2114</v>
      </c>
      <c r="K1120" s="78"/>
      <c r="L1120" s="89"/>
      <c r="M1120" s="78"/>
      <c r="N1120" s="87"/>
      <c r="O1120" s="79"/>
      <c r="Q1120" s="46"/>
    </row>
    <row r="1121" spans="1:17" s="40" customFormat="1" ht="20.25" customHeight="1" x14ac:dyDescent="0.2">
      <c r="A1121" s="41">
        <v>78042</v>
      </c>
      <c r="B1121" s="42">
        <f t="shared" si="120"/>
        <v>0</v>
      </c>
      <c r="C1121" s="117"/>
      <c r="D1121" s="43">
        <f t="shared" si="121"/>
        <v>0</v>
      </c>
      <c r="E1121" s="44">
        <f t="shared" si="119"/>
        <v>0</v>
      </c>
      <c r="F1121" s="43">
        <f t="shared" si="122"/>
        <v>0</v>
      </c>
      <c r="G1121" s="45">
        <f>IF(AND(C1121&lt;&gt;"",SUM(G$27:G1120)&lt;E$19),$E$19/$E$23,0)</f>
        <v>0</v>
      </c>
      <c r="H1121" s="43">
        <f t="shared" si="123"/>
        <v>0</v>
      </c>
      <c r="I1121" s="43">
        <f t="shared" si="125"/>
        <v>0</v>
      </c>
      <c r="J1121" s="78" t="str">
        <f t="shared" si="124"/>
        <v>2113–2114</v>
      </c>
      <c r="K1121" s="78"/>
      <c r="L1121" s="89"/>
      <c r="M1121" s="78"/>
      <c r="N1121" s="87"/>
      <c r="O1121" s="79"/>
      <c r="Q1121" s="46"/>
    </row>
    <row r="1122" spans="1:17" s="40" customFormat="1" ht="20.25" customHeight="1" x14ac:dyDescent="0.2">
      <c r="A1122" s="41">
        <v>78072</v>
      </c>
      <c r="B1122" s="42">
        <f t="shared" si="120"/>
        <v>0</v>
      </c>
      <c r="C1122" s="117"/>
      <c r="D1122" s="43">
        <f t="shared" si="121"/>
        <v>0</v>
      </c>
      <c r="E1122" s="44">
        <f t="shared" si="119"/>
        <v>0</v>
      </c>
      <c r="F1122" s="43">
        <f t="shared" si="122"/>
        <v>0</v>
      </c>
      <c r="G1122" s="45">
        <f>IF(AND(C1122&lt;&gt;"",SUM(G$27:G1121)&lt;E$19),$E$19/$E$23,0)</f>
        <v>0</v>
      </c>
      <c r="H1122" s="43">
        <f t="shared" si="123"/>
        <v>0</v>
      </c>
      <c r="I1122" s="43">
        <f t="shared" si="125"/>
        <v>0</v>
      </c>
      <c r="J1122" s="78" t="str">
        <f t="shared" si="124"/>
        <v>2113–2114</v>
      </c>
      <c r="K1122" s="78"/>
      <c r="L1122" s="89"/>
      <c r="M1122" s="78"/>
      <c r="N1122" s="87"/>
      <c r="O1122" s="79"/>
      <c r="Q1122" s="46"/>
    </row>
    <row r="1123" spans="1:17" s="40" customFormat="1" ht="20.25" customHeight="1" x14ac:dyDescent="0.2">
      <c r="A1123" s="41">
        <v>78103</v>
      </c>
      <c r="B1123" s="42">
        <f t="shared" si="120"/>
        <v>0</v>
      </c>
      <c r="C1123" s="117"/>
      <c r="D1123" s="43">
        <f t="shared" si="121"/>
        <v>0</v>
      </c>
      <c r="E1123" s="44">
        <f t="shared" si="119"/>
        <v>0</v>
      </c>
      <c r="F1123" s="43">
        <f t="shared" si="122"/>
        <v>0</v>
      </c>
      <c r="G1123" s="45">
        <f>IF(AND(C1123&lt;&gt;"",SUM(G$27:G1122)&lt;E$19),$E$19/$E$23,0)</f>
        <v>0</v>
      </c>
      <c r="H1123" s="43">
        <f t="shared" si="123"/>
        <v>0</v>
      </c>
      <c r="I1123" s="43">
        <f t="shared" si="125"/>
        <v>0</v>
      </c>
      <c r="J1123" s="78" t="str">
        <f t="shared" si="124"/>
        <v>2113–2114</v>
      </c>
      <c r="K1123" s="78"/>
      <c r="L1123" s="89"/>
      <c r="M1123" s="78"/>
      <c r="N1123" s="87"/>
      <c r="O1123" s="79"/>
      <c r="Q1123" s="46"/>
    </row>
    <row r="1124" spans="1:17" s="40" customFormat="1" ht="20.25" customHeight="1" x14ac:dyDescent="0.2">
      <c r="A1124" s="41">
        <v>78133</v>
      </c>
      <c r="B1124" s="42">
        <f t="shared" si="120"/>
        <v>0</v>
      </c>
      <c r="C1124" s="117"/>
      <c r="D1124" s="43">
        <f t="shared" si="121"/>
        <v>0</v>
      </c>
      <c r="E1124" s="44">
        <f t="shared" si="119"/>
        <v>0</v>
      </c>
      <c r="F1124" s="43">
        <f t="shared" si="122"/>
        <v>0</v>
      </c>
      <c r="G1124" s="45">
        <f>IF(AND(C1124&lt;&gt;"",SUM(G$27:G1123)&lt;E$19),$E$19/$E$23,0)</f>
        <v>0</v>
      </c>
      <c r="H1124" s="43">
        <f t="shared" si="123"/>
        <v>0</v>
      </c>
      <c r="I1124" s="43">
        <f t="shared" si="125"/>
        <v>0</v>
      </c>
      <c r="J1124" s="78" t="str">
        <f t="shared" si="124"/>
        <v>2113–2114</v>
      </c>
      <c r="K1124" s="78"/>
      <c r="L1124" s="89"/>
      <c r="M1124" s="78"/>
      <c r="N1124" s="87"/>
      <c r="O1124" s="79"/>
      <c r="Q1124" s="46"/>
    </row>
    <row r="1125" spans="1:17" s="40" customFormat="1" ht="20.25" customHeight="1" x14ac:dyDescent="0.2">
      <c r="A1125" s="41">
        <v>78164</v>
      </c>
      <c r="B1125" s="42">
        <f t="shared" si="120"/>
        <v>0</v>
      </c>
      <c r="C1125" s="117"/>
      <c r="D1125" s="43">
        <f t="shared" si="121"/>
        <v>0</v>
      </c>
      <c r="E1125" s="44">
        <f t="shared" si="119"/>
        <v>0</v>
      </c>
      <c r="F1125" s="43">
        <f t="shared" si="122"/>
        <v>0</v>
      </c>
      <c r="G1125" s="45">
        <f>IF(AND(C1125&lt;&gt;"",SUM(G$27:G1124)&lt;E$19),$E$19/$E$23,0)</f>
        <v>0</v>
      </c>
      <c r="H1125" s="43">
        <f t="shared" si="123"/>
        <v>0</v>
      </c>
      <c r="I1125" s="43">
        <f t="shared" si="125"/>
        <v>0</v>
      </c>
      <c r="J1125" s="78" t="str">
        <f t="shared" si="124"/>
        <v>2113–2114</v>
      </c>
      <c r="K1125" s="78"/>
      <c r="L1125" s="89"/>
      <c r="M1125" s="78"/>
      <c r="N1125" s="87"/>
      <c r="O1125" s="79"/>
      <c r="Q1125" s="46"/>
    </row>
    <row r="1126" spans="1:17" s="40" customFormat="1" ht="20.25" customHeight="1" x14ac:dyDescent="0.2">
      <c r="A1126" s="41">
        <v>78195</v>
      </c>
      <c r="B1126" s="42">
        <f t="shared" si="120"/>
        <v>0</v>
      </c>
      <c r="C1126" s="117"/>
      <c r="D1126" s="43">
        <f t="shared" si="121"/>
        <v>0</v>
      </c>
      <c r="E1126" s="44">
        <f t="shared" si="119"/>
        <v>0</v>
      </c>
      <c r="F1126" s="43">
        <f t="shared" si="122"/>
        <v>0</v>
      </c>
      <c r="G1126" s="45">
        <f>IF(AND(C1126&lt;&gt;"",SUM(G$27:G1125)&lt;E$19),$E$19/$E$23,0)</f>
        <v>0</v>
      </c>
      <c r="H1126" s="43">
        <f t="shared" si="123"/>
        <v>0</v>
      </c>
      <c r="I1126" s="43">
        <f t="shared" si="125"/>
        <v>0</v>
      </c>
      <c r="J1126" s="78" t="str">
        <f t="shared" si="124"/>
        <v>2113–2114</v>
      </c>
      <c r="K1126" s="78"/>
      <c r="L1126" s="89"/>
      <c r="M1126" s="78"/>
      <c r="N1126" s="87"/>
      <c r="O1126" s="79"/>
      <c r="Q1126" s="46"/>
    </row>
    <row r="1127" spans="1:17" s="40" customFormat="1" ht="20.25" customHeight="1" x14ac:dyDescent="0.2">
      <c r="A1127" s="41">
        <v>78223</v>
      </c>
      <c r="B1127" s="42">
        <f t="shared" si="120"/>
        <v>0</v>
      </c>
      <c r="C1127" s="117"/>
      <c r="D1127" s="43">
        <f t="shared" si="121"/>
        <v>0</v>
      </c>
      <c r="E1127" s="44">
        <f t="shared" si="119"/>
        <v>0</v>
      </c>
      <c r="F1127" s="43">
        <f t="shared" si="122"/>
        <v>0</v>
      </c>
      <c r="G1127" s="45">
        <f>IF(AND(C1127&lt;&gt;"",SUM(G$27:G1126)&lt;E$19),$E$19/$E$23,0)</f>
        <v>0</v>
      </c>
      <c r="H1127" s="43">
        <f t="shared" si="123"/>
        <v>0</v>
      </c>
      <c r="I1127" s="43">
        <f t="shared" si="125"/>
        <v>0</v>
      </c>
      <c r="J1127" s="78" t="str">
        <f t="shared" si="124"/>
        <v>2113–2114</v>
      </c>
      <c r="K1127" s="78"/>
      <c r="L1127" s="89"/>
      <c r="M1127" s="78"/>
      <c r="N1127" s="87"/>
      <c r="O1127" s="79"/>
      <c r="Q1127" s="46"/>
    </row>
    <row r="1128" spans="1:17" s="40" customFormat="1" ht="20.25" customHeight="1" x14ac:dyDescent="0.2">
      <c r="A1128" s="41">
        <v>78254</v>
      </c>
      <c r="B1128" s="42">
        <f t="shared" si="120"/>
        <v>0</v>
      </c>
      <c r="C1128" s="117"/>
      <c r="D1128" s="43">
        <f t="shared" si="121"/>
        <v>0</v>
      </c>
      <c r="E1128" s="44">
        <f t="shared" si="119"/>
        <v>0</v>
      </c>
      <c r="F1128" s="43">
        <f t="shared" si="122"/>
        <v>0</v>
      </c>
      <c r="G1128" s="45">
        <f>IF(AND(C1128&lt;&gt;"",SUM(G$27:G1127)&lt;E$19),$E$19/$E$23,0)</f>
        <v>0</v>
      </c>
      <c r="H1128" s="43">
        <f t="shared" si="123"/>
        <v>0</v>
      </c>
      <c r="I1128" s="43">
        <f t="shared" si="125"/>
        <v>0</v>
      </c>
      <c r="J1128" s="78" t="str">
        <f t="shared" si="124"/>
        <v>2113–2114</v>
      </c>
      <c r="K1128" s="78"/>
      <c r="L1128" s="89"/>
      <c r="M1128" s="78"/>
      <c r="N1128" s="87"/>
      <c r="O1128" s="79"/>
      <c r="Q1128" s="46"/>
    </row>
    <row r="1129" spans="1:17" s="40" customFormat="1" ht="20.25" customHeight="1" x14ac:dyDescent="0.2">
      <c r="A1129" s="41">
        <v>78284</v>
      </c>
      <c r="B1129" s="42">
        <f t="shared" si="120"/>
        <v>0</v>
      </c>
      <c r="C1129" s="117"/>
      <c r="D1129" s="43">
        <f t="shared" si="121"/>
        <v>0</v>
      </c>
      <c r="E1129" s="44">
        <f t="shared" si="119"/>
        <v>0</v>
      </c>
      <c r="F1129" s="43">
        <f t="shared" si="122"/>
        <v>0</v>
      </c>
      <c r="G1129" s="45">
        <f>IF(AND(C1129&lt;&gt;"",SUM(G$27:G1128)&lt;E$19),$E$19/$E$23,0)</f>
        <v>0</v>
      </c>
      <c r="H1129" s="43">
        <f t="shared" si="123"/>
        <v>0</v>
      </c>
      <c r="I1129" s="43">
        <f t="shared" si="125"/>
        <v>0</v>
      </c>
      <c r="J1129" s="78" t="str">
        <f t="shared" si="124"/>
        <v>2113–2114</v>
      </c>
      <c r="K1129" s="78"/>
      <c r="L1129" s="89"/>
      <c r="M1129" s="78"/>
      <c r="N1129" s="87"/>
      <c r="O1129" s="79"/>
      <c r="Q1129" s="46"/>
    </row>
    <row r="1130" spans="1:17" s="40" customFormat="1" ht="20.25" customHeight="1" x14ac:dyDescent="0.2">
      <c r="A1130" s="41">
        <v>78315</v>
      </c>
      <c r="B1130" s="42">
        <f t="shared" si="120"/>
        <v>0</v>
      </c>
      <c r="C1130" s="117"/>
      <c r="D1130" s="43">
        <f t="shared" si="121"/>
        <v>0</v>
      </c>
      <c r="E1130" s="44">
        <f t="shared" si="119"/>
        <v>0</v>
      </c>
      <c r="F1130" s="43">
        <f t="shared" si="122"/>
        <v>0</v>
      </c>
      <c r="G1130" s="45">
        <f>IF(AND(C1130&lt;&gt;"",SUM(G$27:G1129)&lt;E$19),$E$19/$E$23,0)</f>
        <v>0</v>
      </c>
      <c r="H1130" s="43">
        <f t="shared" si="123"/>
        <v>0</v>
      </c>
      <c r="I1130" s="43">
        <f t="shared" si="125"/>
        <v>0</v>
      </c>
      <c r="J1130" s="78" t="str">
        <f t="shared" si="124"/>
        <v>2113–2114</v>
      </c>
      <c r="K1130" s="78"/>
      <c r="L1130" s="89"/>
      <c r="M1130" s="78"/>
      <c r="N1130" s="87"/>
      <c r="O1130" s="79"/>
      <c r="Q1130" s="46"/>
    </row>
    <row r="1131" spans="1:17" s="40" customFormat="1" ht="20.25" customHeight="1" x14ac:dyDescent="0.2">
      <c r="A1131" s="41">
        <v>78345</v>
      </c>
      <c r="B1131" s="42">
        <f t="shared" si="120"/>
        <v>0</v>
      </c>
      <c r="C1131" s="117"/>
      <c r="D1131" s="43">
        <f t="shared" si="121"/>
        <v>0</v>
      </c>
      <c r="E1131" s="44">
        <f t="shared" si="119"/>
        <v>0</v>
      </c>
      <c r="F1131" s="43">
        <f t="shared" si="122"/>
        <v>0</v>
      </c>
      <c r="G1131" s="45">
        <f>IF(AND(C1131&lt;&gt;"",SUM(G$27:G1130)&lt;E$19),$E$19/$E$23,0)</f>
        <v>0</v>
      </c>
      <c r="H1131" s="43">
        <f t="shared" si="123"/>
        <v>0</v>
      </c>
      <c r="I1131" s="43">
        <f t="shared" si="125"/>
        <v>0</v>
      </c>
      <c r="J1131" s="78" t="str">
        <f t="shared" si="124"/>
        <v>2114–2115</v>
      </c>
      <c r="K1131" s="78"/>
      <c r="L1131" s="89"/>
      <c r="M1131" s="78"/>
      <c r="N1131" s="87"/>
      <c r="O1131" s="79"/>
      <c r="Q1131" s="46"/>
    </row>
    <row r="1132" spans="1:17" s="40" customFormat="1" ht="20.25" customHeight="1" x14ac:dyDescent="0.2">
      <c r="A1132" s="41">
        <v>78376</v>
      </c>
      <c r="B1132" s="42">
        <f t="shared" si="120"/>
        <v>0</v>
      </c>
      <c r="C1132" s="117"/>
      <c r="D1132" s="43">
        <f t="shared" si="121"/>
        <v>0</v>
      </c>
      <c r="E1132" s="44">
        <f t="shared" si="119"/>
        <v>0</v>
      </c>
      <c r="F1132" s="43">
        <f t="shared" si="122"/>
        <v>0</v>
      </c>
      <c r="G1132" s="45">
        <f>IF(AND(C1132&lt;&gt;"",SUM(G$27:G1131)&lt;E$19),$E$19/$E$23,0)</f>
        <v>0</v>
      </c>
      <c r="H1132" s="43">
        <f t="shared" si="123"/>
        <v>0</v>
      </c>
      <c r="I1132" s="43">
        <f t="shared" si="125"/>
        <v>0</v>
      </c>
      <c r="J1132" s="78" t="str">
        <f t="shared" si="124"/>
        <v>2114–2115</v>
      </c>
      <c r="K1132" s="78"/>
      <c r="L1132" s="89"/>
      <c r="M1132" s="78"/>
      <c r="N1132" s="87"/>
      <c r="O1132" s="79"/>
      <c r="Q1132" s="46"/>
    </row>
    <row r="1133" spans="1:17" s="40" customFormat="1" ht="20.25" customHeight="1" x14ac:dyDescent="0.2">
      <c r="A1133" s="41">
        <v>78407</v>
      </c>
      <c r="B1133" s="42">
        <f t="shared" si="120"/>
        <v>0</v>
      </c>
      <c r="C1133" s="117"/>
      <c r="D1133" s="43">
        <f t="shared" si="121"/>
        <v>0</v>
      </c>
      <c r="E1133" s="44">
        <f t="shared" si="119"/>
        <v>0</v>
      </c>
      <c r="F1133" s="43">
        <f t="shared" si="122"/>
        <v>0</v>
      </c>
      <c r="G1133" s="45">
        <f>IF(AND(C1133&lt;&gt;"",SUM(G$27:G1132)&lt;E$19),$E$19/$E$23,0)</f>
        <v>0</v>
      </c>
      <c r="H1133" s="43">
        <f t="shared" si="123"/>
        <v>0</v>
      </c>
      <c r="I1133" s="43">
        <f t="shared" si="125"/>
        <v>0</v>
      </c>
      <c r="J1133" s="78" t="str">
        <f t="shared" si="124"/>
        <v>2114–2115</v>
      </c>
      <c r="K1133" s="78"/>
      <c r="L1133" s="89"/>
      <c r="M1133" s="78"/>
      <c r="N1133" s="87"/>
      <c r="O1133" s="79"/>
      <c r="Q1133" s="46"/>
    </row>
    <row r="1134" spans="1:17" s="40" customFormat="1" ht="20.25" customHeight="1" x14ac:dyDescent="0.2">
      <c r="A1134" s="41">
        <v>78437</v>
      </c>
      <c r="B1134" s="42">
        <f t="shared" si="120"/>
        <v>0</v>
      </c>
      <c r="C1134" s="117"/>
      <c r="D1134" s="43">
        <f t="shared" si="121"/>
        <v>0</v>
      </c>
      <c r="E1134" s="44">
        <f t="shared" si="119"/>
        <v>0</v>
      </c>
      <c r="F1134" s="43">
        <f t="shared" si="122"/>
        <v>0</v>
      </c>
      <c r="G1134" s="45">
        <f>IF(AND(C1134&lt;&gt;"",SUM(G$27:G1133)&lt;E$19),$E$19/$E$23,0)</f>
        <v>0</v>
      </c>
      <c r="H1134" s="43">
        <f t="shared" si="123"/>
        <v>0</v>
      </c>
      <c r="I1134" s="43">
        <f t="shared" si="125"/>
        <v>0</v>
      </c>
      <c r="J1134" s="78" t="str">
        <f t="shared" si="124"/>
        <v>2114–2115</v>
      </c>
      <c r="K1134" s="78"/>
      <c r="L1134" s="89"/>
      <c r="M1134" s="78"/>
      <c r="N1134" s="87"/>
      <c r="O1134" s="79"/>
      <c r="Q1134" s="46"/>
    </row>
    <row r="1135" spans="1:17" s="40" customFormat="1" ht="20.25" customHeight="1" x14ac:dyDescent="0.2">
      <c r="A1135" s="41">
        <v>78468</v>
      </c>
      <c r="B1135" s="42">
        <f t="shared" si="120"/>
        <v>0</v>
      </c>
      <c r="C1135" s="117"/>
      <c r="D1135" s="43">
        <f t="shared" si="121"/>
        <v>0</v>
      </c>
      <c r="E1135" s="44">
        <f t="shared" si="119"/>
        <v>0</v>
      </c>
      <c r="F1135" s="43">
        <f t="shared" si="122"/>
        <v>0</v>
      </c>
      <c r="G1135" s="45">
        <f>IF(AND(C1135&lt;&gt;"",SUM(G$27:G1134)&lt;E$19),$E$19/$E$23,0)</f>
        <v>0</v>
      </c>
      <c r="H1135" s="43">
        <f t="shared" si="123"/>
        <v>0</v>
      </c>
      <c r="I1135" s="43">
        <f t="shared" si="125"/>
        <v>0</v>
      </c>
      <c r="J1135" s="78" t="str">
        <f t="shared" si="124"/>
        <v>2114–2115</v>
      </c>
      <c r="K1135" s="78"/>
      <c r="L1135" s="89"/>
      <c r="M1135" s="78"/>
      <c r="N1135" s="87"/>
      <c r="O1135" s="79"/>
      <c r="Q1135" s="46"/>
    </row>
    <row r="1136" spans="1:17" s="40" customFormat="1" ht="20.25" customHeight="1" x14ac:dyDescent="0.2">
      <c r="A1136" s="41">
        <v>78498</v>
      </c>
      <c r="B1136" s="42">
        <f t="shared" si="120"/>
        <v>0</v>
      </c>
      <c r="C1136" s="117"/>
      <c r="D1136" s="43">
        <f t="shared" si="121"/>
        <v>0</v>
      </c>
      <c r="E1136" s="44">
        <f t="shared" si="119"/>
        <v>0</v>
      </c>
      <c r="F1136" s="43">
        <f t="shared" si="122"/>
        <v>0</v>
      </c>
      <c r="G1136" s="45">
        <f>IF(AND(C1136&lt;&gt;"",SUM(G$27:G1135)&lt;E$19),$E$19/$E$23,0)</f>
        <v>0</v>
      </c>
      <c r="H1136" s="43">
        <f t="shared" si="123"/>
        <v>0</v>
      </c>
      <c r="I1136" s="43">
        <f t="shared" si="125"/>
        <v>0</v>
      </c>
      <c r="J1136" s="78" t="str">
        <f t="shared" si="124"/>
        <v>2114–2115</v>
      </c>
      <c r="K1136" s="78"/>
      <c r="L1136" s="89"/>
      <c r="M1136" s="78"/>
      <c r="N1136" s="87"/>
      <c r="O1136" s="79"/>
      <c r="Q1136" s="46"/>
    </row>
    <row r="1137" spans="1:17" s="40" customFormat="1" ht="20.25" customHeight="1" x14ac:dyDescent="0.2">
      <c r="A1137" s="41">
        <v>78529</v>
      </c>
      <c r="B1137" s="42">
        <f t="shared" si="120"/>
        <v>0</v>
      </c>
      <c r="C1137" s="117"/>
      <c r="D1137" s="43">
        <f t="shared" si="121"/>
        <v>0</v>
      </c>
      <c r="E1137" s="44">
        <f t="shared" si="119"/>
        <v>0</v>
      </c>
      <c r="F1137" s="43">
        <f t="shared" si="122"/>
        <v>0</v>
      </c>
      <c r="G1137" s="45">
        <f>IF(AND(C1137&lt;&gt;"",SUM(G$27:G1136)&lt;E$19),$E$19/$E$23,0)</f>
        <v>0</v>
      </c>
      <c r="H1137" s="43">
        <f t="shared" si="123"/>
        <v>0</v>
      </c>
      <c r="I1137" s="43">
        <f t="shared" si="125"/>
        <v>0</v>
      </c>
      <c r="J1137" s="78" t="str">
        <f t="shared" si="124"/>
        <v>2114–2115</v>
      </c>
      <c r="K1137" s="78"/>
      <c r="L1137" s="89"/>
      <c r="M1137" s="78"/>
      <c r="N1137" s="87"/>
      <c r="O1137" s="79"/>
      <c r="Q1137" s="46"/>
    </row>
    <row r="1138" spans="1:17" s="40" customFormat="1" ht="20.25" customHeight="1" x14ac:dyDescent="0.2">
      <c r="A1138" s="41">
        <v>78560</v>
      </c>
      <c r="B1138" s="42">
        <f t="shared" si="120"/>
        <v>0</v>
      </c>
      <c r="C1138" s="117"/>
      <c r="D1138" s="43">
        <f t="shared" si="121"/>
        <v>0</v>
      </c>
      <c r="E1138" s="44">
        <f t="shared" si="119"/>
        <v>0</v>
      </c>
      <c r="F1138" s="43">
        <f t="shared" si="122"/>
        <v>0</v>
      </c>
      <c r="G1138" s="45">
        <f>IF(AND(C1138&lt;&gt;"",SUM(G$27:G1137)&lt;E$19),$E$19/$E$23,0)</f>
        <v>0</v>
      </c>
      <c r="H1138" s="43">
        <f t="shared" si="123"/>
        <v>0</v>
      </c>
      <c r="I1138" s="43">
        <f t="shared" si="125"/>
        <v>0</v>
      </c>
      <c r="J1138" s="78" t="str">
        <f t="shared" si="124"/>
        <v>2114–2115</v>
      </c>
      <c r="K1138" s="78"/>
      <c r="L1138" s="89"/>
      <c r="M1138" s="78"/>
      <c r="N1138" s="87"/>
      <c r="O1138" s="79"/>
      <c r="Q1138" s="46"/>
    </row>
    <row r="1139" spans="1:17" s="40" customFormat="1" ht="20.25" customHeight="1" x14ac:dyDescent="0.2">
      <c r="A1139" s="41">
        <v>78588</v>
      </c>
      <c r="B1139" s="42">
        <f t="shared" si="120"/>
        <v>0</v>
      </c>
      <c r="C1139" s="117"/>
      <c r="D1139" s="43">
        <f t="shared" si="121"/>
        <v>0</v>
      </c>
      <c r="E1139" s="44">
        <f t="shared" si="119"/>
        <v>0</v>
      </c>
      <c r="F1139" s="43">
        <f t="shared" si="122"/>
        <v>0</v>
      </c>
      <c r="G1139" s="45">
        <f>IF(AND(C1139&lt;&gt;"",SUM(G$27:G1138)&lt;E$19),$E$19/$E$23,0)</f>
        <v>0</v>
      </c>
      <c r="H1139" s="43">
        <f t="shared" si="123"/>
        <v>0</v>
      </c>
      <c r="I1139" s="43">
        <f t="shared" si="125"/>
        <v>0</v>
      </c>
      <c r="J1139" s="78" t="str">
        <f t="shared" si="124"/>
        <v>2114–2115</v>
      </c>
      <c r="K1139" s="78"/>
      <c r="L1139" s="89"/>
      <c r="M1139" s="78"/>
      <c r="N1139" s="87"/>
      <c r="O1139" s="79"/>
      <c r="Q1139" s="46"/>
    </row>
    <row r="1140" spans="1:17" s="40" customFormat="1" ht="20.25" customHeight="1" x14ac:dyDescent="0.2">
      <c r="A1140" s="41">
        <v>78619</v>
      </c>
      <c r="B1140" s="42">
        <f t="shared" si="120"/>
        <v>0</v>
      </c>
      <c r="C1140" s="117"/>
      <c r="D1140" s="43">
        <f t="shared" si="121"/>
        <v>0</v>
      </c>
      <c r="E1140" s="44">
        <f t="shared" si="119"/>
        <v>0</v>
      </c>
      <c r="F1140" s="43">
        <f t="shared" si="122"/>
        <v>0</v>
      </c>
      <c r="G1140" s="45">
        <f>IF(AND(C1140&lt;&gt;"",SUM(G$27:G1139)&lt;E$19),$E$19/$E$23,0)</f>
        <v>0</v>
      </c>
      <c r="H1140" s="43">
        <f t="shared" si="123"/>
        <v>0</v>
      </c>
      <c r="I1140" s="43">
        <f t="shared" si="125"/>
        <v>0</v>
      </c>
      <c r="J1140" s="78" t="str">
        <f t="shared" si="124"/>
        <v>2114–2115</v>
      </c>
      <c r="K1140" s="78"/>
      <c r="L1140" s="89"/>
      <c r="M1140" s="78"/>
      <c r="N1140" s="87"/>
      <c r="O1140" s="79"/>
      <c r="Q1140" s="46"/>
    </row>
    <row r="1141" spans="1:17" s="40" customFormat="1" ht="20.25" customHeight="1" x14ac:dyDescent="0.2">
      <c r="A1141" s="41">
        <v>78649</v>
      </c>
      <c r="B1141" s="42">
        <f t="shared" si="120"/>
        <v>0</v>
      </c>
      <c r="C1141" s="117"/>
      <c r="D1141" s="43">
        <f t="shared" si="121"/>
        <v>0</v>
      </c>
      <c r="E1141" s="44">
        <f t="shared" si="119"/>
        <v>0</v>
      </c>
      <c r="F1141" s="43">
        <f t="shared" si="122"/>
        <v>0</v>
      </c>
      <c r="G1141" s="45">
        <f>IF(AND(C1141&lt;&gt;"",SUM(G$27:G1140)&lt;E$19),$E$19/$E$23,0)</f>
        <v>0</v>
      </c>
      <c r="H1141" s="43">
        <f t="shared" si="123"/>
        <v>0</v>
      </c>
      <c r="I1141" s="43">
        <f t="shared" si="125"/>
        <v>0</v>
      </c>
      <c r="J1141" s="78" t="str">
        <f t="shared" si="124"/>
        <v>2114–2115</v>
      </c>
      <c r="K1141" s="78"/>
      <c r="L1141" s="89"/>
      <c r="M1141" s="78"/>
      <c r="N1141" s="87"/>
      <c r="O1141" s="79"/>
      <c r="Q1141" s="46"/>
    </row>
    <row r="1142" spans="1:17" s="40" customFormat="1" ht="20.25" customHeight="1" x14ac:dyDescent="0.2">
      <c r="A1142" s="41">
        <v>78680</v>
      </c>
      <c r="B1142" s="42">
        <f t="shared" si="120"/>
        <v>0</v>
      </c>
      <c r="C1142" s="117"/>
      <c r="D1142" s="43">
        <f t="shared" si="121"/>
        <v>0</v>
      </c>
      <c r="E1142" s="44">
        <f t="shared" si="119"/>
        <v>0</v>
      </c>
      <c r="F1142" s="43">
        <f t="shared" si="122"/>
        <v>0</v>
      </c>
      <c r="G1142" s="45">
        <f>IF(AND(C1142&lt;&gt;"",SUM(G$27:G1141)&lt;E$19),$E$19/$E$23,0)</f>
        <v>0</v>
      </c>
      <c r="H1142" s="43">
        <f t="shared" si="123"/>
        <v>0</v>
      </c>
      <c r="I1142" s="43">
        <f t="shared" si="125"/>
        <v>0</v>
      </c>
      <c r="J1142" s="78" t="str">
        <f t="shared" si="124"/>
        <v>2114–2115</v>
      </c>
      <c r="K1142" s="78"/>
      <c r="L1142" s="89"/>
      <c r="M1142" s="78"/>
      <c r="N1142" s="87"/>
      <c r="O1142" s="79"/>
      <c r="Q1142" s="46"/>
    </row>
    <row r="1143" spans="1:17" s="40" customFormat="1" ht="20.25" customHeight="1" x14ac:dyDescent="0.2">
      <c r="A1143" s="41">
        <v>78710</v>
      </c>
      <c r="B1143" s="42">
        <f t="shared" si="120"/>
        <v>0</v>
      </c>
      <c r="C1143" s="117"/>
      <c r="D1143" s="43">
        <f t="shared" si="121"/>
        <v>0</v>
      </c>
      <c r="E1143" s="44">
        <f t="shared" si="119"/>
        <v>0</v>
      </c>
      <c r="F1143" s="43">
        <f t="shared" si="122"/>
        <v>0</v>
      </c>
      <c r="G1143" s="45">
        <f>IF(AND(C1143&lt;&gt;"",SUM(G$27:G1142)&lt;E$19),$E$19/$E$23,0)</f>
        <v>0</v>
      </c>
      <c r="H1143" s="43">
        <f t="shared" si="123"/>
        <v>0</v>
      </c>
      <c r="I1143" s="43">
        <f t="shared" si="125"/>
        <v>0</v>
      </c>
      <c r="J1143" s="78" t="str">
        <f t="shared" si="124"/>
        <v>2115–2116</v>
      </c>
      <c r="K1143" s="78"/>
      <c r="L1143" s="89"/>
      <c r="M1143" s="78"/>
      <c r="N1143" s="87"/>
      <c r="O1143" s="79"/>
      <c r="Q1143" s="46"/>
    </row>
    <row r="1144" spans="1:17" s="40" customFormat="1" ht="20.25" customHeight="1" x14ac:dyDescent="0.2">
      <c r="A1144" s="41">
        <v>78741</v>
      </c>
      <c r="B1144" s="42">
        <f t="shared" si="120"/>
        <v>0</v>
      </c>
      <c r="C1144" s="117"/>
      <c r="D1144" s="43">
        <f t="shared" si="121"/>
        <v>0</v>
      </c>
      <c r="E1144" s="44">
        <f t="shared" si="119"/>
        <v>0</v>
      </c>
      <c r="F1144" s="43">
        <f t="shared" si="122"/>
        <v>0</v>
      </c>
      <c r="G1144" s="45">
        <f>IF(AND(C1144&lt;&gt;"",SUM(G$27:G1143)&lt;E$19),$E$19/$E$23,0)</f>
        <v>0</v>
      </c>
      <c r="H1144" s="43">
        <f t="shared" si="123"/>
        <v>0</v>
      </c>
      <c r="I1144" s="43">
        <f t="shared" si="125"/>
        <v>0</v>
      </c>
      <c r="J1144" s="78" t="str">
        <f t="shared" si="124"/>
        <v>2115–2116</v>
      </c>
      <c r="K1144" s="78"/>
      <c r="L1144" s="89"/>
      <c r="M1144" s="78"/>
      <c r="N1144" s="87"/>
      <c r="O1144" s="79"/>
      <c r="Q1144" s="46"/>
    </row>
    <row r="1145" spans="1:17" s="40" customFormat="1" ht="20.25" customHeight="1" x14ac:dyDescent="0.2">
      <c r="A1145" s="41">
        <v>78772</v>
      </c>
      <c r="B1145" s="42">
        <f t="shared" si="120"/>
        <v>0</v>
      </c>
      <c r="C1145" s="117"/>
      <c r="D1145" s="43">
        <f t="shared" si="121"/>
        <v>0</v>
      </c>
      <c r="E1145" s="44">
        <f t="shared" si="119"/>
        <v>0</v>
      </c>
      <c r="F1145" s="43">
        <f t="shared" si="122"/>
        <v>0</v>
      </c>
      <c r="G1145" s="45">
        <f>IF(AND(C1145&lt;&gt;"",SUM(G$27:G1144)&lt;E$19),$E$19/$E$23,0)</f>
        <v>0</v>
      </c>
      <c r="H1145" s="43">
        <f t="shared" si="123"/>
        <v>0</v>
      </c>
      <c r="I1145" s="43">
        <f t="shared" si="125"/>
        <v>0</v>
      </c>
      <c r="J1145" s="78" t="str">
        <f t="shared" si="124"/>
        <v>2115–2116</v>
      </c>
      <c r="K1145" s="78"/>
      <c r="L1145" s="89"/>
      <c r="M1145" s="78"/>
      <c r="N1145" s="87"/>
      <c r="O1145" s="79"/>
      <c r="Q1145" s="46"/>
    </row>
    <row r="1146" spans="1:17" s="40" customFormat="1" ht="20.25" customHeight="1" x14ac:dyDescent="0.2">
      <c r="A1146" s="41">
        <v>78802</v>
      </c>
      <c r="B1146" s="42">
        <f t="shared" si="120"/>
        <v>0</v>
      </c>
      <c r="C1146" s="117"/>
      <c r="D1146" s="43">
        <f t="shared" si="121"/>
        <v>0</v>
      </c>
      <c r="E1146" s="44">
        <f t="shared" si="119"/>
        <v>0</v>
      </c>
      <c r="F1146" s="43">
        <f t="shared" si="122"/>
        <v>0</v>
      </c>
      <c r="G1146" s="45">
        <f>IF(AND(C1146&lt;&gt;"",SUM(G$27:G1145)&lt;E$19),$E$19/$E$23,0)</f>
        <v>0</v>
      </c>
      <c r="H1146" s="43">
        <f t="shared" si="123"/>
        <v>0</v>
      </c>
      <c r="I1146" s="43">
        <f t="shared" si="125"/>
        <v>0</v>
      </c>
      <c r="J1146" s="78" t="str">
        <f t="shared" si="124"/>
        <v>2115–2116</v>
      </c>
      <c r="K1146" s="78"/>
      <c r="L1146" s="89"/>
      <c r="M1146" s="78"/>
      <c r="N1146" s="87"/>
      <c r="O1146" s="79"/>
      <c r="Q1146" s="46"/>
    </row>
    <row r="1147" spans="1:17" s="40" customFormat="1" ht="20.25" customHeight="1" x14ac:dyDescent="0.2">
      <c r="A1147" s="41">
        <v>78833</v>
      </c>
      <c r="B1147" s="42">
        <f t="shared" si="120"/>
        <v>0</v>
      </c>
      <c r="C1147" s="117"/>
      <c r="D1147" s="43">
        <f t="shared" si="121"/>
        <v>0</v>
      </c>
      <c r="E1147" s="44">
        <f t="shared" si="119"/>
        <v>0</v>
      </c>
      <c r="F1147" s="43">
        <f t="shared" si="122"/>
        <v>0</v>
      </c>
      <c r="G1147" s="45">
        <f>IF(AND(C1147&lt;&gt;"",SUM(G$27:G1146)&lt;E$19),$E$19/$E$23,0)</f>
        <v>0</v>
      </c>
      <c r="H1147" s="43">
        <f t="shared" si="123"/>
        <v>0</v>
      </c>
      <c r="I1147" s="43">
        <f t="shared" si="125"/>
        <v>0</v>
      </c>
      <c r="J1147" s="78" t="str">
        <f t="shared" si="124"/>
        <v>2115–2116</v>
      </c>
      <c r="K1147" s="78"/>
      <c r="L1147" s="89"/>
      <c r="M1147" s="78"/>
      <c r="N1147" s="87"/>
      <c r="O1147" s="79"/>
      <c r="Q1147" s="46"/>
    </row>
    <row r="1148" spans="1:17" s="40" customFormat="1" ht="20.25" customHeight="1" x14ac:dyDescent="0.2">
      <c r="A1148" s="41">
        <v>78863</v>
      </c>
      <c r="B1148" s="42">
        <f t="shared" si="120"/>
        <v>0</v>
      </c>
      <c r="C1148" s="117"/>
      <c r="D1148" s="43">
        <f t="shared" si="121"/>
        <v>0</v>
      </c>
      <c r="E1148" s="44">
        <f t="shared" si="119"/>
        <v>0</v>
      </c>
      <c r="F1148" s="43">
        <f t="shared" si="122"/>
        <v>0</v>
      </c>
      <c r="G1148" s="45">
        <f>IF(AND(C1148&lt;&gt;"",SUM(G$27:G1147)&lt;E$19),$E$19/$E$23,0)</f>
        <v>0</v>
      </c>
      <c r="H1148" s="43">
        <f t="shared" si="123"/>
        <v>0</v>
      </c>
      <c r="I1148" s="43">
        <f t="shared" si="125"/>
        <v>0</v>
      </c>
      <c r="J1148" s="78" t="str">
        <f t="shared" si="124"/>
        <v>2115–2116</v>
      </c>
      <c r="K1148" s="78"/>
      <c r="L1148" s="89"/>
      <c r="M1148" s="78"/>
      <c r="N1148" s="87"/>
      <c r="O1148" s="79"/>
      <c r="Q1148" s="46"/>
    </row>
    <row r="1149" spans="1:17" s="40" customFormat="1" ht="20.25" customHeight="1" x14ac:dyDescent="0.2">
      <c r="A1149" s="41">
        <v>78894</v>
      </c>
      <c r="B1149" s="42">
        <f t="shared" si="120"/>
        <v>0</v>
      </c>
      <c r="C1149" s="117"/>
      <c r="D1149" s="43">
        <f t="shared" si="121"/>
        <v>0</v>
      </c>
      <c r="E1149" s="44">
        <f t="shared" si="119"/>
        <v>0</v>
      </c>
      <c r="F1149" s="43">
        <f t="shared" si="122"/>
        <v>0</v>
      </c>
      <c r="G1149" s="45">
        <f>IF(AND(C1149&lt;&gt;"",SUM(G$27:G1148)&lt;E$19),$E$19/$E$23,0)</f>
        <v>0</v>
      </c>
      <c r="H1149" s="43">
        <f t="shared" si="123"/>
        <v>0</v>
      </c>
      <c r="I1149" s="43">
        <f t="shared" si="125"/>
        <v>0</v>
      </c>
      <c r="J1149" s="78" t="str">
        <f t="shared" si="124"/>
        <v>2115–2116</v>
      </c>
      <c r="K1149" s="78"/>
      <c r="L1149" s="89"/>
      <c r="M1149" s="78"/>
      <c r="N1149" s="87"/>
      <c r="O1149" s="79"/>
      <c r="Q1149" s="46"/>
    </row>
    <row r="1150" spans="1:17" s="40" customFormat="1" ht="20.25" customHeight="1" x14ac:dyDescent="0.2">
      <c r="A1150" s="41">
        <v>78925</v>
      </c>
      <c r="B1150" s="42">
        <f t="shared" si="120"/>
        <v>0</v>
      </c>
      <c r="C1150" s="117"/>
      <c r="D1150" s="43">
        <f t="shared" si="121"/>
        <v>0</v>
      </c>
      <c r="E1150" s="44">
        <f t="shared" si="119"/>
        <v>0</v>
      </c>
      <c r="F1150" s="43">
        <f t="shared" si="122"/>
        <v>0</v>
      </c>
      <c r="G1150" s="45">
        <f>IF(AND(C1150&lt;&gt;"",SUM(G$27:G1149)&lt;E$19),$E$19/$E$23,0)</f>
        <v>0</v>
      </c>
      <c r="H1150" s="43">
        <f t="shared" si="123"/>
        <v>0</v>
      </c>
      <c r="I1150" s="43">
        <f t="shared" si="125"/>
        <v>0</v>
      </c>
      <c r="J1150" s="78" t="str">
        <f t="shared" si="124"/>
        <v>2115–2116</v>
      </c>
      <c r="K1150" s="78"/>
      <c r="L1150" s="89"/>
      <c r="M1150" s="78"/>
      <c r="N1150" s="87"/>
      <c r="O1150" s="79"/>
      <c r="Q1150" s="46"/>
    </row>
    <row r="1151" spans="1:17" s="40" customFormat="1" ht="20.25" customHeight="1" x14ac:dyDescent="0.2">
      <c r="A1151" s="41">
        <v>78954</v>
      </c>
      <c r="B1151" s="42">
        <f t="shared" si="120"/>
        <v>0</v>
      </c>
      <c r="C1151" s="117"/>
      <c r="D1151" s="43">
        <f t="shared" si="121"/>
        <v>0</v>
      </c>
      <c r="E1151" s="44">
        <f t="shared" si="119"/>
        <v>0</v>
      </c>
      <c r="F1151" s="43">
        <f t="shared" si="122"/>
        <v>0</v>
      </c>
      <c r="G1151" s="45">
        <f>IF(AND(C1151&lt;&gt;"",SUM(G$27:G1150)&lt;E$19),$E$19/$E$23,0)</f>
        <v>0</v>
      </c>
      <c r="H1151" s="43">
        <f t="shared" si="123"/>
        <v>0</v>
      </c>
      <c r="I1151" s="43">
        <f t="shared" si="125"/>
        <v>0</v>
      </c>
      <c r="J1151" s="78" t="str">
        <f t="shared" si="124"/>
        <v>2115–2116</v>
      </c>
      <c r="K1151" s="78"/>
      <c r="L1151" s="89"/>
      <c r="M1151" s="78"/>
      <c r="N1151" s="87"/>
      <c r="O1151" s="79"/>
      <c r="Q1151" s="46"/>
    </row>
    <row r="1152" spans="1:17" s="40" customFormat="1" ht="20.25" customHeight="1" x14ac:dyDescent="0.2">
      <c r="A1152" s="41">
        <v>78985</v>
      </c>
      <c r="B1152" s="42">
        <f t="shared" si="120"/>
        <v>0</v>
      </c>
      <c r="C1152" s="117"/>
      <c r="D1152" s="43">
        <f t="shared" si="121"/>
        <v>0</v>
      </c>
      <c r="E1152" s="44">
        <f t="shared" si="119"/>
        <v>0</v>
      </c>
      <c r="F1152" s="43">
        <f t="shared" si="122"/>
        <v>0</v>
      </c>
      <c r="G1152" s="45">
        <f>IF(AND(C1152&lt;&gt;"",SUM(G$27:G1151)&lt;E$19),$E$19/$E$23,0)</f>
        <v>0</v>
      </c>
      <c r="H1152" s="43">
        <f t="shared" si="123"/>
        <v>0</v>
      </c>
      <c r="I1152" s="43">
        <f t="shared" si="125"/>
        <v>0</v>
      </c>
      <c r="J1152" s="78" t="str">
        <f t="shared" si="124"/>
        <v>2115–2116</v>
      </c>
      <c r="K1152" s="78"/>
      <c r="L1152" s="89"/>
      <c r="M1152" s="78"/>
      <c r="N1152" s="87"/>
      <c r="O1152" s="79"/>
      <c r="Q1152" s="46"/>
    </row>
    <row r="1153" spans="1:17" s="40" customFormat="1" ht="20.25" customHeight="1" x14ac:dyDescent="0.2">
      <c r="A1153" s="41">
        <v>79015</v>
      </c>
      <c r="B1153" s="42">
        <f t="shared" si="120"/>
        <v>0</v>
      </c>
      <c r="C1153" s="117"/>
      <c r="D1153" s="43">
        <f t="shared" si="121"/>
        <v>0</v>
      </c>
      <c r="E1153" s="44">
        <f t="shared" si="119"/>
        <v>0</v>
      </c>
      <c r="F1153" s="43">
        <f t="shared" si="122"/>
        <v>0</v>
      </c>
      <c r="G1153" s="45">
        <f>IF(AND(C1153&lt;&gt;"",SUM(G$27:G1152)&lt;E$19),$E$19/$E$23,0)</f>
        <v>0</v>
      </c>
      <c r="H1153" s="43">
        <f t="shared" si="123"/>
        <v>0</v>
      </c>
      <c r="I1153" s="43">
        <f t="shared" si="125"/>
        <v>0</v>
      </c>
      <c r="J1153" s="78" t="str">
        <f t="shared" si="124"/>
        <v>2115–2116</v>
      </c>
      <c r="K1153" s="78"/>
      <c r="L1153" s="89"/>
      <c r="M1153" s="78"/>
      <c r="N1153" s="87"/>
      <c r="O1153" s="79"/>
      <c r="Q1153" s="46"/>
    </row>
    <row r="1154" spans="1:17" s="40" customFormat="1" ht="20.25" customHeight="1" x14ac:dyDescent="0.2">
      <c r="A1154" s="41">
        <v>79046</v>
      </c>
      <c r="B1154" s="42">
        <f t="shared" si="120"/>
        <v>0</v>
      </c>
      <c r="C1154" s="117"/>
      <c r="D1154" s="43">
        <f t="shared" si="121"/>
        <v>0</v>
      </c>
      <c r="E1154" s="44">
        <f t="shared" si="119"/>
        <v>0</v>
      </c>
      <c r="F1154" s="43">
        <f t="shared" si="122"/>
        <v>0</v>
      </c>
      <c r="G1154" s="45">
        <f>IF(AND(C1154&lt;&gt;"",SUM(G$27:G1153)&lt;E$19),$E$19/$E$23,0)</f>
        <v>0</v>
      </c>
      <c r="H1154" s="43">
        <f t="shared" si="123"/>
        <v>0</v>
      </c>
      <c r="I1154" s="43">
        <f t="shared" si="125"/>
        <v>0</v>
      </c>
      <c r="J1154" s="78" t="str">
        <f t="shared" si="124"/>
        <v>2115–2116</v>
      </c>
      <c r="K1154" s="78"/>
      <c r="L1154" s="89"/>
      <c r="M1154" s="78"/>
      <c r="N1154" s="87"/>
      <c r="O1154" s="79"/>
      <c r="Q1154" s="46"/>
    </row>
    <row r="1155" spans="1:17" s="40" customFormat="1" ht="20.25" customHeight="1" x14ac:dyDescent="0.2">
      <c r="A1155" s="41">
        <v>79076</v>
      </c>
      <c r="B1155" s="42">
        <f t="shared" si="120"/>
        <v>0</v>
      </c>
      <c r="C1155" s="117"/>
      <c r="D1155" s="43">
        <f t="shared" si="121"/>
        <v>0</v>
      </c>
      <c r="E1155" s="44">
        <f t="shared" si="119"/>
        <v>0</v>
      </c>
      <c r="F1155" s="43">
        <f t="shared" si="122"/>
        <v>0</v>
      </c>
      <c r="G1155" s="45">
        <f>IF(AND(C1155&lt;&gt;"",SUM(G$27:G1154)&lt;E$19),$E$19/$E$23,0)</f>
        <v>0</v>
      </c>
      <c r="H1155" s="43">
        <f t="shared" si="123"/>
        <v>0</v>
      </c>
      <c r="I1155" s="43">
        <f t="shared" si="125"/>
        <v>0</v>
      </c>
      <c r="J1155" s="78" t="str">
        <f t="shared" si="124"/>
        <v>2116–2117</v>
      </c>
      <c r="K1155" s="78"/>
      <c r="L1155" s="89"/>
      <c r="M1155" s="78"/>
      <c r="N1155" s="87"/>
      <c r="O1155" s="79"/>
      <c r="Q1155" s="46"/>
    </row>
    <row r="1156" spans="1:17" s="40" customFormat="1" ht="20.25" customHeight="1" x14ac:dyDescent="0.2">
      <c r="A1156" s="41">
        <v>79107</v>
      </c>
      <c r="B1156" s="42">
        <f t="shared" si="120"/>
        <v>0</v>
      </c>
      <c r="C1156" s="117"/>
      <c r="D1156" s="43">
        <f t="shared" si="121"/>
        <v>0</v>
      </c>
      <c r="E1156" s="44">
        <f t="shared" si="119"/>
        <v>0</v>
      </c>
      <c r="F1156" s="43">
        <f t="shared" si="122"/>
        <v>0</v>
      </c>
      <c r="G1156" s="45">
        <f>IF(AND(C1156&lt;&gt;"",SUM(G$27:G1155)&lt;E$19),$E$19/$E$23,0)</f>
        <v>0</v>
      </c>
      <c r="H1156" s="43">
        <f t="shared" si="123"/>
        <v>0</v>
      </c>
      <c r="I1156" s="43">
        <f t="shared" si="125"/>
        <v>0</v>
      </c>
      <c r="J1156" s="78" t="str">
        <f t="shared" si="124"/>
        <v>2116–2117</v>
      </c>
      <c r="K1156" s="78"/>
      <c r="L1156" s="89"/>
      <c r="M1156" s="78"/>
      <c r="N1156" s="87"/>
      <c r="O1156" s="79"/>
      <c r="Q1156" s="46"/>
    </row>
    <row r="1157" spans="1:17" s="40" customFormat="1" ht="20.25" customHeight="1" x14ac:dyDescent="0.2">
      <c r="A1157" s="41">
        <v>79138</v>
      </c>
      <c r="B1157" s="42">
        <f t="shared" si="120"/>
        <v>0</v>
      </c>
      <c r="C1157" s="117"/>
      <c r="D1157" s="43">
        <f t="shared" si="121"/>
        <v>0</v>
      </c>
      <c r="E1157" s="44">
        <f t="shared" si="119"/>
        <v>0</v>
      </c>
      <c r="F1157" s="43">
        <f t="shared" si="122"/>
        <v>0</v>
      </c>
      <c r="G1157" s="45">
        <f>IF(AND(C1157&lt;&gt;"",SUM(G$27:G1156)&lt;E$19),$E$19/$E$23,0)</f>
        <v>0</v>
      </c>
      <c r="H1157" s="43">
        <f t="shared" si="123"/>
        <v>0</v>
      </c>
      <c r="I1157" s="43">
        <f t="shared" si="125"/>
        <v>0</v>
      </c>
      <c r="J1157" s="78" t="str">
        <f t="shared" si="124"/>
        <v>2116–2117</v>
      </c>
      <c r="K1157" s="78"/>
      <c r="L1157" s="89"/>
      <c r="M1157" s="78"/>
      <c r="N1157" s="87"/>
      <c r="O1157" s="79"/>
      <c r="Q1157" s="46"/>
    </row>
    <row r="1158" spans="1:17" s="40" customFormat="1" ht="20.25" customHeight="1" x14ac:dyDescent="0.2">
      <c r="A1158" s="41">
        <v>79168</v>
      </c>
      <c r="B1158" s="42">
        <f t="shared" si="120"/>
        <v>0</v>
      </c>
      <c r="C1158" s="117"/>
      <c r="D1158" s="43">
        <f t="shared" si="121"/>
        <v>0</v>
      </c>
      <c r="E1158" s="44">
        <f t="shared" si="119"/>
        <v>0</v>
      </c>
      <c r="F1158" s="43">
        <f t="shared" si="122"/>
        <v>0</v>
      </c>
      <c r="G1158" s="45">
        <f>IF(AND(C1158&lt;&gt;"",SUM(G$27:G1157)&lt;E$19),$E$19/$E$23,0)</f>
        <v>0</v>
      </c>
      <c r="H1158" s="43">
        <f t="shared" si="123"/>
        <v>0</v>
      </c>
      <c r="I1158" s="43">
        <f t="shared" si="125"/>
        <v>0</v>
      </c>
      <c r="J1158" s="78" t="str">
        <f t="shared" si="124"/>
        <v>2116–2117</v>
      </c>
      <c r="K1158" s="78"/>
      <c r="L1158" s="89"/>
      <c r="M1158" s="78"/>
      <c r="N1158" s="87"/>
      <c r="O1158" s="79"/>
      <c r="Q1158" s="46"/>
    </row>
    <row r="1159" spans="1:17" s="40" customFormat="1" ht="20.25" customHeight="1" x14ac:dyDescent="0.2">
      <c r="A1159" s="41">
        <v>79199</v>
      </c>
      <c r="B1159" s="42">
        <f t="shared" si="120"/>
        <v>0</v>
      </c>
      <c r="C1159" s="117"/>
      <c r="D1159" s="43">
        <f t="shared" si="121"/>
        <v>0</v>
      </c>
      <c r="E1159" s="44">
        <f t="shared" si="119"/>
        <v>0</v>
      </c>
      <c r="F1159" s="43">
        <f t="shared" si="122"/>
        <v>0</v>
      </c>
      <c r="G1159" s="45">
        <f>IF(AND(C1159&lt;&gt;"",SUM(G$27:G1158)&lt;E$19),$E$19/$E$23,0)</f>
        <v>0</v>
      </c>
      <c r="H1159" s="43">
        <f t="shared" si="123"/>
        <v>0</v>
      </c>
      <c r="I1159" s="43">
        <f t="shared" si="125"/>
        <v>0</v>
      </c>
      <c r="J1159" s="78" t="str">
        <f t="shared" si="124"/>
        <v>2116–2117</v>
      </c>
      <c r="K1159" s="78"/>
      <c r="L1159" s="89"/>
      <c r="M1159" s="78"/>
      <c r="N1159" s="87"/>
      <c r="O1159" s="79"/>
      <c r="Q1159" s="46"/>
    </row>
    <row r="1160" spans="1:17" s="40" customFormat="1" ht="20.25" customHeight="1" x14ac:dyDescent="0.2">
      <c r="A1160" s="41">
        <v>79229</v>
      </c>
      <c r="B1160" s="42">
        <f t="shared" si="120"/>
        <v>0</v>
      </c>
      <c r="C1160" s="117"/>
      <c r="D1160" s="43">
        <f t="shared" si="121"/>
        <v>0</v>
      </c>
      <c r="E1160" s="44">
        <f t="shared" si="119"/>
        <v>0</v>
      </c>
      <c r="F1160" s="43">
        <f t="shared" si="122"/>
        <v>0</v>
      </c>
      <c r="G1160" s="45">
        <f>IF(AND(C1160&lt;&gt;"",SUM(G$27:G1159)&lt;E$19),$E$19/$E$23,0)</f>
        <v>0</v>
      </c>
      <c r="H1160" s="43">
        <f t="shared" si="123"/>
        <v>0</v>
      </c>
      <c r="I1160" s="43">
        <f t="shared" si="125"/>
        <v>0</v>
      </c>
      <c r="J1160" s="78" t="str">
        <f t="shared" si="124"/>
        <v>2116–2117</v>
      </c>
      <c r="K1160" s="78"/>
      <c r="L1160" s="89"/>
      <c r="M1160" s="78"/>
      <c r="N1160" s="87"/>
      <c r="O1160" s="79"/>
      <c r="Q1160" s="46"/>
    </row>
    <row r="1161" spans="1:17" s="40" customFormat="1" ht="20.25" customHeight="1" x14ac:dyDescent="0.2">
      <c r="A1161" s="41">
        <v>79260</v>
      </c>
      <c r="B1161" s="42">
        <f t="shared" si="120"/>
        <v>0</v>
      </c>
      <c r="C1161" s="117"/>
      <c r="D1161" s="43">
        <f t="shared" si="121"/>
        <v>0</v>
      </c>
      <c r="E1161" s="44">
        <f t="shared" si="119"/>
        <v>0</v>
      </c>
      <c r="F1161" s="43">
        <f t="shared" si="122"/>
        <v>0</v>
      </c>
      <c r="G1161" s="45">
        <f>IF(AND(C1161&lt;&gt;"",SUM(G$27:G1160)&lt;E$19),$E$19/$E$23,0)</f>
        <v>0</v>
      </c>
      <c r="H1161" s="43">
        <f t="shared" si="123"/>
        <v>0</v>
      </c>
      <c r="I1161" s="43">
        <f t="shared" si="125"/>
        <v>0</v>
      </c>
      <c r="J1161" s="78" t="str">
        <f t="shared" si="124"/>
        <v>2116–2117</v>
      </c>
      <c r="K1161" s="78"/>
      <c r="L1161" s="89"/>
      <c r="M1161" s="78"/>
      <c r="N1161" s="87"/>
      <c r="O1161" s="79"/>
      <c r="Q1161" s="46"/>
    </row>
    <row r="1162" spans="1:17" s="40" customFormat="1" ht="20.25" customHeight="1" x14ac:dyDescent="0.2">
      <c r="A1162" s="41">
        <v>79291</v>
      </c>
      <c r="B1162" s="42">
        <f t="shared" si="120"/>
        <v>0</v>
      </c>
      <c r="C1162" s="117"/>
      <c r="D1162" s="43">
        <f t="shared" si="121"/>
        <v>0</v>
      </c>
      <c r="E1162" s="44">
        <f t="shared" si="119"/>
        <v>0</v>
      </c>
      <c r="F1162" s="43">
        <f t="shared" si="122"/>
        <v>0</v>
      </c>
      <c r="G1162" s="45">
        <f>IF(AND(C1162&lt;&gt;"",SUM(G$27:G1161)&lt;E$19),$E$19/$E$23,0)</f>
        <v>0</v>
      </c>
      <c r="H1162" s="43">
        <f t="shared" si="123"/>
        <v>0</v>
      </c>
      <c r="I1162" s="43">
        <f t="shared" si="125"/>
        <v>0</v>
      </c>
      <c r="J1162" s="78" t="str">
        <f t="shared" si="124"/>
        <v>2116–2117</v>
      </c>
      <c r="K1162" s="78"/>
      <c r="L1162" s="89"/>
      <c r="M1162" s="78"/>
      <c r="N1162" s="87"/>
      <c r="O1162" s="79"/>
      <c r="Q1162" s="46"/>
    </row>
    <row r="1163" spans="1:17" s="40" customFormat="1" ht="20.25" customHeight="1" x14ac:dyDescent="0.2">
      <c r="A1163" s="41">
        <v>79319</v>
      </c>
      <c r="B1163" s="42">
        <f t="shared" si="120"/>
        <v>0</v>
      </c>
      <c r="C1163" s="117"/>
      <c r="D1163" s="43">
        <f t="shared" si="121"/>
        <v>0</v>
      </c>
      <c r="E1163" s="44">
        <f t="shared" si="119"/>
        <v>0</v>
      </c>
      <c r="F1163" s="43">
        <f t="shared" si="122"/>
        <v>0</v>
      </c>
      <c r="G1163" s="45">
        <f>IF(AND(C1163&lt;&gt;"",SUM(G$27:G1162)&lt;E$19),$E$19/$E$23,0)</f>
        <v>0</v>
      </c>
      <c r="H1163" s="43">
        <f t="shared" si="123"/>
        <v>0</v>
      </c>
      <c r="I1163" s="43">
        <f t="shared" si="125"/>
        <v>0</v>
      </c>
      <c r="J1163" s="78" t="str">
        <f t="shared" si="124"/>
        <v>2116–2117</v>
      </c>
      <c r="K1163" s="78"/>
      <c r="L1163" s="89"/>
      <c r="M1163" s="78"/>
      <c r="N1163" s="87"/>
      <c r="O1163" s="79"/>
      <c r="Q1163" s="46"/>
    </row>
    <row r="1164" spans="1:17" s="40" customFormat="1" ht="20.25" customHeight="1" x14ac:dyDescent="0.2">
      <c r="A1164" s="41">
        <v>79350</v>
      </c>
      <c r="B1164" s="42">
        <f t="shared" si="120"/>
        <v>0</v>
      </c>
      <c r="C1164" s="117"/>
      <c r="D1164" s="43">
        <f t="shared" si="121"/>
        <v>0</v>
      </c>
      <c r="E1164" s="44">
        <f t="shared" si="119"/>
        <v>0</v>
      </c>
      <c r="F1164" s="43">
        <f t="shared" si="122"/>
        <v>0</v>
      </c>
      <c r="G1164" s="45">
        <f>IF(AND(C1164&lt;&gt;"",SUM(G$27:G1163)&lt;E$19),$E$19/$E$23,0)</f>
        <v>0</v>
      </c>
      <c r="H1164" s="43">
        <f t="shared" si="123"/>
        <v>0</v>
      </c>
      <c r="I1164" s="43">
        <f t="shared" si="125"/>
        <v>0</v>
      </c>
      <c r="J1164" s="78" t="str">
        <f t="shared" si="124"/>
        <v>2116–2117</v>
      </c>
      <c r="K1164" s="78"/>
      <c r="L1164" s="89"/>
      <c r="M1164" s="78"/>
      <c r="N1164" s="87"/>
      <c r="O1164" s="79"/>
      <c r="Q1164" s="46"/>
    </row>
    <row r="1165" spans="1:17" s="40" customFormat="1" ht="20.25" customHeight="1" x14ac:dyDescent="0.2">
      <c r="A1165" s="41">
        <v>79380</v>
      </c>
      <c r="B1165" s="42">
        <f t="shared" si="120"/>
        <v>0</v>
      </c>
      <c r="C1165" s="117"/>
      <c r="D1165" s="43">
        <f t="shared" si="121"/>
        <v>0</v>
      </c>
      <c r="E1165" s="44">
        <f t="shared" si="119"/>
        <v>0</v>
      </c>
      <c r="F1165" s="43">
        <f t="shared" si="122"/>
        <v>0</v>
      </c>
      <c r="G1165" s="45">
        <f>IF(AND(C1165&lt;&gt;"",SUM(G$27:G1164)&lt;E$19),$E$19/$E$23,0)</f>
        <v>0</v>
      </c>
      <c r="H1165" s="43">
        <f t="shared" si="123"/>
        <v>0</v>
      </c>
      <c r="I1165" s="43">
        <f t="shared" si="125"/>
        <v>0</v>
      </c>
      <c r="J1165" s="78" t="str">
        <f t="shared" si="124"/>
        <v>2116–2117</v>
      </c>
      <c r="K1165" s="78"/>
      <c r="L1165" s="89"/>
      <c r="M1165" s="78"/>
      <c r="N1165" s="87"/>
      <c r="O1165" s="79"/>
      <c r="Q1165" s="46"/>
    </row>
    <row r="1166" spans="1:17" s="40" customFormat="1" ht="20.25" customHeight="1" x14ac:dyDescent="0.2">
      <c r="A1166" s="41">
        <v>79411</v>
      </c>
      <c r="B1166" s="42">
        <f t="shared" si="120"/>
        <v>0</v>
      </c>
      <c r="C1166" s="117"/>
      <c r="D1166" s="43">
        <f t="shared" si="121"/>
        <v>0</v>
      </c>
      <c r="E1166" s="44">
        <f t="shared" si="119"/>
        <v>0</v>
      </c>
      <c r="F1166" s="43">
        <f t="shared" si="122"/>
        <v>0</v>
      </c>
      <c r="G1166" s="45">
        <f>IF(AND(C1166&lt;&gt;"",SUM(G$27:G1165)&lt;E$19),$E$19/$E$23,0)</f>
        <v>0</v>
      </c>
      <c r="H1166" s="43">
        <f t="shared" si="123"/>
        <v>0</v>
      </c>
      <c r="I1166" s="43">
        <f t="shared" si="125"/>
        <v>0</v>
      </c>
      <c r="J1166" s="78" t="str">
        <f t="shared" si="124"/>
        <v>2116–2117</v>
      </c>
      <c r="K1166" s="78"/>
      <c r="L1166" s="89"/>
      <c r="M1166" s="78"/>
      <c r="N1166" s="87"/>
      <c r="O1166" s="79"/>
      <c r="Q1166" s="46"/>
    </row>
    <row r="1167" spans="1:17" s="40" customFormat="1" ht="20.25" customHeight="1" x14ac:dyDescent="0.2">
      <c r="A1167" s="41">
        <v>79441</v>
      </c>
      <c r="B1167" s="42">
        <f t="shared" si="120"/>
        <v>0</v>
      </c>
      <c r="C1167" s="117"/>
      <c r="D1167" s="43">
        <f t="shared" si="121"/>
        <v>0</v>
      </c>
      <c r="E1167" s="44">
        <f t="shared" si="119"/>
        <v>0</v>
      </c>
      <c r="F1167" s="43">
        <f t="shared" si="122"/>
        <v>0</v>
      </c>
      <c r="G1167" s="45">
        <f>IF(AND(C1167&lt;&gt;"",SUM(G$27:G1166)&lt;E$19),$E$19/$E$23,0)</f>
        <v>0</v>
      </c>
      <c r="H1167" s="43">
        <f t="shared" si="123"/>
        <v>0</v>
      </c>
      <c r="I1167" s="43">
        <f t="shared" si="125"/>
        <v>0</v>
      </c>
      <c r="J1167" s="78" t="str">
        <f t="shared" si="124"/>
        <v>2117–2118</v>
      </c>
      <c r="K1167" s="78"/>
      <c r="L1167" s="89"/>
      <c r="M1167" s="78"/>
      <c r="N1167" s="87"/>
      <c r="O1167" s="79"/>
      <c r="Q1167" s="46"/>
    </row>
    <row r="1168" spans="1:17" s="40" customFormat="1" ht="20.25" customHeight="1" x14ac:dyDescent="0.2">
      <c r="A1168" s="41">
        <v>79472</v>
      </c>
      <c r="B1168" s="42">
        <f t="shared" si="120"/>
        <v>0</v>
      </c>
      <c r="C1168" s="117"/>
      <c r="D1168" s="43">
        <f t="shared" si="121"/>
        <v>0</v>
      </c>
      <c r="E1168" s="44">
        <f t="shared" si="119"/>
        <v>0</v>
      </c>
      <c r="F1168" s="43">
        <f t="shared" si="122"/>
        <v>0</v>
      </c>
      <c r="G1168" s="45">
        <f>IF(AND(C1168&lt;&gt;"",SUM(G$27:G1167)&lt;E$19),$E$19/$E$23,0)</f>
        <v>0</v>
      </c>
      <c r="H1168" s="43">
        <f t="shared" si="123"/>
        <v>0</v>
      </c>
      <c r="I1168" s="43">
        <f t="shared" si="125"/>
        <v>0</v>
      </c>
      <c r="J1168" s="78" t="str">
        <f t="shared" si="124"/>
        <v>2117–2118</v>
      </c>
      <c r="K1168" s="78"/>
      <c r="L1168" s="89"/>
      <c r="M1168" s="78"/>
      <c r="N1168" s="87"/>
      <c r="O1168" s="79"/>
      <c r="Q1168" s="46"/>
    </row>
    <row r="1169" spans="1:17" s="40" customFormat="1" ht="20.25" customHeight="1" x14ac:dyDescent="0.2">
      <c r="A1169" s="41">
        <v>79503</v>
      </c>
      <c r="B1169" s="42">
        <f t="shared" si="120"/>
        <v>0</v>
      </c>
      <c r="C1169" s="117"/>
      <c r="D1169" s="43">
        <f t="shared" si="121"/>
        <v>0</v>
      </c>
      <c r="E1169" s="44">
        <f t="shared" si="119"/>
        <v>0</v>
      </c>
      <c r="F1169" s="43">
        <f t="shared" si="122"/>
        <v>0</v>
      </c>
      <c r="G1169" s="45">
        <f>IF(AND(C1169&lt;&gt;"",SUM(G$27:G1168)&lt;E$19),$E$19/$E$23,0)</f>
        <v>0</v>
      </c>
      <c r="H1169" s="43">
        <f t="shared" si="123"/>
        <v>0</v>
      </c>
      <c r="I1169" s="43">
        <f t="shared" si="125"/>
        <v>0</v>
      </c>
      <c r="J1169" s="78" t="str">
        <f t="shared" si="124"/>
        <v>2117–2118</v>
      </c>
      <c r="K1169" s="78"/>
      <c r="L1169" s="89"/>
      <c r="M1169" s="78"/>
      <c r="N1169" s="87"/>
      <c r="O1169" s="79"/>
      <c r="Q1169" s="46"/>
    </row>
    <row r="1170" spans="1:17" s="40" customFormat="1" ht="20.25" customHeight="1" x14ac:dyDescent="0.2">
      <c r="A1170" s="41">
        <v>79533</v>
      </c>
      <c r="B1170" s="42">
        <f t="shared" si="120"/>
        <v>0</v>
      </c>
      <c r="C1170" s="117"/>
      <c r="D1170" s="43">
        <f t="shared" si="121"/>
        <v>0</v>
      </c>
      <c r="E1170" s="44">
        <f t="shared" si="119"/>
        <v>0</v>
      </c>
      <c r="F1170" s="43">
        <f t="shared" si="122"/>
        <v>0</v>
      </c>
      <c r="G1170" s="45">
        <f>IF(AND(C1170&lt;&gt;"",SUM(G$27:G1169)&lt;E$19),$E$19/$E$23,0)</f>
        <v>0</v>
      </c>
      <c r="H1170" s="43">
        <f t="shared" si="123"/>
        <v>0</v>
      </c>
      <c r="I1170" s="43">
        <f t="shared" si="125"/>
        <v>0</v>
      </c>
      <c r="J1170" s="78" t="str">
        <f t="shared" si="124"/>
        <v>2117–2118</v>
      </c>
      <c r="K1170" s="78"/>
      <c r="L1170" s="89"/>
      <c r="M1170" s="78"/>
      <c r="N1170" s="87"/>
      <c r="O1170" s="79"/>
      <c r="Q1170" s="46"/>
    </row>
    <row r="1171" spans="1:17" s="40" customFormat="1" ht="20.25" customHeight="1" x14ac:dyDescent="0.2">
      <c r="A1171" s="41">
        <v>79564</v>
      </c>
      <c r="B1171" s="42">
        <f t="shared" si="120"/>
        <v>0</v>
      </c>
      <c r="C1171" s="117"/>
      <c r="D1171" s="43">
        <f t="shared" si="121"/>
        <v>0</v>
      </c>
      <c r="E1171" s="44">
        <f t="shared" si="119"/>
        <v>0</v>
      </c>
      <c r="F1171" s="43">
        <f t="shared" si="122"/>
        <v>0</v>
      </c>
      <c r="G1171" s="45">
        <f>IF(AND(C1171&lt;&gt;"",SUM(G$27:G1170)&lt;E$19),$E$19/$E$23,0)</f>
        <v>0</v>
      </c>
      <c r="H1171" s="43">
        <f t="shared" si="123"/>
        <v>0</v>
      </c>
      <c r="I1171" s="43">
        <f t="shared" si="125"/>
        <v>0</v>
      </c>
      <c r="J1171" s="78" t="str">
        <f t="shared" si="124"/>
        <v>2117–2118</v>
      </c>
      <c r="K1171" s="78"/>
      <c r="L1171" s="89"/>
      <c r="M1171" s="78"/>
      <c r="N1171" s="87"/>
      <c r="O1171" s="79"/>
      <c r="Q1171" s="46"/>
    </row>
    <row r="1172" spans="1:17" s="40" customFormat="1" ht="20.25" customHeight="1" x14ac:dyDescent="0.2">
      <c r="A1172" s="41">
        <v>79594</v>
      </c>
      <c r="B1172" s="42">
        <f t="shared" si="120"/>
        <v>0</v>
      </c>
      <c r="C1172" s="117"/>
      <c r="D1172" s="43">
        <f t="shared" si="121"/>
        <v>0</v>
      </c>
      <c r="E1172" s="44">
        <f t="shared" si="119"/>
        <v>0</v>
      </c>
      <c r="F1172" s="43">
        <f t="shared" si="122"/>
        <v>0</v>
      </c>
      <c r="G1172" s="45">
        <f>IF(AND(C1172&lt;&gt;"",SUM(G$27:G1171)&lt;E$19),$E$19/$E$23,0)</f>
        <v>0</v>
      </c>
      <c r="H1172" s="43">
        <f t="shared" si="123"/>
        <v>0</v>
      </c>
      <c r="I1172" s="43">
        <f t="shared" si="125"/>
        <v>0</v>
      </c>
      <c r="J1172" s="78" t="str">
        <f t="shared" si="124"/>
        <v>2117–2118</v>
      </c>
      <c r="K1172" s="78"/>
      <c r="L1172" s="89"/>
      <c r="M1172" s="78"/>
      <c r="N1172" s="87"/>
      <c r="O1172" s="79"/>
      <c r="Q1172" s="46"/>
    </row>
    <row r="1173" spans="1:17" s="40" customFormat="1" ht="20.25" customHeight="1" x14ac:dyDescent="0.2">
      <c r="A1173" s="41">
        <v>79625</v>
      </c>
      <c r="B1173" s="42">
        <f t="shared" si="120"/>
        <v>0</v>
      </c>
      <c r="C1173" s="117"/>
      <c r="D1173" s="43">
        <f t="shared" si="121"/>
        <v>0</v>
      </c>
      <c r="E1173" s="44">
        <f t="shared" si="119"/>
        <v>0</v>
      </c>
      <c r="F1173" s="43">
        <f t="shared" si="122"/>
        <v>0</v>
      </c>
      <c r="G1173" s="45">
        <f>IF(AND(C1173&lt;&gt;"",SUM(G$27:G1172)&lt;E$19),$E$19/$E$23,0)</f>
        <v>0</v>
      </c>
      <c r="H1173" s="43">
        <f t="shared" si="123"/>
        <v>0</v>
      </c>
      <c r="I1173" s="43">
        <f t="shared" si="125"/>
        <v>0</v>
      </c>
      <c r="J1173" s="78" t="str">
        <f t="shared" si="124"/>
        <v>2117–2118</v>
      </c>
      <c r="K1173" s="78"/>
      <c r="L1173" s="89"/>
      <c r="M1173" s="78"/>
      <c r="N1173" s="87"/>
      <c r="O1173" s="79"/>
      <c r="Q1173" s="46"/>
    </row>
    <row r="1174" spans="1:17" s="40" customFormat="1" ht="20.25" customHeight="1" x14ac:dyDescent="0.2">
      <c r="A1174" s="41">
        <v>79656</v>
      </c>
      <c r="B1174" s="42">
        <f t="shared" si="120"/>
        <v>0</v>
      </c>
      <c r="C1174" s="117"/>
      <c r="D1174" s="43">
        <f t="shared" si="121"/>
        <v>0</v>
      </c>
      <c r="E1174" s="44">
        <f t="shared" si="119"/>
        <v>0</v>
      </c>
      <c r="F1174" s="43">
        <f t="shared" si="122"/>
        <v>0</v>
      </c>
      <c r="G1174" s="45">
        <f>IF(AND(C1174&lt;&gt;"",SUM(G$27:G1173)&lt;E$19),$E$19/$E$23,0)</f>
        <v>0</v>
      </c>
      <c r="H1174" s="43">
        <f t="shared" si="123"/>
        <v>0</v>
      </c>
      <c r="I1174" s="43">
        <f t="shared" si="125"/>
        <v>0</v>
      </c>
      <c r="J1174" s="78" t="str">
        <f t="shared" si="124"/>
        <v>2117–2118</v>
      </c>
      <c r="K1174" s="78"/>
      <c r="L1174" s="89"/>
      <c r="M1174" s="78"/>
      <c r="N1174" s="87"/>
      <c r="O1174" s="79"/>
      <c r="Q1174" s="46"/>
    </row>
    <row r="1175" spans="1:17" s="40" customFormat="1" ht="20.25" customHeight="1" x14ac:dyDescent="0.2">
      <c r="A1175" s="41">
        <v>79684</v>
      </c>
      <c r="B1175" s="42">
        <f t="shared" si="120"/>
        <v>0</v>
      </c>
      <c r="C1175" s="117"/>
      <c r="D1175" s="43">
        <f t="shared" si="121"/>
        <v>0</v>
      </c>
      <c r="E1175" s="44">
        <f t="shared" si="119"/>
        <v>0</v>
      </c>
      <c r="F1175" s="43">
        <f t="shared" si="122"/>
        <v>0</v>
      </c>
      <c r="G1175" s="45">
        <f>IF(AND(C1175&lt;&gt;"",SUM(G$27:G1174)&lt;E$19),$E$19/$E$23,0)</f>
        <v>0</v>
      </c>
      <c r="H1175" s="43">
        <f t="shared" si="123"/>
        <v>0</v>
      </c>
      <c r="I1175" s="43">
        <f t="shared" si="125"/>
        <v>0</v>
      </c>
      <c r="J1175" s="78" t="str">
        <f t="shared" si="124"/>
        <v>2117–2118</v>
      </c>
      <c r="K1175" s="78"/>
      <c r="L1175" s="89"/>
      <c r="M1175" s="78"/>
      <c r="N1175" s="87"/>
      <c r="O1175" s="79"/>
      <c r="Q1175" s="46"/>
    </row>
    <row r="1176" spans="1:17" s="40" customFormat="1" ht="20.25" customHeight="1" x14ac:dyDescent="0.2">
      <c r="A1176" s="41">
        <v>79715</v>
      </c>
      <c r="B1176" s="42">
        <f t="shared" si="120"/>
        <v>0</v>
      </c>
      <c r="C1176" s="117"/>
      <c r="D1176" s="43">
        <f t="shared" si="121"/>
        <v>0</v>
      </c>
      <c r="E1176" s="44">
        <f t="shared" si="119"/>
        <v>0</v>
      </c>
      <c r="F1176" s="43">
        <f t="shared" si="122"/>
        <v>0</v>
      </c>
      <c r="G1176" s="45">
        <f>IF(AND(C1176&lt;&gt;"",SUM(G$27:G1175)&lt;E$19),$E$19/$E$23,0)</f>
        <v>0</v>
      </c>
      <c r="H1176" s="43">
        <f t="shared" si="123"/>
        <v>0</v>
      </c>
      <c r="I1176" s="43">
        <f t="shared" si="125"/>
        <v>0</v>
      </c>
      <c r="J1176" s="78" t="str">
        <f t="shared" si="124"/>
        <v>2117–2118</v>
      </c>
      <c r="K1176" s="78"/>
      <c r="L1176" s="89"/>
      <c r="M1176" s="78"/>
      <c r="N1176" s="87"/>
      <c r="O1176" s="79"/>
      <c r="Q1176" s="46"/>
    </row>
    <row r="1177" spans="1:17" s="40" customFormat="1" ht="20.25" customHeight="1" x14ac:dyDescent="0.2">
      <c r="A1177" s="41">
        <v>79745</v>
      </c>
      <c r="B1177" s="42">
        <f t="shared" si="120"/>
        <v>0</v>
      </c>
      <c r="C1177" s="117"/>
      <c r="D1177" s="43">
        <f t="shared" si="121"/>
        <v>0</v>
      </c>
      <c r="E1177" s="44">
        <f t="shared" si="119"/>
        <v>0</v>
      </c>
      <c r="F1177" s="43">
        <f t="shared" si="122"/>
        <v>0</v>
      </c>
      <c r="G1177" s="45">
        <f>IF(AND(C1177&lt;&gt;"",SUM(G$27:G1176)&lt;E$19),$E$19/$E$23,0)</f>
        <v>0</v>
      </c>
      <c r="H1177" s="43">
        <f t="shared" si="123"/>
        <v>0</v>
      </c>
      <c r="I1177" s="43">
        <f t="shared" si="125"/>
        <v>0</v>
      </c>
      <c r="J1177" s="78" t="str">
        <f t="shared" si="124"/>
        <v>2117–2118</v>
      </c>
      <c r="K1177" s="78"/>
      <c r="L1177" s="89"/>
      <c r="M1177" s="78"/>
      <c r="N1177" s="87"/>
      <c r="O1177" s="79"/>
      <c r="Q1177" s="46"/>
    </row>
    <row r="1178" spans="1:17" s="40" customFormat="1" ht="20.25" customHeight="1" x14ac:dyDescent="0.2">
      <c r="A1178" s="41">
        <v>79776</v>
      </c>
      <c r="B1178" s="42">
        <f t="shared" si="120"/>
        <v>0</v>
      </c>
      <c r="C1178" s="117"/>
      <c r="D1178" s="43">
        <f t="shared" si="121"/>
        <v>0</v>
      </c>
      <c r="E1178" s="44">
        <f t="shared" si="119"/>
        <v>0</v>
      </c>
      <c r="F1178" s="43">
        <f t="shared" si="122"/>
        <v>0</v>
      </c>
      <c r="G1178" s="45">
        <f>IF(AND(C1178&lt;&gt;"",SUM(G$27:G1177)&lt;E$19),$E$19/$E$23,0)</f>
        <v>0</v>
      </c>
      <c r="H1178" s="43">
        <f t="shared" si="123"/>
        <v>0</v>
      </c>
      <c r="I1178" s="43">
        <f t="shared" si="125"/>
        <v>0</v>
      </c>
      <c r="J1178" s="78" t="str">
        <f t="shared" si="124"/>
        <v>2117–2118</v>
      </c>
      <c r="K1178" s="78"/>
      <c r="L1178" s="89"/>
      <c r="M1178" s="78"/>
      <c r="N1178" s="87"/>
      <c r="O1178" s="79"/>
      <c r="Q1178" s="46"/>
    </row>
    <row r="1179" spans="1:17" s="40" customFormat="1" ht="20.25" customHeight="1" x14ac:dyDescent="0.2">
      <c r="A1179" s="41">
        <v>79806</v>
      </c>
      <c r="B1179" s="42">
        <f t="shared" si="120"/>
        <v>0</v>
      </c>
      <c r="C1179" s="117"/>
      <c r="D1179" s="43">
        <f t="shared" si="121"/>
        <v>0</v>
      </c>
      <c r="E1179" s="44">
        <f t="shared" ref="E1179:E1238" si="126">C1179-D1179</f>
        <v>0</v>
      </c>
      <c r="F1179" s="43">
        <f t="shared" si="122"/>
        <v>0</v>
      </c>
      <c r="G1179" s="45">
        <f>IF(AND(C1179&lt;&gt;"",SUM(G$27:G1178)&lt;E$19),$E$19/$E$23,0)</f>
        <v>0</v>
      </c>
      <c r="H1179" s="43">
        <f t="shared" si="123"/>
        <v>0</v>
      </c>
      <c r="I1179" s="43">
        <f t="shared" si="125"/>
        <v>0</v>
      </c>
      <c r="J1179" s="78" t="str">
        <f t="shared" si="124"/>
        <v>2118–2119</v>
      </c>
      <c r="K1179" s="78"/>
      <c r="L1179" s="89"/>
      <c r="M1179" s="78"/>
      <c r="N1179" s="87"/>
      <c r="O1179" s="79"/>
      <c r="Q1179" s="46"/>
    </row>
    <row r="1180" spans="1:17" s="40" customFormat="1" ht="20.25" customHeight="1" x14ac:dyDescent="0.2">
      <c r="A1180" s="41">
        <v>79837</v>
      </c>
      <c r="B1180" s="42">
        <f t="shared" ref="B1180:B1238" si="127">IF(C1180&gt;0,C1180*-1,C1180)</f>
        <v>0</v>
      </c>
      <c r="C1180" s="117"/>
      <c r="D1180" s="43">
        <f t="shared" ref="D1180:D1238" si="128">IF(C1180="",0,IF($E$15="Beginning",IF(C1179&lt;&gt;"",$F1179*$E$6/12,0),IF(C1179&lt;&gt;"",$F1179*$E$6/12,$E$16*$E$6/12)))</f>
        <v>0</v>
      </c>
      <c r="E1180" s="44">
        <f t="shared" si="126"/>
        <v>0</v>
      </c>
      <c r="F1180" s="43">
        <f t="shared" ref="F1180:F1238" si="129">IF(C1180="",0,IF(C1179="",$E$16-E1180,IF(C1180&lt;&gt;"",F1179-E1180)))</f>
        <v>0</v>
      </c>
      <c r="G1180" s="45">
        <f>IF(AND(C1180&lt;&gt;"",SUM(G$27:G1179)&lt;E$19),$E$19/$E$23,0)</f>
        <v>0</v>
      </c>
      <c r="H1180" s="43">
        <f t="shared" ref="H1180:H1238" si="130">IF(C1180&lt;&gt;"",G1180+H1179,0)</f>
        <v>0</v>
      </c>
      <c r="I1180" s="43">
        <f t="shared" si="125"/>
        <v>0</v>
      </c>
      <c r="J1180" s="78" t="str">
        <f t="shared" ref="J1180:J1238" si="131">IF(OR(MONTH(A1180)=1,MONTH(A1180)=2,MONTH(A1180)=3,MONTH(A1180)=4,MONTH(A1180)=5,MONTH(A1180)=6),YEAR(A1180)-1&amp;"–"&amp;YEAR(A1180),YEAR(A1180)&amp;"–"&amp;YEAR(A1180)+1)</f>
        <v>2118–2119</v>
      </c>
      <c r="K1180" s="78"/>
      <c r="L1180" s="89"/>
      <c r="M1180" s="78"/>
      <c r="N1180" s="87"/>
      <c r="O1180" s="79"/>
      <c r="Q1180" s="46"/>
    </row>
    <row r="1181" spans="1:17" s="40" customFormat="1" ht="20.25" customHeight="1" x14ac:dyDescent="0.2">
      <c r="A1181" s="41">
        <v>79868</v>
      </c>
      <c r="B1181" s="42">
        <f t="shared" si="127"/>
        <v>0</v>
      </c>
      <c r="C1181" s="117"/>
      <c r="D1181" s="43">
        <f t="shared" si="128"/>
        <v>0</v>
      </c>
      <c r="E1181" s="44">
        <f t="shared" si="126"/>
        <v>0</v>
      </c>
      <c r="F1181" s="43">
        <f t="shared" si="129"/>
        <v>0</v>
      </c>
      <c r="G1181" s="45">
        <f>IF(AND(C1181&lt;&gt;"",SUM(G$27:G1180)&lt;E$19),$E$19/$E$23,0)</f>
        <v>0</v>
      </c>
      <c r="H1181" s="43">
        <f t="shared" si="130"/>
        <v>0</v>
      </c>
      <c r="I1181" s="43">
        <f t="shared" ref="I1181:I1238" si="132">IF(C1181&lt;&gt;"",$E$19-H1181,0)</f>
        <v>0</v>
      </c>
      <c r="J1181" s="78" t="str">
        <f t="shared" si="131"/>
        <v>2118–2119</v>
      </c>
      <c r="K1181" s="78"/>
      <c r="L1181" s="89"/>
      <c r="M1181" s="78"/>
      <c r="N1181" s="87"/>
      <c r="O1181" s="79"/>
      <c r="Q1181" s="46"/>
    </row>
    <row r="1182" spans="1:17" s="40" customFormat="1" ht="20.25" customHeight="1" x14ac:dyDescent="0.2">
      <c r="A1182" s="41">
        <v>79898</v>
      </c>
      <c r="B1182" s="42">
        <f t="shared" si="127"/>
        <v>0</v>
      </c>
      <c r="C1182" s="117"/>
      <c r="D1182" s="43">
        <f t="shared" si="128"/>
        <v>0</v>
      </c>
      <c r="E1182" s="44">
        <f t="shared" si="126"/>
        <v>0</v>
      </c>
      <c r="F1182" s="43">
        <f t="shared" si="129"/>
        <v>0</v>
      </c>
      <c r="G1182" s="45">
        <f>IF(AND(C1182&lt;&gt;"",SUM(G$27:G1181)&lt;E$19),$E$19/$E$23,0)</f>
        <v>0</v>
      </c>
      <c r="H1182" s="43">
        <f t="shared" si="130"/>
        <v>0</v>
      </c>
      <c r="I1182" s="43">
        <f t="shared" si="132"/>
        <v>0</v>
      </c>
      <c r="J1182" s="78" t="str">
        <f t="shared" si="131"/>
        <v>2118–2119</v>
      </c>
      <c r="K1182" s="78"/>
      <c r="L1182" s="89"/>
      <c r="M1182" s="78"/>
      <c r="N1182" s="87"/>
      <c r="O1182" s="79"/>
      <c r="Q1182" s="46"/>
    </row>
    <row r="1183" spans="1:17" s="40" customFormat="1" ht="20.25" customHeight="1" x14ac:dyDescent="0.2">
      <c r="A1183" s="41">
        <v>79929</v>
      </c>
      <c r="B1183" s="42">
        <f t="shared" si="127"/>
        <v>0</v>
      </c>
      <c r="C1183" s="117"/>
      <c r="D1183" s="43">
        <f t="shared" si="128"/>
        <v>0</v>
      </c>
      <c r="E1183" s="44">
        <f t="shared" si="126"/>
        <v>0</v>
      </c>
      <c r="F1183" s="43">
        <f t="shared" si="129"/>
        <v>0</v>
      </c>
      <c r="G1183" s="45">
        <f>IF(AND(C1183&lt;&gt;"",SUM(G$27:G1182)&lt;E$19),$E$19/$E$23,0)</f>
        <v>0</v>
      </c>
      <c r="H1183" s="43">
        <f t="shared" si="130"/>
        <v>0</v>
      </c>
      <c r="I1183" s="43">
        <f t="shared" si="132"/>
        <v>0</v>
      </c>
      <c r="J1183" s="78" t="str">
        <f t="shared" si="131"/>
        <v>2118–2119</v>
      </c>
      <c r="K1183" s="78"/>
      <c r="L1183" s="89"/>
      <c r="M1183" s="78"/>
      <c r="N1183" s="87"/>
      <c r="O1183" s="79"/>
      <c r="Q1183" s="46"/>
    </row>
    <row r="1184" spans="1:17" s="40" customFormat="1" ht="20.25" customHeight="1" x14ac:dyDescent="0.2">
      <c r="A1184" s="41">
        <v>79959</v>
      </c>
      <c r="B1184" s="42">
        <f t="shared" si="127"/>
        <v>0</v>
      </c>
      <c r="C1184" s="117"/>
      <c r="D1184" s="43">
        <f t="shared" si="128"/>
        <v>0</v>
      </c>
      <c r="E1184" s="44">
        <f t="shared" si="126"/>
        <v>0</v>
      </c>
      <c r="F1184" s="43">
        <f t="shared" si="129"/>
        <v>0</v>
      </c>
      <c r="G1184" s="45">
        <f>IF(AND(C1184&lt;&gt;"",SUM(G$27:G1183)&lt;E$19),$E$19/$E$23,0)</f>
        <v>0</v>
      </c>
      <c r="H1184" s="43">
        <f t="shared" si="130"/>
        <v>0</v>
      </c>
      <c r="I1184" s="43">
        <f t="shared" si="132"/>
        <v>0</v>
      </c>
      <c r="J1184" s="78" t="str">
        <f t="shared" si="131"/>
        <v>2118–2119</v>
      </c>
      <c r="K1184" s="78"/>
      <c r="L1184" s="89"/>
      <c r="M1184" s="78"/>
      <c r="N1184" s="87"/>
      <c r="O1184" s="79"/>
      <c r="Q1184" s="46"/>
    </row>
    <row r="1185" spans="1:17" s="40" customFormat="1" ht="20.25" customHeight="1" x14ac:dyDescent="0.2">
      <c r="A1185" s="41">
        <v>79990</v>
      </c>
      <c r="B1185" s="42">
        <f t="shared" si="127"/>
        <v>0</v>
      </c>
      <c r="C1185" s="117"/>
      <c r="D1185" s="43">
        <f t="shared" si="128"/>
        <v>0</v>
      </c>
      <c r="E1185" s="44">
        <f t="shared" si="126"/>
        <v>0</v>
      </c>
      <c r="F1185" s="43">
        <f t="shared" si="129"/>
        <v>0</v>
      </c>
      <c r="G1185" s="45">
        <f>IF(AND(C1185&lt;&gt;"",SUM(G$27:G1184)&lt;E$19),$E$19/$E$23,0)</f>
        <v>0</v>
      </c>
      <c r="H1185" s="43">
        <f t="shared" si="130"/>
        <v>0</v>
      </c>
      <c r="I1185" s="43">
        <f t="shared" si="132"/>
        <v>0</v>
      </c>
      <c r="J1185" s="78" t="str">
        <f t="shared" si="131"/>
        <v>2118–2119</v>
      </c>
      <c r="K1185" s="78"/>
      <c r="L1185" s="89"/>
      <c r="M1185" s="78"/>
      <c r="N1185" s="87"/>
      <c r="O1185" s="79"/>
      <c r="Q1185" s="46"/>
    </row>
    <row r="1186" spans="1:17" s="40" customFormat="1" ht="20.25" customHeight="1" x14ac:dyDescent="0.2">
      <c r="A1186" s="41">
        <v>80021</v>
      </c>
      <c r="B1186" s="42">
        <f t="shared" si="127"/>
        <v>0</v>
      </c>
      <c r="C1186" s="117"/>
      <c r="D1186" s="43">
        <f t="shared" si="128"/>
        <v>0</v>
      </c>
      <c r="E1186" s="44">
        <f t="shared" si="126"/>
        <v>0</v>
      </c>
      <c r="F1186" s="43">
        <f t="shared" si="129"/>
        <v>0</v>
      </c>
      <c r="G1186" s="45">
        <f>IF(AND(C1186&lt;&gt;"",SUM(G$27:G1185)&lt;E$19),$E$19/$E$23,0)</f>
        <v>0</v>
      </c>
      <c r="H1186" s="43">
        <f t="shared" si="130"/>
        <v>0</v>
      </c>
      <c r="I1186" s="43">
        <f t="shared" si="132"/>
        <v>0</v>
      </c>
      <c r="J1186" s="78" t="str">
        <f t="shared" si="131"/>
        <v>2118–2119</v>
      </c>
      <c r="K1186" s="78"/>
      <c r="L1186" s="89"/>
      <c r="M1186" s="78"/>
      <c r="N1186" s="87"/>
      <c r="O1186" s="79"/>
      <c r="Q1186" s="46"/>
    </row>
    <row r="1187" spans="1:17" s="40" customFormat="1" ht="20.25" customHeight="1" x14ac:dyDescent="0.2">
      <c r="A1187" s="41">
        <v>80049</v>
      </c>
      <c r="B1187" s="42">
        <f t="shared" si="127"/>
        <v>0</v>
      </c>
      <c r="C1187" s="117"/>
      <c r="D1187" s="43">
        <f t="shared" si="128"/>
        <v>0</v>
      </c>
      <c r="E1187" s="44">
        <f t="shared" si="126"/>
        <v>0</v>
      </c>
      <c r="F1187" s="43">
        <f t="shared" si="129"/>
        <v>0</v>
      </c>
      <c r="G1187" s="45">
        <f>IF(AND(C1187&lt;&gt;"",SUM(G$27:G1186)&lt;E$19),$E$19/$E$23,0)</f>
        <v>0</v>
      </c>
      <c r="H1187" s="43">
        <f t="shared" si="130"/>
        <v>0</v>
      </c>
      <c r="I1187" s="43">
        <f t="shared" si="132"/>
        <v>0</v>
      </c>
      <c r="J1187" s="78" t="str">
        <f t="shared" si="131"/>
        <v>2118–2119</v>
      </c>
      <c r="K1187" s="78"/>
      <c r="L1187" s="89"/>
      <c r="M1187" s="78"/>
      <c r="N1187" s="87"/>
      <c r="O1187" s="79"/>
      <c r="Q1187" s="46"/>
    </row>
    <row r="1188" spans="1:17" s="40" customFormat="1" ht="20.25" customHeight="1" x14ac:dyDescent="0.2">
      <c r="A1188" s="41">
        <v>80080</v>
      </c>
      <c r="B1188" s="42">
        <f t="shared" si="127"/>
        <v>0</v>
      </c>
      <c r="C1188" s="117"/>
      <c r="D1188" s="43">
        <f t="shared" si="128"/>
        <v>0</v>
      </c>
      <c r="E1188" s="44">
        <f t="shared" si="126"/>
        <v>0</v>
      </c>
      <c r="F1188" s="43">
        <f t="shared" si="129"/>
        <v>0</v>
      </c>
      <c r="G1188" s="45">
        <f>IF(AND(C1188&lt;&gt;"",SUM(G$27:G1187)&lt;E$19),$E$19/$E$23,0)</f>
        <v>0</v>
      </c>
      <c r="H1188" s="43">
        <f t="shared" si="130"/>
        <v>0</v>
      </c>
      <c r="I1188" s="43">
        <f t="shared" si="132"/>
        <v>0</v>
      </c>
      <c r="J1188" s="78" t="str">
        <f t="shared" si="131"/>
        <v>2118–2119</v>
      </c>
      <c r="K1188" s="78"/>
      <c r="L1188" s="89"/>
      <c r="M1188" s="78"/>
      <c r="N1188" s="87"/>
      <c r="O1188" s="79"/>
      <c r="Q1188" s="46"/>
    </row>
    <row r="1189" spans="1:17" s="40" customFormat="1" ht="20.25" customHeight="1" x14ac:dyDescent="0.2">
      <c r="A1189" s="41">
        <v>80110</v>
      </c>
      <c r="B1189" s="42">
        <f t="shared" si="127"/>
        <v>0</v>
      </c>
      <c r="C1189" s="117"/>
      <c r="D1189" s="43">
        <f t="shared" si="128"/>
        <v>0</v>
      </c>
      <c r="E1189" s="44">
        <f t="shared" si="126"/>
        <v>0</v>
      </c>
      <c r="F1189" s="43">
        <f t="shared" si="129"/>
        <v>0</v>
      </c>
      <c r="G1189" s="45">
        <f>IF(AND(C1189&lt;&gt;"",SUM(G$27:G1188)&lt;E$19),$E$19/$E$23,0)</f>
        <v>0</v>
      </c>
      <c r="H1189" s="43">
        <f t="shared" si="130"/>
        <v>0</v>
      </c>
      <c r="I1189" s="43">
        <f t="shared" si="132"/>
        <v>0</v>
      </c>
      <c r="J1189" s="78" t="str">
        <f t="shared" si="131"/>
        <v>2118–2119</v>
      </c>
      <c r="K1189" s="78"/>
      <c r="L1189" s="89"/>
      <c r="M1189" s="78"/>
      <c r="N1189" s="87"/>
      <c r="O1189" s="79"/>
      <c r="Q1189" s="46"/>
    </row>
    <row r="1190" spans="1:17" s="40" customFormat="1" ht="20.25" customHeight="1" x14ac:dyDescent="0.2">
      <c r="A1190" s="41">
        <v>80141</v>
      </c>
      <c r="B1190" s="42">
        <f t="shared" si="127"/>
        <v>0</v>
      </c>
      <c r="C1190" s="117"/>
      <c r="D1190" s="43">
        <f t="shared" si="128"/>
        <v>0</v>
      </c>
      <c r="E1190" s="44">
        <f t="shared" si="126"/>
        <v>0</v>
      </c>
      <c r="F1190" s="43">
        <f t="shared" si="129"/>
        <v>0</v>
      </c>
      <c r="G1190" s="45">
        <f>IF(AND(C1190&lt;&gt;"",SUM(G$27:G1189)&lt;E$19),$E$19/$E$23,0)</f>
        <v>0</v>
      </c>
      <c r="H1190" s="43">
        <f t="shared" si="130"/>
        <v>0</v>
      </c>
      <c r="I1190" s="43">
        <f t="shared" si="132"/>
        <v>0</v>
      </c>
      <c r="J1190" s="78" t="str">
        <f t="shared" si="131"/>
        <v>2118–2119</v>
      </c>
      <c r="K1190" s="78"/>
      <c r="L1190" s="89"/>
      <c r="M1190" s="78"/>
      <c r="N1190" s="87"/>
      <c r="O1190" s="79"/>
      <c r="Q1190" s="46"/>
    </row>
    <row r="1191" spans="1:17" s="40" customFormat="1" ht="20.25" customHeight="1" x14ac:dyDescent="0.2">
      <c r="A1191" s="41">
        <v>80171</v>
      </c>
      <c r="B1191" s="42">
        <f t="shared" si="127"/>
        <v>0</v>
      </c>
      <c r="C1191" s="117"/>
      <c r="D1191" s="43">
        <f t="shared" si="128"/>
        <v>0</v>
      </c>
      <c r="E1191" s="44">
        <f t="shared" si="126"/>
        <v>0</v>
      </c>
      <c r="F1191" s="43">
        <f t="shared" si="129"/>
        <v>0</v>
      </c>
      <c r="G1191" s="45">
        <f>IF(AND(C1191&lt;&gt;"",SUM(G$27:G1190)&lt;E$19),$E$19/$E$23,0)</f>
        <v>0</v>
      </c>
      <c r="H1191" s="43">
        <f t="shared" si="130"/>
        <v>0</v>
      </c>
      <c r="I1191" s="43">
        <f t="shared" si="132"/>
        <v>0</v>
      </c>
      <c r="J1191" s="78" t="str">
        <f t="shared" si="131"/>
        <v>2119–2120</v>
      </c>
      <c r="K1191" s="78"/>
      <c r="L1191" s="89"/>
      <c r="M1191" s="78"/>
      <c r="N1191" s="87"/>
      <c r="O1191" s="79"/>
      <c r="Q1191" s="46"/>
    </row>
    <row r="1192" spans="1:17" s="40" customFormat="1" ht="20.25" customHeight="1" x14ac:dyDescent="0.2">
      <c r="A1192" s="41">
        <v>80202</v>
      </c>
      <c r="B1192" s="42">
        <f t="shared" si="127"/>
        <v>0</v>
      </c>
      <c r="C1192" s="117"/>
      <c r="D1192" s="43">
        <f t="shared" si="128"/>
        <v>0</v>
      </c>
      <c r="E1192" s="44">
        <f t="shared" si="126"/>
        <v>0</v>
      </c>
      <c r="F1192" s="43">
        <f t="shared" si="129"/>
        <v>0</v>
      </c>
      <c r="G1192" s="45">
        <f>IF(AND(C1192&lt;&gt;"",SUM(G$27:G1191)&lt;E$19),$E$19/$E$23,0)</f>
        <v>0</v>
      </c>
      <c r="H1192" s="43">
        <f t="shared" si="130"/>
        <v>0</v>
      </c>
      <c r="I1192" s="43">
        <f t="shared" si="132"/>
        <v>0</v>
      </c>
      <c r="J1192" s="78" t="str">
        <f t="shared" si="131"/>
        <v>2119–2120</v>
      </c>
      <c r="K1192" s="78"/>
      <c r="L1192" s="89"/>
      <c r="M1192" s="78"/>
      <c r="N1192" s="87"/>
      <c r="O1192" s="79"/>
      <c r="Q1192" s="46"/>
    </row>
    <row r="1193" spans="1:17" s="40" customFormat="1" ht="20.25" customHeight="1" x14ac:dyDescent="0.2">
      <c r="A1193" s="41">
        <v>80233</v>
      </c>
      <c r="B1193" s="42">
        <f t="shared" si="127"/>
        <v>0</v>
      </c>
      <c r="C1193" s="117"/>
      <c r="D1193" s="43">
        <f t="shared" si="128"/>
        <v>0</v>
      </c>
      <c r="E1193" s="44">
        <f t="shared" si="126"/>
        <v>0</v>
      </c>
      <c r="F1193" s="43">
        <f t="shared" si="129"/>
        <v>0</v>
      </c>
      <c r="G1193" s="45">
        <f>IF(AND(C1193&lt;&gt;"",SUM(G$27:G1192)&lt;E$19),$E$19/$E$23,0)</f>
        <v>0</v>
      </c>
      <c r="H1193" s="43">
        <f t="shared" si="130"/>
        <v>0</v>
      </c>
      <c r="I1193" s="43">
        <f t="shared" si="132"/>
        <v>0</v>
      </c>
      <c r="J1193" s="78" t="str">
        <f t="shared" si="131"/>
        <v>2119–2120</v>
      </c>
      <c r="K1193" s="78"/>
      <c r="L1193" s="89"/>
      <c r="M1193" s="78"/>
      <c r="N1193" s="87"/>
      <c r="O1193" s="79"/>
      <c r="Q1193" s="46"/>
    </row>
    <row r="1194" spans="1:17" s="40" customFormat="1" ht="20.25" customHeight="1" x14ac:dyDescent="0.2">
      <c r="A1194" s="41">
        <v>80263</v>
      </c>
      <c r="B1194" s="42">
        <f t="shared" si="127"/>
        <v>0</v>
      </c>
      <c r="C1194" s="117"/>
      <c r="D1194" s="43">
        <f t="shared" si="128"/>
        <v>0</v>
      </c>
      <c r="E1194" s="44">
        <f t="shared" si="126"/>
        <v>0</v>
      </c>
      <c r="F1194" s="43">
        <f t="shared" si="129"/>
        <v>0</v>
      </c>
      <c r="G1194" s="45">
        <f>IF(AND(C1194&lt;&gt;"",SUM(G$27:G1193)&lt;E$19),$E$19/$E$23,0)</f>
        <v>0</v>
      </c>
      <c r="H1194" s="43">
        <f t="shared" si="130"/>
        <v>0</v>
      </c>
      <c r="I1194" s="43">
        <f t="shared" si="132"/>
        <v>0</v>
      </c>
      <c r="J1194" s="78" t="str">
        <f t="shared" si="131"/>
        <v>2119–2120</v>
      </c>
      <c r="K1194" s="78"/>
      <c r="L1194" s="89"/>
      <c r="M1194" s="78"/>
      <c r="N1194" s="87"/>
      <c r="O1194" s="79"/>
      <c r="Q1194" s="46"/>
    </row>
    <row r="1195" spans="1:17" s="40" customFormat="1" ht="20.25" customHeight="1" x14ac:dyDescent="0.2">
      <c r="A1195" s="41">
        <v>80294</v>
      </c>
      <c r="B1195" s="42">
        <f t="shared" si="127"/>
        <v>0</v>
      </c>
      <c r="C1195" s="117"/>
      <c r="D1195" s="43">
        <f t="shared" si="128"/>
        <v>0</v>
      </c>
      <c r="E1195" s="44">
        <f t="shared" si="126"/>
        <v>0</v>
      </c>
      <c r="F1195" s="43">
        <f t="shared" si="129"/>
        <v>0</v>
      </c>
      <c r="G1195" s="45">
        <f>IF(AND(C1195&lt;&gt;"",SUM(G$27:G1194)&lt;E$19),$E$19/$E$23,0)</f>
        <v>0</v>
      </c>
      <c r="H1195" s="43">
        <f t="shared" si="130"/>
        <v>0</v>
      </c>
      <c r="I1195" s="43">
        <f t="shared" si="132"/>
        <v>0</v>
      </c>
      <c r="J1195" s="78" t="str">
        <f t="shared" si="131"/>
        <v>2119–2120</v>
      </c>
      <c r="K1195" s="78"/>
      <c r="L1195" s="89"/>
      <c r="M1195" s="78"/>
      <c r="N1195" s="87"/>
      <c r="O1195" s="79"/>
      <c r="Q1195" s="46"/>
    </row>
    <row r="1196" spans="1:17" s="40" customFormat="1" ht="20.25" customHeight="1" x14ac:dyDescent="0.2">
      <c r="A1196" s="41">
        <v>80324</v>
      </c>
      <c r="B1196" s="42">
        <f t="shared" si="127"/>
        <v>0</v>
      </c>
      <c r="C1196" s="117"/>
      <c r="D1196" s="43">
        <f t="shared" si="128"/>
        <v>0</v>
      </c>
      <c r="E1196" s="44">
        <f t="shared" si="126"/>
        <v>0</v>
      </c>
      <c r="F1196" s="43">
        <f t="shared" si="129"/>
        <v>0</v>
      </c>
      <c r="G1196" s="45">
        <f>IF(AND(C1196&lt;&gt;"",SUM(G$27:G1195)&lt;E$19),$E$19/$E$23,0)</f>
        <v>0</v>
      </c>
      <c r="H1196" s="43">
        <f t="shared" si="130"/>
        <v>0</v>
      </c>
      <c r="I1196" s="43">
        <f t="shared" si="132"/>
        <v>0</v>
      </c>
      <c r="J1196" s="78" t="str">
        <f t="shared" si="131"/>
        <v>2119–2120</v>
      </c>
      <c r="K1196" s="78"/>
      <c r="L1196" s="89"/>
      <c r="M1196" s="78"/>
      <c r="N1196" s="87"/>
      <c r="O1196" s="79"/>
      <c r="Q1196" s="46"/>
    </row>
    <row r="1197" spans="1:17" s="40" customFormat="1" ht="20.25" customHeight="1" x14ac:dyDescent="0.2">
      <c r="A1197" s="41">
        <v>80355</v>
      </c>
      <c r="B1197" s="42">
        <f t="shared" si="127"/>
        <v>0</v>
      </c>
      <c r="C1197" s="117"/>
      <c r="D1197" s="43">
        <f t="shared" si="128"/>
        <v>0</v>
      </c>
      <c r="E1197" s="44">
        <f t="shared" si="126"/>
        <v>0</v>
      </c>
      <c r="F1197" s="43">
        <f t="shared" si="129"/>
        <v>0</v>
      </c>
      <c r="G1197" s="45">
        <f>IF(AND(C1197&lt;&gt;"",SUM(G$27:G1196)&lt;E$19),$E$19/$E$23,0)</f>
        <v>0</v>
      </c>
      <c r="H1197" s="43">
        <f t="shared" si="130"/>
        <v>0</v>
      </c>
      <c r="I1197" s="43">
        <f t="shared" si="132"/>
        <v>0</v>
      </c>
      <c r="J1197" s="78" t="str">
        <f t="shared" si="131"/>
        <v>2119–2120</v>
      </c>
      <c r="K1197" s="78"/>
      <c r="L1197" s="89"/>
      <c r="M1197" s="78"/>
      <c r="N1197" s="87"/>
      <c r="O1197" s="79"/>
      <c r="Q1197" s="46"/>
    </row>
    <row r="1198" spans="1:17" s="40" customFormat="1" ht="20.25" customHeight="1" x14ac:dyDescent="0.2">
      <c r="A1198" s="41">
        <v>80386</v>
      </c>
      <c r="B1198" s="42">
        <f t="shared" si="127"/>
        <v>0</v>
      </c>
      <c r="C1198" s="117"/>
      <c r="D1198" s="43">
        <f t="shared" si="128"/>
        <v>0</v>
      </c>
      <c r="E1198" s="44">
        <f t="shared" si="126"/>
        <v>0</v>
      </c>
      <c r="F1198" s="43">
        <f t="shared" si="129"/>
        <v>0</v>
      </c>
      <c r="G1198" s="45">
        <f>IF(AND(C1198&lt;&gt;"",SUM(G$27:G1197)&lt;E$19),$E$19/$E$23,0)</f>
        <v>0</v>
      </c>
      <c r="H1198" s="43">
        <f t="shared" si="130"/>
        <v>0</v>
      </c>
      <c r="I1198" s="43">
        <f t="shared" si="132"/>
        <v>0</v>
      </c>
      <c r="J1198" s="78" t="str">
        <f t="shared" si="131"/>
        <v>2119–2120</v>
      </c>
      <c r="K1198" s="78"/>
      <c r="L1198" s="89"/>
      <c r="M1198" s="78"/>
      <c r="N1198" s="87"/>
      <c r="O1198" s="79"/>
      <c r="Q1198" s="46"/>
    </row>
    <row r="1199" spans="1:17" s="40" customFormat="1" ht="20.25" customHeight="1" x14ac:dyDescent="0.2">
      <c r="A1199" s="41">
        <v>80415</v>
      </c>
      <c r="B1199" s="42">
        <f t="shared" si="127"/>
        <v>0</v>
      </c>
      <c r="C1199" s="117"/>
      <c r="D1199" s="43">
        <f t="shared" si="128"/>
        <v>0</v>
      </c>
      <c r="E1199" s="44">
        <f t="shared" si="126"/>
        <v>0</v>
      </c>
      <c r="F1199" s="43">
        <f t="shared" si="129"/>
        <v>0</v>
      </c>
      <c r="G1199" s="45">
        <f>IF(AND(C1199&lt;&gt;"",SUM(G$27:G1198)&lt;E$19),$E$19/$E$23,0)</f>
        <v>0</v>
      </c>
      <c r="H1199" s="43">
        <f t="shared" si="130"/>
        <v>0</v>
      </c>
      <c r="I1199" s="43">
        <f t="shared" si="132"/>
        <v>0</v>
      </c>
      <c r="J1199" s="78" t="str">
        <f t="shared" si="131"/>
        <v>2119–2120</v>
      </c>
      <c r="K1199" s="78"/>
      <c r="L1199" s="89"/>
      <c r="M1199" s="78"/>
      <c r="N1199" s="87"/>
      <c r="O1199" s="79"/>
      <c r="Q1199" s="46"/>
    </row>
    <row r="1200" spans="1:17" s="40" customFormat="1" ht="20.25" customHeight="1" x14ac:dyDescent="0.2">
      <c r="A1200" s="41">
        <v>80446</v>
      </c>
      <c r="B1200" s="42">
        <f t="shared" si="127"/>
        <v>0</v>
      </c>
      <c r="C1200" s="117"/>
      <c r="D1200" s="43">
        <f t="shared" si="128"/>
        <v>0</v>
      </c>
      <c r="E1200" s="44">
        <f t="shared" si="126"/>
        <v>0</v>
      </c>
      <c r="F1200" s="43">
        <f t="shared" si="129"/>
        <v>0</v>
      </c>
      <c r="G1200" s="45">
        <f>IF(AND(C1200&lt;&gt;"",SUM(G$27:G1199)&lt;E$19),$E$19/$E$23,0)</f>
        <v>0</v>
      </c>
      <c r="H1200" s="43">
        <f t="shared" si="130"/>
        <v>0</v>
      </c>
      <c r="I1200" s="43">
        <f t="shared" si="132"/>
        <v>0</v>
      </c>
      <c r="J1200" s="78" t="str">
        <f t="shared" si="131"/>
        <v>2119–2120</v>
      </c>
      <c r="K1200" s="78"/>
      <c r="L1200" s="89"/>
      <c r="M1200" s="78"/>
      <c r="N1200" s="87"/>
      <c r="O1200" s="79"/>
      <c r="Q1200" s="46"/>
    </row>
    <row r="1201" spans="1:17" s="40" customFormat="1" ht="20.25" customHeight="1" x14ac:dyDescent="0.2">
      <c r="A1201" s="41">
        <v>80476</v>
      </c>
      <c r="B1201" s="42">
        <f t="shared" si="127"/>
        <v>0</v>
      </c>
      <c r="C1201" s="117"/>
      <c r="D1201" s="43">
        <f t="shared" si="128"/>
        <v>0</v>
      </c>
      <c r="E1201" s="44">
        <f t="shared" si="126"/>
        <v>0</v>
      </c>
      <c r="F1201" s="43">
        <f t="shared" si="129"/>
        <v>0</v>
      </c>
      <c r="G1201" s="45">
        <f>IF(AND(C1201&lt;&gt;"",SUM(G$27:G1200)&lt;E$19),$E$19/$E$23,0)</f>
        <v>0</v>
      </c>
      <c r="H1201" s="43">
        <f t="shared" si="130"/>
        <v>0</v>
      </c>
      <c r="I1201" s="43">
        <f t="shared" si="132"/>
        <v>0</v>
      </c>
      <c r="J1201" s="78" t="str">
        <f t="shared" si="131"/>
        <v>2119–2120</v>
      </c>
      <c r="K1201" s="78"/>
      <c r="L1201" s="89"/>
      <c r="M1201" s="78"/>
      <c r="N1201" s="87"/>
      <c r="O1201" s="79"/>
      <c r="Q1201" s="46"/>
    </row>
    <row r="1202" spans="1:17" s="40" customFormat="1" ht="20.25" customHeight="1" x14ac:dyDescent="0.2">
      <c r="A1202" s="41">
        <v>80507</v>
      </c>
      <c r="B1202" s="42">
        <f t="shared" si="127"/>
        <v>0</v>
      </c>
      <c r="C1202" s="117"/>
      <c r="D1202" s="43">
        <f t="shared" si="128"/>
        <v>0</v>
      </c>
      <c r="E1202" s="44">
        <f t="shared" si="126"/>
        <v>0</v>
      </c>
      <c r="F1202" s="43">
        <f t="shared" si="129"/>
        <v>0</v>
      </c>
      <c r="G1202" s="45">
        <f>IF(AND(C1202&lt;&gt;"",SUM(G$27:G1201)&lt;E$19),$E$19/$E$23,0)</f>
        <v>0</v>
      </c>
      <c r="H1202" s="43">
        <f t="shared" si="130"/>
        <v>0</v>
      </c>
      <c r="I1202" s="43">
        <f t="shared" si="132"/>
        <v>0</v>
      </c>
      <c r="J1202" s="78" t="str">
        <f t="shared" si="131"/>
        <v>2119–2120</v>
      </c>
      <c r="K1202" s="78"/>
      <c r="L1202" s="89"/>
      <c r="M1202" s="78"/>
      <c r="N1202" s="87"/>
      <c r="O1202" s="79"/>
      <c r="Q1202" s="46"/>
    </row>
    <row r="1203" spans="1:17" s="40" customFormat="1" ht="20.25" customHeight="1" x14ac:dyDescent="0.2">
      <c r="A1203" s="41">
        <v>80537</v>
      </c>
      <c r="B1203" s="42">
        <f t="shared" si="127"/>
        <v>0</v>
      </c>
      <c r="C1203" s="117"/>
      <c r="D1203" s="43">
        <f t="shared" si="128"/>
        <v>0</v>
      </c>
      <c r="E1203" s="44">
        <f t="shared" si="126"/>
        <v>0</v>
      </c>
      <c r="F1203" s="43">
        <f t="shared" si="129"/>
        <v>0</v>
      </c>
      <c r="G1203" s="45">
        <f>IF(AND(C1203&lt;&gt;"",SUM(G$27:G1202)&lt;E$19),$E$19/$E$23,0)</f>
        <v>0</v>
      </c>
      <c r="H1203" s="43">
        <f t="shared" si="130"/>
        <v>0</v>
      </c>
      <c r="I1203" s="43">
        <f t="shared" si="132"/>
        <v>0</v>
      </c>
      <c r="J1203" s="78" t="str">
        <f t="shared" si="131"/>
        <v>2120–2121</v>
      </c>
      <c r="K1203" s="78"/>
      <c r="L1203" s="89"/>
      <c r="M1203" s="78"/>
      <c r="N1203" s="87"/>
      <c r="O1203" s="79"/>
      <c r="Q1203" s="46"/>
    </row>
    <row r="1204" spans="1:17" s="40" customFormat="1" ht="20.25" customHeight="1" x14ac:dyDescent="0.2">
      <c r="A1204" s="41">
        <v>80568</v>
      </c>
      <c r="B1204" s="42">
        <f t="shared" si="127"/>
        <v>0</v>
      </c>
      <c r="C1204" s="117"/>
      <c r="D1204" s="43">
        <f t="shared" si="128"/>
        <v>0</v>
      </c>
      <c r="E1204" s="44">
        <f t="shared" si="126"/>
        <v>0</v>
      </c>
      <c r="F1204" s="43">
        <f t="shared" si="129"/>
        <v>0</v>
      </c>
      <c r="G1204" s="45">
        <f>IF(AND(C1204&lt;&gt;"",SUM(G$27:G1203)&lt;E$19),$E$19/$E$23,0)</f>
        <v>0</v>
      </c>
      <c r="H1204" s="43">
        <f t="shared" si="130"/>
        <v>0</v>
      </c>
      <c r="I1204" s="43">
        <f t="shared" si="132"/>
        <v>0</v>
      </c>
      <c r="J1204" s="78" t="str">
        <f t="shared" si="131"/>
        <v>2120–2121</v>
      </c>
      <c r="K1204" s="78"/>
      <c r="L1204" s="89"/>
      <c r="M1204" s="78"/>
      <c r="N1204" s="87"/>
      <c r="O1204" s="79"/>
      <c r="Q1204" s="46"/>
    </row>
    <row r="1205" spans="1:17" s="40" customFormat="1" ht="20.25" customHeight="1" x14ac:dyDescent="0.2">
      <c r="A1205" s="41">
        <v>80599</v>
      </c>
      <c r="B1205" s="42">
        <f t="shared" si="127"/>
        <v>0</v>
      </c>
      <c r="C1205" s="117"/>
      <c r="D1205" s="43">
        <f t="shared" si="128"/>
        <v>0</v>
      </c>
      <c r="E1205" s="44">
        <f t="shared" si="126"/>
        <v>0</v>
      </c>
      <c r="F1205" s="43">
        <f t="shared" si="129"/>
        <v>0</v>
      </c>
      <c r="G1205" s="45">
        <f>IF(AND(C1205&lt;&gt;"",SUM(G$27:G1204)&lt;E$19),$E$19/$E$23,0)</f>
        <v>0</v>
      </c>
      <c r="H1205" s="43">
        <f t="shared" si="130"/>
        <v>0</v>
      </c>
      <c r="I1205" s="43">
        <f t="shared" si="132"/>
        <v>0</v>
      </c>
      <c r="J1205" s="78" t="str">
        <f t="shared" si="131"/>
        <v>2120–2121</v>
      </c>
      <c r="K1205" s="78"/>
      <c r="L1205" s="89"/>
      <c r="M1205" s="78"/>
      <c r="N1205" s="87"/>
      <c r="O1205" s="79"/>
      <c r="Q1205" s="46"/>
    </row>
    <row r="1206" spans="1:17" s="40" customFormat="1" ht="20.25" customHeight="1" x14ac:dyDescent="0.2">
      <c r="A1206" s="41">
        <v>80629</v>
      </c>
      <c r="B1206" s="42">
        <f t="shared" si="127"/>
        <v>0</v>
      </c>
      <c r="C1206" s="117"/>
      <c r="D1206" s="43">
        <f t="shared" si="128"/>
        <v>0</v>
      </c>
      <c r="E1206" s="44">
        <f t="shared" si="126"/>
        <v>0</v>
      </c>
      <c r="F1206" s="43">
        <f t="shared" si="129"/>
        <v>0</v>
      </c>
      <c r="G1206" s="45">
        <f>IF(AND(C1206&lt;&gt;"",SUM(G$27:G1205)&lt;E$19),$E$19/$E$23,0)</f>
        <v>0</v>
      </c>
      <c r="H1206" s="43">
        <f t="shared" si="130"/>
        <v>0</v>
      </c>
      <c r="I1206" s="43">
        <f t="shared" si="132"/>
        <v>0</v>
      </c>
      <c r="J1206" s="78" t="str">
        <f t="shared" si="131"/>
        <v>2120–2121</v>
      </c>
      <c r="K1206" s="78"/>
      <c r="L1206" s="89"/>
      <c r="M1206" s="78"/>
      <c r="N1206" s="87"/>
      <c r="O1206" s="79"/>
      <c r="Q1206" s="46"/>
    </row>
    <row r="1207" spans="1:17" s="40" customFormat="1" ht="20.25" customHeight="1" x14ac:dyDescent="0.2">
      <c r="A1207" s="41">
        <v>80660</v>
      </c>
      <c r="B1207" s="42">
        <f t="shared" si="127"/>
        <v>0</v>
      </c>
      <c r="C1207" s="117"/>
      <c r="D1207" s="43">
        <f t="shared" si="128"/>
        <v>0</v>
      </c>
      <c r="E1207" s="44">
        <f t="shared" si="126"/>
        <v>0</v>
      </c>
      <c r="F1207" s="43">
        <f t="shared" si="129"/>
        <v>0</v>
      </c>
      <c r="G1207" s="45">
        <f>IF(AND(C1207&lt;&gt;"",SUM(G$27:G1206)&lt;E$19),$E$19/$E$23,0)</f>
        <v>0</v>
      </c>
      <c r="H1207" s="43">
        <f t="shared" si="130"/>
        <v>0</v>
      </c>
      <c r="I1207" s="43">
        <f t="shared" si="132"/>
        <v>0</v>
      </c>
      <c r="J1207" s="78" t="str">
        <f t="shared" si="131"/>
        <v>2120–2121</v>
      </c>
      <c r="K1207" s="78"/>
      <c r="L1207" s="89"/>
      <c r="M1207" s="78"/>
      <c r="N1207" s="87"/>
      <c r="O1207" s="79"/>
      <c r="Q1207" s="46"/>
    </row>
    <row r="1208" spans="1:17" s="40" customFormat="1" ht="20.25" customHeight="1" x14ac:dyDescent="0.2">
      <c r="A1208" s="41">
        <v>80690</v>
      </c>
      <c r="B1208" s="42">
        <f t="shared" si="127"/>
        <v>0</v>
      </c>
      <c r="C1208" s="117"/>
      <c r="D1208" s="43">
        <f t="shared" si="128"/>
        <v>0</v>
      </c>
      <c r="E1208" s="44">
        <f t="shared" si="126"/>
        <v>0</v>
      </c>
      <c r="F1208" s="43">
        <f t="shared" si="129"/>
        <v>0</v>
      </c>
      <c r="G1208" s="45">
        <f>IF(AND(C1208&lt;&gt;"",SUM(G$27:G1207)&lt;E$19),$E$19/$E$23,0)</f>
        <v>0</v>
      </c>
      <c r="H1208" s="43">
        <f t="shared" si="130"/>
        <v>0</v>
      </c>
      <c r="I1208" s="43">
        <f t="shared" si="132"/>
        <v>0</v>
      </c>
      <c r="J1208" s="78" t="str">
        <f t="shared" si="131"/>
        <v>2120–2121</v>
      </c>
      <c r="K1208" s="78"/>
      <c r="L1208" s="89"/>
      <c r="M1208" s="78"/>
      <c r="N1208" s="87"/>
      <c r="O1208" s="79"/>
      <c r="Q1208" s="46"/>
    </row>
    <row r="1209" spans="1:17" s="40" customFormat="1" ht="20.25" customHeight="1" x14ac:dyDescent="0.2">
      <c r="A1209" s="41">
        <v>80721</v>
      </c>
      <c r="B1209" s="42">
        <f t="shared" si="127"/>
        <v>0</v>
      </c>
      <c r="C1209" s="117"/>
      <c r="D1209" s="43">
        <f t="shared" si="128"/>
        <v>0</v>
      </c>
      <c r="E1209" s="44">
        <f t="shared" si="126"/>
        <v>0</v>
      </c>
      <c r="F1209" s="43">
        <f t="shared" si="129"/>
        <v>0</v>
      </c>
      <c r="G1209" s="45">
        <f>IF(AND(C1209&lt;&gt;"",SUM(G$27:G1208)&lt;E$19),$E$19/$E$23,0)</f>
        <v>0</v>
      </c>
      <c r="H1209" s="43">
        <f t="shared" si="130"/>
        <v>0</v>
      </c>
      <c r="I1209" s="43">
        <f t="shared" si="132"/>
        <v>0</v>
      </c>
      <c r="J1209" s="78" t="str">
        <f t="shared" si="131"/>
        <v>2120–2121</v>
      </c>
      <c r="K1209" s="78"/>
      <c r="L1209" s="89"/>
      <c r="M1209" s="78"/>
      <c r="N1209" s="87"/>
      <c r="O1209" s="79"/>
      <c r="Q1209" s="46"/>
    </row>
    <row r="1210" spans="1:17" s="40" customFormat="1" ht="20.25" customHeight="1" x14ac:dyDescent="0.2">
      <c r="A1210" s="41">
        <v>80752</v>
      </c>
      <c r="B1210" s="42">
        <f t="shared" si="127"/>
        <v>0</v>
      </c>
      <c r="C1210" s="117"/>
      <c r="D1210" s="43">
        <f t="shared" si="128"/>
        <v>0</v>
      </c>
      <c r="E1210" s="44">
        <f t="shared" si="126"/>
        <v>0</v>
      </c>
      <c r="F1210" s="43">
        <f t="shared" si="129"/>
        <v>0</v>
      </c>
      <c r="G1210" s="45">
        <f>IF(AND(C1210&lt;&gt;"",SUM(G$27:G1209)&lt;E$19),$E$19/$E$23,0)</f>
        <v>0</v>
      </c>
      <c r="H1210" s="43">
        <f t="shared" si="130"/>
        <v>0</v>
      </c>
      <c r="I1210" s="43">
        <f t="shared" si="132"/>
        <v>0</v>
      </c>
      <c r="J1210" s="78" t="str">
        <f t="shared" si="131"/>
        <v>2120–2121</v>
      </c>
      <c r="K1210" s="78"/>
      <c r="L1210" s="89"/>
      <c r="M1210" s="78"/>
      <c r="N1210" s="87"/>
      <c r="O1210" s="79"/>
      <c r="Q1210" s="46"/>
    </row>
    <row r="1211" spans="1:17" s="40" customFormat="1" ht="20.25" customHeight="1" x14ac:dyDescent="0.2">
      <c r="A1211" s="41">
        <v>80780</v>
      </c>
      <c r="B1211" s="42">
        <f t="shared" si="127"/>
        <v>0</v>
      </c>
      <c r="C1211" s="117"/>
      <c r="D1211" s="43">
        <f t="shared" si="128"/>
        <v>0</v>
      </c>
      <c r="E1211" s="44">
        <f t="shared" si="126"/>
        <v>0</v>
      </c>
      <c r="F1211" s="43">
        <f t="shared" si="129"/>
        <v>0</v>
      </c>
      <c r="G1211" s="45">
        <f>IF(AND(C1211&lt;&gt;"",SUM(G$27:G1210)&lt;E$19),$E$19/$E$23,0)</f>
        <v>0</v>
      </c>
      <c r="H1211" s="43">
        <f t="shared" si="130"/>
        <v>0</v>
      </c>
      <c r="I1211" s="43">
        <f t="shared" si="132"/>
        <v>0</v>
      </c>
      <c r="J1211" s="78" t="str">
        <f t="shared" si="131"/>
        <v>2120–2121</v>
      </c>
      <c r="K1211" s="78"/>
      <c r="L1211" s="89"/>
      <c r="M1211" s="78"/>
      <c r="N1211" s="87"/>
      <c r="O1211" s="79"/>
      <c r="Q1211" s="46"/>
    </row>
    <row r="1212" spans="1:17" s="40" customFormat="1" ht="20.25" customHeight="1" x14ac:dyDescent="0.2">
      <c r="A1212" s="41">
        <v>80811</v>
      </c>
      <c r="B1212" s="42">
        <f t="shared" si="127"/>
        <v>0</v>
      </c>
      <c r="C1212" s="117"/>
      <c r="D1212" s="43">
        <f t="shared" si="128"/>
        <v>0</v>
      </c>
      <c r="E1212" s="44">
        <f t="shared" si="126"/>
        <v>0</v>
      </c>
      <c r="F1212" s="43">
        <f t="shared" si="129"/>
        <v>0</v>
      </c>
      <c r="G1212" s="45">
        <f>IF(AND(C1212&lt;&gt;"",SUM(G$27:G1211)&lt;E$19),$E$19/$E$23,0)</f>
        <v>0</v>
      </c>
      <c r="H1212" s="43">
        <f t="shared" si="130"/>
        <v>0</v>
      </c>
      <c r="I1212" s="43">
        <f t="shared" si="132"/>
        <v>0</v>
      </c>
      <c r="J1212" s="78" t="str">
        <f t="shared" si="131"/>
        <v>2120–2121</v>
      </c>
      <c r="K1212" s="78"/>
      <c r="L1212" s="89"/>
      <c r="M1212" s="78"/>
      <c r="N1212" s="87"/>
      <c r="O1212" s="79"/>
      <c r="Q1212" s="46"/>
    </row>
    <row r="1213" spans="1:17" s="40" customFormat="1" ht="20.25" customHeight="1" x14ac:dyDescent="0.2">
      <c r="A1213" s="41">
        <v>80841</v>
      </c>
      <c r="B1213" s="42">
        <f t="shared" si="127"/>
        <v>0</v>
      </c>
      <c r="C1213" s="117"/>
      <c r="D1213" s="43">
        <f t="shared" si="128"/>
        <v>0</v>
      </c>
      <c r="E1213" s="44">
        <f t="shared" si="126"/>
        <v>0</v>
      </c>
      <c r="F1213" s="43">
        <f t="shared" si="129"/>
        <v>0</v>
      </c>
      <c r="G1213" s="45">
        <f>IF(AND(C1213&lt;&gt;"",SUM(G$27:G1212)&lt;E$19),$E$19/$E$23,0)</f>
        <v>0</v>
      </c>
      <c r="H1213" s="43">
        <f t="shared" si="130"/>
        <v>0</v>
      </c>
      <c r="I1213" s="43">
        <f t="shared" si="132"/>
        <v>0</v>
      </c>
      <c r="J1213" s="78" t="str">
        <f t="shared" si="131"/>
        <v>2120–2121</v>
      </c>
      <c r="K1213" s="78"/>
      <c r="L1213" s="89"/>
      <c r="M1213" s="78"/>
      <c r="N1213" s="87"/>
      <c r="O1213" s="79"/>
      <c r="Q1213" s="46"/>
    </row>
    <row r="1214" spans="1:17" s="40" customFormat="1" ht="20.25" customHeight="1" x14ac:dyDescent="0.2">
      <c r="A1214" s="41">
        <v>80872</v>
      </c>
      <c r="B1214" s="42">
        <f t="shared" si="127"/>
        <v>0</v>
      </c>
      <c r="C1214" s="117"/>
      <c r="D1214" s="43">
        <f t="shared" si="128"/>
        <v>0</v>
      </c>
      <c r="E1214" s="44">
        <f t="shared" si="126"/>
        <v>0</v>
      </c>
      <c r="F1214" s="43">
        <f t="shared" si="129"/>
        <v>0</v>
      </c>
      <c r="G1214" s="45">
        <f>IF(AND(C1214&lt;&gt;"",SUM(G$27:G1213)&lt;E$19),$E$19/$E$23,0)</f>
        <v>0</v>
      </c>
      <c r="H1214" s="43">
        <f t="shared" si="130"/>
        <v>0</v>
      </c>
      <c r="I1214" s="43">
        <f t="shared" si="132"/>
        <v>0</v>
      </c>
      <c r="J1214" s="78" t="str">
        <f t="shared" si="131"/>
        <v>2120–2121</v>
      </c>
      <c r="K1214" s="78"/>
      <c r="L1214" s="89"/>
      <c r="M1214" s="78"/>
      <c r="N1214" s="87"/>
      <c r="O1214" s="79"/>
      <c r="Q1214" s="46"/>
    </row>
    <row r="1215" spans="1:17" s="40" customFormat="1" ht="20.25" customHeight="1" x14ac:dyDescent="0.2">
      <c r="A1215" s="41">
        <v>80902</v>
      </c>
      <c r="B1215" s="42">
        <f t="shared" si="127"/>
        <v>0</v>
      </c>
      <c r="C1215" s="117"/>
      <c r="D1215" s="43">
        <f t="shared" si="128"/>
        <v>0</v>
      </c>
      <c r="E1215" s="44">
        <f t="shared" si="126"/>
        <v>0</v>
      </c>
      <c r="F1215" s="43">
        <f t="shared" si="129"/>
        <v>0</v>
      </c>
      <c r="G1215" s="45">
        <f>IF(AND(C1215&lt;&gt;"",SUM(G$27:G1214)&lt;E$19),$E$19/$E$23,0)</f>
        <v>0</v>
      </c>
      <c r="H1215" s="43">
        <f t="shared" si="130"/>
        <v>0</v>
      </c>
      <c r="I1215" s="43">
        <f t="shared" si="132"/>
        <v>0</v>
      </c>
      <c r="J1215" s="78" t="str">
        <f t="shared" si="131"/>
        <v>2121–2122</v>
      </c>
      <c r="K1215" s="78"/>
      <c r="L1215" s="89"/>
      <c r="M1215" s="78"/>
      <c r="N1215" s="87"/>
      <c r="O1215" s="79"/>
      <c r="Q1215" s="46"/>
    </row>
    <row r="1216" spans="1:17" s="40" customFormat="1" ht="20.25" customHeight="1" x14ac:dyDescent="0.2">
      <c r="A1216" s="41">
        <v>80933</v>
      </c>
      <c r="B1216" s="42">
        <f t="shared" si="127"/>
        <v>0</v>
      </c>
      <c r="C1216" s="117"/>
      <c r="D1216" s="43">
        <f t="shared" si="128"/>
        <v>0</v>
      </c>
      <c r="E1216" s="44">
        <f t="shared" si="126"/>
        <v>0</v>
      </c>
      <c r="F1216" s="43">
        <f t="shared" si="129"/>
        <v>0</v>
      </c>
      <c r="G1216" s="45">
        <f>IF(AND(C1216&lt;&gt;"",SUM(G$27:G1215)&lt;E$19),$E$19/$E$23,0)</f>
        <v>0</v>
      </c>
      <c r="H1216" s="43">
        <f t="shared" si="130"/>
        <v>0</v>
      </c>
      <c r="I1216" s="43">
        <f t="shared" si="132"/>
        <v>0</v>
      </c>
      <c r="J1216" s="78" t="str">
        <f t="shared" si="131"/>
        <v>2121–2122</v>
      </c>
      <c r="K1216" s="78"/>
      <c r="L1216" s="89"/>
      <c r="M1216" s="78"/>
      <c r="N1216" s="87"/>
      <c r="O1216" s="79"/>
      <c r="Q1216" s="46"/>
    </row>
    <row r="1217" spans="1:17" s="40" customFormat="1" ht="20.25" customHeight="1" x14ac:dyDescent="0.2">
      <c r="A1217" s="41">
        <v>80964</v>
      </c>
      <c r="B1217" s="42">
        <f t="shared" si="127"/>
        <v>0</v>
      </c>
      <c r="C1217" s="117"/>
      <c r="D1217" s="43">
        <f t="shared" si="128"/>
        <v>0</v>
      </c>
      <c r="E1217" s="44">
        <f t="shared" si="126"/>
        <v>0</v>
      </c>
      <c r="F1217" s="43">
        <f t="shared" si="129"/>
        <v>0</v>
      </c>
      <c r="G1217" s="45">
        <f>IF(AND(C1217&lt;&gt;"",SUM(G$27:G1216)&lt;E$19),$E$19/$E$23,0)</f>
        <v>0</v>
      </c>
      <c r="H1217" s="43">
        <f t="shared" si="130"/>
        <v>0</v>
      </c>
      <c r="I1217" s="43">
        <f t="shared" si="132"/>
        <v>0</v>
      </c>
      <c r="J1217" s="78" t="str">
        <f t="shared" si="131"/>
        <v>2121–2122</v>
      </c>
      <c r="K1217" s="78"/>
      <c r="L1217" s="89"/>
      <c r="M1217" s="78"/>
      <c r="N1217" s="87"/>
      <c r="O1217" s="79"/>
      <c r="Q1217" s="46"/>
    </row>
    <row r="1218" spans="1:17" s="40" customFormat="1" ht="20.25" customHeight="1" x14ac:dyDescent="0.2">
      <c r="A1218" s="41">
        <v>80994</v>
      </c>
      <c r="B1218" s="42">
        <f t="shared" si="127"/>
        <v>0</v>
      </c>
      <c r="C1218" s="117"/>
      <c r="D1218" s="43">
        <f t="shared" si="128"/>
        <v>0</v>
      </c>
      <c r="E1218" s="44">
        <f t="shared" si="126"/>
        <v>0</v>
      </c>
      <c r="F1218" s="43">
        <f t="shared" si="129"/>
        <v>0</v>
      </c>
      <c r="G1218" s="45">
        <f>IF(AND(C1218&lt;&gt;"",SUM(G$27:G1217)&lt;E$19),$E$19/$E$23,0)</f>
        <v>0</v>
      </c>
      <c r="H1218" s="43">
        <f t="shared" si="130"/>
        <v>0</v>
      </c>
      <c r="I1218" s="43">
        <f t="shared" si="132"/>
        <v>0</v>
      </c>
      <c r="J1218" s="78" t="str">
        <f t="shared" si="131"/>
        <v>2121–2122</v>
      </c>
      <c r="K1218" s="78"/>
      <c r="L1218" s="89"/>
      <c r="M1218" s="78"/>
      <c r="N1218" s="87"/>
      <c r="O1218" s="79"/>
      <c r="Q1218" s="46"/>
    </row>
    <row r="1219" spans="1:17" s="40" customFormat="1" ht="20.25" customHeight="1" x14ac:dyDescent="0.2">
      <c r="A1219" s="41">
        <v>81025</v>
      </c>
      <c r="B1219" s="42">
        <f t="shared" si="127"/>
        <v>0</v>
      </c>
      <c r="C1219" s="117"/>
      <c r="D1219" s="43">
        <f t="shared" si="128"/>
        <v>0</v>
      </c>
      <c r="E1219" s="44">
        <f t="shared" si="126"/>
        <v>0</v>
      </c>
      <c r="F1219" s="43">
        <f t="shared" si="129"/>
        <v>0</v>
      </c>
      <c r="G1219" s="45">
        <f>IF(AND(C1219&lt;&gt;"",SUM(G$27:G1218)&lt;E$19),$E$19/$E$23,0)</f>
        <v>0</v>
      </c>
      <c r="H1219" s="43">
        <f t="shared" si="130"/>
        <v>0</v>
      </c>
      <c r="I1219" s="43">
        <f t="shared" si="132"/>
        <v>0</v>
      </c>
      <c r="J1219" s="78" t="str">
        <f t="shared" si="131"/>
        <v>2121–2122</v>
      </c>
      <c r="K1219" s="78"/>
      <c r="L1219" s="89"/>
      <c r="M1219" s="78"/>
      <c r="N1219" s="87"/>
      <c r="O1219" s="79"/>
      <c r="Q1219" s="46"/>
    </row>
    <row r="1220" spans="1:17" s="40" customFormat="1" ht="20.25" customHeight="1" x14ac:dyDescent="0.2">
      <c r="A1220" s="41">
        <v>81055</v>
      </c>
      <c r="B1220" s="42">
        <f t="shared" si="127"/>
        <v>0</v>
      </c>
      <c r="C1220" s="117"/>
      <c r="D1220" s="43">
        <f t="shared" si="128"/>
        <v>0</v>
      </c>
      <c r="E1220" s="44">
        <f t="shared" si="126"/>
        <v>0</v>
      </c>
      <c r="F1220" s="43">
        <f t="shared" si="129"/>
        <v>0</v>
      </c>
      <c r="G1220" s="45">
        <f>IF(AND(C1220&lt;&gt;"",SUM(G$27:G1219)&lt;E$19),$E$19/$E$23,0)</f>
        <v>0</v>
      </c>
      <c r="H1220" s="43">
        <f t="shared" si="130"/>
        <v>0</v>
      </c>
      <c r="I1220" s="43">
        <f t="shared" si="132"/>
        <v>0</v>
      </c>
      <c r="J1220" s="78" t="str">
        <f t="shared" si="131"/>
        <v>2121–2122</v>
      </c>
      <c r="K1220" s="78"/>
      <c r="L1220" s="89"/>
      <c r="M1220" s="78"/>
      <c r="N1220" s="87"/>
      <c r="O1220" s="79"/>
      <c r="Q1220" s="46"/>
    </row>
    <row r="1221" spans="1:17" s="40" customFormat="1" ht="20.25" customHeight="1" x14ac:dyDescent="0.2">
      <c r="A1221" s="41">
        <v>81086</v>
      </c>
      <c r="B1221" s="42">
        <f t="shared" si="127"/>
        <v>0</v>
      </c>
      <c r="C1221" s="117"/>
      <c r="D1221" s="43">
        <f t="shared" si="128"/>
        <v>0</v>
      </c>
      <c r="E1221" s="44">
        <f t="shared" si="126"/>
        <v>0</v>
      </c>
      <c r="F1221" s="43">
        <f t="shared" si="129"/>
        <v>0</v>
      </c>
      <c r="G1221" s="45">
        <f>IF(AND(C1221&lt;&gt;"",SUM(G$27:G1220)&lt;E$19),$E$19/$E$23,0)</f>
        <v>0</v>
      </c>
      <c r="H1221" s="43">
        <f t="shared" si="130"/>
        <v>0</v>
      </c>
      <c r="I1221" s="43">
        <f t="shared" si="132"/>
        <v>0</v>
      </c>
      <c r="J1221" s="78" t="str">
        <f t="shared" si="131"/>
        <v>2121–2122</v>
      </c>
      <c r="K1221" s="78"/>
      <c r="L1221" s="89"/>
      <c r="M1221" s="78"/>
      <c r="N1221" s="87"/>
      <c r="O1221" s="79"/>
      <c r="Q1221" s="46"/>
    </row>
    <row r="1222" spans="1:17" s="40" customFormat="1" ht="20.25" customHeight="1" x14ac:dyDescent="0.2">
      <c r="A1222" s="41">
        <v>81117</v>
      </c>
      <c r="B1222" s="42">
        <f t="shared" si="127"/>
        <v>0</v>
      </c>
      <c r="C1222" s="117"/>
      <c r="D1222" s="43">
        <f t="shared" si="128"/>
        <v>0</v>
      </c>
      <c r="E1222" s="44">
        <f t="shared" si="126"/>
        <v>0</v>
      </c>
      <c r="F1222" s="43">
        <f t="shared" si="129"/>
        <v>0</v>
      </c>
      <c r="G1222" s="45">
        <f>IF(AND(C1222&lt;&gt;"",SUM(G$27:G1221)&lt;E$19),$E$19/$E$23,0)</f>
        <v>0</v>
      </c>
      <c r="H1222" s="43">
        <f t="shared" si="130"/>
        <v>0</v>
      </c>
      <c r="I1222" s="43">
        <f t="shared" si="132"/>
        <v>0</v>
      </c>
      <c r="J1222" s="78" t="str">
        <f t="shared" si="131"/>
        <v>2121–2122</v>
      </c>
      <c r="K1222" s="78"/>
      <c r="L1222" s="89"/>
      <c r="M1222" s="78"/>
      <c r="N1222" s="87"/>
      <c r="O1222" s="79"/>
      <c r="Q1222" s="46"/>
    </row>
    <row r="1223" spans="1:17" s="40" customFormat="1" ht="20.25" customHeight="1" x14ac:dyDescent="0.2">
      <c r="A1223" s="41">
        <v>81145</v>
      </c>
      <c r="B1223" s="42">
        <f t="shared" si="127"/>
        <v>0</v>
      </c>
      <c r="C1223" s="117"/>
      <c r="D1223" s="43">
        <f t="shared" si="128"/>
        <v>0</v>
      </c>
      <c r="E1223" s="44">
        <f t="shared" si="126"/>
        <v>0</v>
      </c>
      <c r="F1223" s="43">
        <f t="shared" si="129"/>
        <v>0</v>
      </c>
      <c r="G1223" s="45">
        <f>IF(AND(C1223&lt;&gt;"",SUM(G$27:G1222)&lt;E$19),$E$19/$E$23,0)</f>
        <v>0</v>
      </c>
      <c r="H1223" s="43">
        <f t="shared" si="130"/>
        <v>0</v>
      </c>
      <c r="I1223" s="43">
        <f t="shared" si="132"/>
        <v>0</v>
      </c>
      <c r="J1223" s="78" t="str">
        <f t="shared" si="131"/>
        <v>2121–2122</v>
      </c>
      <c r="K1223" s="78"/>
      <c r="L1223" s="89"/>
      <c r="M1223" s="78"/>
      <c r="N1223" s="87"/>
      <c r="O1223" s="79"/>
      <c r="Q1223" s="46"/>
    </row>
    <row r="1224" spans="1:17" s="40" customFormat="1" ht="20.25" customHeight="1" x14ac:dyDescent="0.2">
      <c r="A1224" s="41">
        <v>81176</v>
      </c>
      <c r="B1224" s="42">
        <f t="shared" si="127"/>
        <v>0</v>
      </c>
      <c r="C1224" s="117"/>
      <c r="D1224" s="43">
        <f t="shared" si="128"/>
        <v>0</v>
      </c>
      <c r="E1224" s="44">
        <f t="shared" si="126"/>
        <v>0</v>
      </c>
      <c r="F1224" s="43">
        <f t="shared" si="129"/>
        <v>0</v>
      </c>
      <c r="G1224" s="45">
        <f>IF(AND(C1224&lt;&gt;"",SUM(G$27:G1223)&lt;E$19),$E$19/$E$23,0)</f>
        <v>0</v>
      </c>
      <c r="H1224" s="43">
        <f t="shared" si="130"/>
        <v>0</v>
      </c>
      <c r="I1224" s="43">
        <f t="shared" si="132"/>
        <v>0</v>
      </c>
      <c r="J1224" s="78" t="str">
        <f t="shared" si="131"/>
        <v>2121–2122</v>
      </c>
      <c r="K1224" s="78"/>
      <c r="L1224" s="89"/>
      <c r="M1224" s="78"/>
      <c r="N1224" s="87"/>
      <c r="O1224" s="79"/>
      <c r="Q1224" s="46"/>
    </row>
    <row r="1225" spans="1:17" s="40" customFormat="1" ht="20.25" customHeight="1" x14ac:dyDescent="0.2">
      <c r="A1225" s="41">
        <v>81206</v>
      </c>
      <c r="B1225" s="42">
        <f t="shared" si="127"/>
        <v>0</v>
      </c>
      <c r="C1225" s="117"/>
      <c r="D1225" s="43">
        <f t="shared" si="128"/>
        <v>0</v>
      </c>
      <c r="E1225" s="44">
        <f t="shared" si="126"/>
        <v>0</v>
      </c>
      <c r="F1225" s="43">
        <f t="shared" si="129"/>
        <v>0</v>
      </c>
      <c r="G1225" s="45">
        <f>IF(AND(C1225&lt;&gt;"",SUM(G$27:G1224)&lt;E$19),$E$19/$E$23,0)</f>
        <v>0</v>
      </c>
      <c r="H1225" s="43">
        <f t="shared" si="130"/>
        <v>0</v>
      </c>
      <c r="I1225" s="43">
        <f t="shared" si="132"/>
        <v>0</v>
      </c>
      <c r="J1225" s="78" t="str">
        <f t="shared" si="131"/>
        <v>2121–2122</v>
      </c>
      <c r="K1225" s="78"/>
      <c r="L1225" s="89"/>
      <c r="M1225" s="78"/>
      <c r="N1225" s="87"/>
      <c r="O1225" s="79"/>
      <c r="Q1225" s="46"/>
    </row>
    <row r="1226" spans="1:17" s="40" customFormat="1" ht="20.25" customHeight="1" x14ac:dyDescent="0.2">
      <c r="A1226" s="41">
        <v>81237</v>
      </c>
      <c r="B1226" s="42">
        <f t="shared" si="127"/>
        <v>0</v>
      </c>
      <c r="C1226" s="117"/>
      <c r="D1226" s="43">
        <f t="shared" si="128"/>
        <v>0</v>
      </c>
      <c r="E1226" s="44">
        <f t="shared" si="126"/>
        <v>0</v>
      </c>
      <c r="F1226" s="43">
        <f t="shared" si="129"/>
        <v>0</v>
      </c>
      <c r="G1226" s="45">
        <f>IF(AND(C1226&lt;&gt;"",SUM(G$27:G1225)&lt;E$19),$E$19/$E$23,0)</f>
        <v>0</v>
      </c>
      <c r="H1226" s="43">
        <f t="shared" si="130"/>
        <v>0</v>
      </c>
      <c r="I1226" s="43">
        <f t="shared" si="132"/>
        <v>0</v>
      </c>
      <c r="J1226" s="78" t="str">
        <f t="shared" si="131"/>
        <v>2121–2122</v>
      </c>
      <c r="K1226" s="78"/>
      <c r="L1226" s="89"/>
      <c r="M1226" s="78"/>
      <c r="N1226" s="87"/>
      <c r="O1226" s="79"/>
      <c r="Q1226" s="46"/>
    </row>
    <row r="1227" spans="1:17" s="40" customFormat="1" ht="20.25" customHeight="1" x14ac:dyDescent="0.2">
      <c r="A1227" s="41">
        <v>81267</v>
      </c>
      <c r="B1227" s="42">
        <f t="shared" si="127"/>
        <v>0</v>
      </c>
      <c r="C1227" s="117"/>
      <c r="D1227" s="43">
        <f t="shared" si="128"/>
        <v>0</v>
      </c>
      <c r="E1227" s="44">
        <f t="shared" si="126"/>
        <v>0</v>
      </c>
      <c r="F1227" s="43">
        <f t="shared" si="129"/>
        <v>0</v>
      </c>
      <c r="G1227" s="45">
        <f>IF(AND(C1227&lt;&gt;"",SUM(G$27:G1226)&lt;E$19),$E$19/$E$23,0)</f>
        <v>0</v>
      </c>
      <c r="H1227" s="43">
        <f t="shared" si="130"/>
        <v>0</v>
      </c>
      <c r="I1227" s="43">
        <f t="shared" si="132"/>
        <v>0</v>
      </c>
      <c r="J1227" s="78" t="str">
        <f t="shared" si="131"/>
        <v>2122–2123</v>
      </c>
      <c r="K1227" s="78"/>
      <c r="L1227" s="89"/>
      <c r="M1227" s="78"/>
      <c r="N1227" s="87"/>
      <c r="O1227" s="79"/>
      <c r="Q1227" s="46"/>
    </row>
    <row r="1228" spans="1:17" s="40" customFormat="1" ht="20.25" customHeight="1" x14ac:dyDescent="0.2">
      <c r="A1228" s="41">
        <v>81298</v>
      </c>
      <c r="B1228" s="42">
        <f t="shared" si="127"/>
        <v>0</v>
      </c>
      <c r="C1228" s="117"/>
      <c r="D1228" s="43">
        <f t="shared" si="128"/>
        <v>0</v>
      </c>
      <c r="E1228" s="44">
        <f t="shared" si="126"/>
        <v>0</v>
      </c>
      <c r="F1228" s="43">
        <f t="shared" si="129"/>
        <v>0</v>
      </c>
      <c r="G1228" s="45">
        <f>IF(AND(C1228&lt;&gt;"",SUM(G$27:G1227)&lt;E$19),$E$19/$E$23,0)</f>
        <v>0</v>
      </c>
      <c r="H1228" s="43">
        <f t="shared" si="130"/>
        <v>0</v>
      </c>
      <c r="I1228" s="43">
        <f t="shared" si="132"/>
        <v>0</v>
      </c>
      <c r="J1228" s="78" t="str">
        <f t="shared" si="131"/>
        <v>2122–2123</v>
      </c>
      <c r="K1228" s="78"/>
      <c r="L1228" s="89"/>
      <c r="M1228" s="78"/>
      <c r="N1228" s="87"/>
      <c r="O1228" s="79"/>
      <c r="Q1228" s="46"/>
    </row>
    <row r="1229" spans="1:17" s="40" customFormat="1" ht="20.25" customHeight="1" x14ac:dyDescent="0.2">
      <c r="A1229" s="41">
        <v>81329</v>
      </c>
      <c r="B1229" s="42">
        <f t="shared" si="127"/>
        <v>0</v>
      </c>
      <c r="C1229" s="117"/>
      <c r="D1229" s="43">
        <f t="shared" si="128"/>
        <v>0</v>
      </c>
      <c r="E1229" s="44">
        <f t="shared" si="126"/>
        <v>0</v>
      </c>
      <c r="F1229" s="43">
        <f t="shared" si="129"/>
        <v>0</v>
      </c>
      <c r="G1229" s="45">
        <f>IF(AND(C1229&lt;&gt;"",SUM(G$27:G1228)&lt;E$19),$E$19/$E$23,0)</f>
        <v>0</v>
      </c>
      <c r="H1229" s="43">
        <f t="shared" si="130"/>
        <v>0</v>
      </c>
      <c r="I1229" s="43">
        <f t="shared" si="132"/>
        <v>0</v>
      </c>
      <c r="J1229" s="78" t="str">
        <f t="shared" si="131"/>
        <v>2122–2123</v>
      </c>
      <c r="K1229" s="78"/>
      <c r="L1229" s="89"/>
      <c r="M1229" s="78"/>
      <c r="N1229" s="87"/>
      <c r="O1229" s="79"/>
      <c r="Q1229" s="46"/>
    </row>
    <row r="1230" spans="1:17" s="40" customFormat="1" ht="20.25" customHeight="1" x14ac:dyDescent="0.2">
      <c r="A1230" s="41">
        <v>81359</v>
      </c>
      <c r="B1230" s="42">
        <f t="shared" si="127"/>
        <v>0</v>
      </c>
      <c r="C1230" s="117"/>
      <c r="D1230" s="43">
        <f t="shared" si="128"/>
        <v>0</v>
      </c>
      <c r="E1230" s="44">
        <f t="shared" si="126"/>
        <v>0</v>
      </c>
      <c r="F1230" s="43">
        <f t="shared" si="129"/>
        <v>0</v>
      </c>
      <c r="G1230" s="45">
        <f>IF(AND(C1230&lt;&gt;"",SUM(G$27:G1229)&lt;E$19),$E$19/$E$23,0)</f>
        <v>0</v>
      </c>
      <c r="H1230" s="43">
        <f t="shared" si="130"/>
        <v>0</v>
      </c>
      <c r="I1230" s="43">
        <f t="shared" si="132"/>
        <v>0</v>
      </c>
      <c r="J1230" s="78" t="str">
        <f t="shared" si="131"/>
        <v>2122–2123</v>
      </c>
      <c r="K1230" s="78"/>
      <c r="L1230" s="89"/>
      <c r="M1230" s="78"/>
      <c r="N1230" s="87"/>
      <c r="O1230" s="79"/>
      <c r="Q1230" s="46"/>
    </row>
    <row r="1231" spans="1:17" s="40" customFormat="1" ht="20.25" customHeight="1" x14ac:dyDescent="0.2">
      <c r="A1231" s="41">
        <v>81390</v>
      </c>
      <c r="B1231" s="42">
        <f t="shared" si="127"/>
        <v>0</v>
      </c>
      <c r="C1231" s="117"/>
      <c r="D1231" s="43">
        <f t="shared" si="128"/>
        <v>0</v>
      </c>
      <c r="E1231" s="44">
        <f t="shared" si="126"/>
        <v>0</v>
      </c>
      <c r="F1231" s="43">
        <f t="shared" si="129"/>
        <v>0</v>
      </c>
      <c r="G1231" s="45">
        <f>IF(AND(C1231&lt;&gt;"",SUM(G$27:G1230)&lt;E$19),$E$19/$E$23,0)</f>
        <v>0</v>
      </c>
      <c r="H1231" s="43">
        <f t="shared" si="130"/>
        <v>0</v>
      </c>
      <c r="I1231" s="43">
        <f t="shared" si="132"/>
        <v>0</v>
      </c>
      <c r="J1231" s="78" t="str">
        <f t="shared" si="131"/>
        <v>2122–2123</v>
      </c>
      <c r="K1231" s="78"/>
      <c r="L1231" s="89"/>
      <c r="M1231" s="78"/>
      <c r="N1231" s="87"/>
      <c r="O1231" s="79"/>
      <c r="Q1231" s="46"/>
    </row>
    <row r="1232" spans="1:17" s="40" customFormat="1" ht="20.25" customHeight="1" x14ac:dyDescent="0.2">
      <c r="A1232" s="41">
        <v>81420</v>
      </c>
      <c r="B1232" s="42">
        <f t="shared" si="127"/>
        <v>0</v>
      </c>
      <c r="C1232" s="117"/>
      <c r="D1232" s="43">
        <f t="shared" si="128"/>
        <v>0</v>
      </c>
      <c r="E1232" s="44">
        <f t="shared" si="126"/>
        <v>0</v>
      </c>
      <c r="F1232" s="43">
        <f t="shared" si="129"/>
        <v>0</v>
      </c>
      <c r="G1232" s="45">
        <f>IF(AND(C1232&lt;&gt;"",SUM(G$27:G1231)&lt;E$19),$E$19/$E$23,0)</f>
        <v>0</v>
      </c>
      <c r="H1232" s="43">
        <f t="shared" si="130"/>
        <v>0</v>
      </c>
      <c r="I1232" s="43">
        <f t="shared" si="132"/>
        <v>0</v>
      </c>
      <c r="J1232" s="78" t="str">
        <f t="shared" si="131"/>
        <v>2122–2123</v>
      </c>
      <c r="K1232" s="78"/>
      <c r="L1232" s="89"/>
      <c r="M1232" s="78"/>
      <c r="N1232" s="87"/>
      <c r="O1232" s="79"/>
      <c r="Q1232" s="46"/>
    </row>
    <row r="1233" spans="1:17" s="40" customFormat="1" ht="20.25" customHeight="1" x14ac:dyDescent="0.2">
      <c r="A1233" s="41">
        <v>81451</v>
      </c>
      <c r="B1233" s="42">
        <f t="shared" si="127"/>
        <v>0</v>
      </c>
      <c r="C1233" s="117"/>
      <c r="D1233" s="43">
        <f t="shared" si="128"/>
        <v>0</v>
      </c>
      <c r="E1233" s="44">
        <f t="shared" si="126"/>
        <v>0</v>
      </c>
      <c r="F1233" s="43">
        <f t="shared" si="129"/>
        <v>0</v>
      </c>
      <c r="G1233" s="45">
        <f>IF(AND(C1233&lt;&gt;"",SUM(G$27:G1232)&lt;E$19),$E$19/$E$23,0)</f>
        <v>0</v>
      </c>
      <c r="H1233" s="43">
        <f t="shared" si="130"/>
        <v>0</v>
      </c>
      <c r="I1233" s="43">
        <f t="shared" si="132"/>
        <v>0</v>
      </c>
      <c r="J1233" s="78" t="str">
        <f t="shared" si="131"/>
        <v>2122–2123</v>
      </c>
      <c r="K1233" s="78"/>
      <c r="L1233" s="89"/>
      <c r="M1233" s="78"/>
      <c r="N1233" s="87"/>
      <c r="O1233" s="79"/>
      <c r="Q1233" s="46"/>
    </row>
    <row r="1234" spans="1:17" s="40" customFormat="1" ht="20.25" customHeight="1" x14ac:dyDescent="0.2">
      <c r="A1234" s="41">
        <v>81482</v>
      </c>
      <c r="B1234" s="42">
        <f t="shared" si="127"/>
        <v>0</v>
      </c>
      <c r="C1234" s="117"/>
      <c r="D1234" s="43">
        <f t="shared" si="128"/>
        <v>0</v>
      </c>
      <c r="E1234" s="44">
        <f t="shared" si="126"/>
        <v>0</v>
      </c>
      <c r="F1234" s="43">
        <f t="shared" si="129"/>
        <v>0</v>
      </c>
      <c r="G1234" s="45">
        <f>IF(AND(C1234&lt;&gt;"",SUM(G$27:G1233)&lt;E$19),$E$19/$E$23,0)</f>
        <v>0</v>
      </c>
      <c r="H1234" s="43">
        <f t="shared" si="130"/>
        <v>0</v>
      </c>
      <c r="I1234" s="43">
        <f t="shared" si="132"/>
        <v>0</v>
      </c>
      <c r="J1234" s="78" t="str">
        <f t="shared" si="131"/>
        <v>2122–2123</v>
      </c>
      <c r="K1234" s="78"/>
      <c r="L1234" s="89"/>
      <c r="M1234" s="78"/>
      <c r="N1234" s="87"/>
      <c r="O1234" s="79"/>
      <c r="Q1234" s="46"/>
    </row>
    <row r="1235" spans="1:17" s="40" customFormat="1" ht="20.25" customHeight="1" x14ac:dyDescent="0.2">
      <c r="A1235" s="41">
        <v>81510</v>
      </c>
      <c r="B1235" s="42">
        <f t="shared" si="127"/>
        <v>0</v>
      </c>
      <c r="C1235" s="117"/>
      <c r="D1235" s="43">
        <f t="shared" si="128"/>
        <v>0</v>
      </c>
      <c r="E1235" s="44">
        <f t="shared" si="126"/>
        <v>0</v>
      </c>
      <c r="F1235" s="43">
        <f t="shared" si="129"/>
        <v>0</v>
      </c>
      <c r="G1235" s="45">
        <f>IF(AND(C1235&lt;&gt;"",SUM(G$27:G1234)&lt;E$19),$E$19/$E$23,0)</f>
        <v>0</v>
      </c>
      <c r="H1235" s="43">
        <f t="shared" si="130"/>
        <v>0</v>
      </c>
      <c r="I1235" s="43">
        <f t="shared" si="132"/>
        <v>0</v>
      </c>
      <c r="J1235" s="78" t="str">
        <f t="shared" si="131"/>
        <v>2122–2123</v>
      </c>
      <c r="K1235" s="78"/>
      <c r="L1235" s="89"/>
      <c r="M1235" s="78"/>
      <c r="N1235" s="87"/>
      <c r="O1235" s="79"/>
      <c r="Q1235" s="46"/>
    </row>
    <row r="1236" spans="1:17" s="40" customFormat="1" ht="20.25" customHeight="1" x14ac:dyDescent="0.2">
      <c r="A1236" s="41">
        <v>81541</v>
      </c>
      <c r="B1236" s="42">
        <f t="shared" si="127"/>
        <v>0</v>
      </c>
      <c r="C1236" s="117"/>
      <c r="D1236" s="43">
        <f t="shared" si="128"/>
        <v>0</v>
      </c>
      <c r="E1236" s="44">
        <f t="shared" si="126"/>
        <v>0</v>
      </c>
      <c r="F1236" s="43">
        <f t="shared" si="129"/>
        <v>0</v>
      </c>
      <c r="G1236" s="45">
        <f>IF(AND(C1236&lt;&gt;"",SUM(G$27:G1235)&lt;E$19),$E$19/$E$23,0)</f>
        <v>0</v>
      </c>
      <c r="H1236" s="43">
        <f t="shared" si="130"/>
        <v>0</v>
      </c>
      <c r="I1236" s="43">
        <f t="shared" si="132"/>
        <v>0</v>
      </c>
      <c r="J1236" s="78" t="str">
        <f t="shared" si="131"/>
        <v>2122–2123</v>
      </c>
      <c r="K1236" s="78"/>
      <c r="L1236" s="89"/>
      <c r="M1236" s="78"/>
      <c r="N1236" s="87"/>
      <c r="O1236" s="79"/>
      <c r="Q1236" s="46"/>
    </row>
    <row r="1237" spans="1:17" s="40" customFormat="1" ht="20.25" customHeight="1" x14ac:dyDescent="0.2">
      <c r="A1237" s="41">
        <v>81571</v>
      </c>
      <c r="B1237" s="42">
        <f t="shared" si="127"/>
        <v>0</v>
      </c>
      <c r="C1237" s="117"/>
      <c r="D1237" s="43">
        <f t="shared" si="128"/>
        <v>0</v>
      </c>
      <c r="E1237" s="44">
        <f t="shared" si="126"/>
        <v>0</v>
      </c>
      <c r="F1237" s="43">
        <f t="shared" si="129"/>
        <v>0</v>
      </c>
      <c r="G1237" s="45">
        <f>IF(AND(C1237&lt;&gt;"",SUM(G$27:G1236)&lt;E$19),$E$19/$E$23,0)</f>
        <v>0</v>
      </c>
      <c r="H1237" s="43">
        <f t="shared" si="130"/>
        <v>0</v>
      </c>
      <c r="I1237" s="43">
        <f t="shared" si="132"/>
        <v>0</v>
      </c>
      <c r="J1237" s="78" t="str">
        <f t="shared" si="131"/>
        <v>2122–2123</v>
      </c>
      <c r="K1237" s="78"/>
      <c r="L1237" s="89"/>
      <c r="M1237" s="78"/>
      <c r="N1237" s="87"/>
      <c r="O1237" s="79"/>
      <c r="Q1237" s="46"/>
    </row>
    <row r="1238" spans="1:17" s="40" customFormat="1" ht="20.25" customHeight="1" x14ac:dyDescent="0.2">
      <c r="A1238" s="41">
        <v>81602</v>
      </c>
      <c r="B1238" s="42">
        <f t="shared" si="127"/>
        <v>0</v>
      </c>
      <c r="C1238" s="117"/>
      <c r="D1238" s="43">
        <f t="shared" si="128"/>
        <v>0</v>
      </c>
      <c r="E1238" s="44">
        <f t="shared" si="126"/>
        <v>0</v>
      </c>
      <c r="F1238" s="43">
        <f t="shared" si="129"/>
        <v>0</v>
      </c>
      <c r="G1238" s="45">
        <f>IF(AND(C1238&lt;&gt;"",SUM(G$27:G1237)&lt;E$19),$E$19/$E$23,0)</f>
        <v>0</v>
      </c>
      <c r="H1238" s="43">
        <f t="shared" si="130"/>
        <v>0</v>
      </c>
      <c r="I1238" s="43">
        <f t="shared" si="132"/>
        <v>0</v>
      </c>
      <c r="J1238" s="78" t="str">
        <f t="shared" si="131"/>
        <v>2122–2123</v>
      </c>
      <c r="K1238" s="78"/>
      <c r="L1238" s="89"/>
      <c r="M1238" s="78"/>
      <c r="N1238" s="87"/>
      <c r="O1238" s="79"/>
      <c r="Q1238" s="46"/>
    </row>
    <row r="1239" spans="1:17" s="40" customFormat="1" ht="20.25" customHeight="1" x14ac:dyDescent="0.2">
      <c r="A1239" s="14"/>
      <c r="B1239" s="14"/>
      <c r="C1239" s="14"/>
      <c r="D1239" s="14"/>
      <c r="E1239" s="14"/>
      <c r="F1239" s="14"/>
      <c r="G1239" s="14"/>
      <c r="H1239" s="14"/>
      <c r="I1239" s="14"/>
      <c r="J1239" s="78"/>
      <c r="K1239" s="78"/>
      <c r="L1239" s="78"/>
      <c r="M1239" s="78"/>
      <c r="N1239" s="78"/>
      <c r="O1239" s="90"/>
    </row>
  </sheetData>
  <sheetProtection sheet="1" objects="1" scenarios="1" formatColumns="0" formatRows="0"/>
  <mergeCells count="43">
    <mergeCell ref="A25:I25"/>
    <mergeCell ref="A21:D21"/>
    <mergeCell ref="E21:F21"/>
    <mergeCell ref="A22:D22"/>
    <mergeCell ref="E22:F22"/>
    <mergeCell ref="A23:D23"/>
    <mergeCell ref="E23:F23"/>
    <mergeCell ref="A18:D18"/>
    <mergeCell ref="E18:F18"/>
    <mergeCell ref="A19:D19"/>
    <mergeCell ref="E19:F19"/>
    <mergeCell ref="A20:D20"/>
    <mergeCell ref="E20:F20"/>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1:F1"/>
    <mergeCell ref="A2:F2"/>
    <mergeCell ref="A3:F3"/>
    <mergeCell ref="A4:F4"/>
    <mergeCell ref="A5:D5"/>
    <mergeCell ref="E5:F5"/>
  </mergeCells>
  <dataValidations count="3">
    <dataValidation operator="lessThan" allowBlank="1" showInputMessage="1" showErrorMessage="1" sqref="R1239:R1048576 R25 A27:A1238 G23:I23 G21:I21 AE3 Q26 E14 G14:I14 E21 E23 E16:E19 G16:I19 S4:S21" xr:uid="{E388619C-68B2-40BE-BE85-D17CF430B46D}"/>
    <dataValidation type="textLength" operator="lessThan" allowBlank="1" showInputMessage="1" showErrorMessage="1" sqref="E22 G22:I22" xr:uid="{2573504C-15D2-4385-BBE4-7F3DB2D36E03}">
      <formula1>0</formula1>
    </dataValidation>
    <dataValidation operator="lessThan" showInputMessage="1" showErrorMessage="1" sqref="C27:C269" xr:uid="{730B69C8-01F4-4664-92AD-EF8180974387}"/>
  </dataValidations>
  <pageMargins left="0.7" right="0.7" top="0.75" bottom="0.75" header="0.3" footer="0.3"/>
  <pageSetup scale="57" fitToHeight="0" orientation="portrait" r:id="rId1"/>
  <headerFooter>
    <oddHeader>&amp;C&amp;"arial,Bold"&amp;14GASB 96 
Amortization Schedule</oddHeader>
    <oddFooter>&amp;L&amp;"arial,Regular"&amp;12State Controller's Office&amp;C&amp;"arial,Regular"&amp;12
Example 1 Input&amp;R&amp;"arial,Regular"&amp;12Page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87E9680A-03DF-417F-B511-63739DB6DBCE}">
          <x14:formula1>
            <xm:f>'Drop-down menus'!$O$1:$O$3</xm:f>
          </x14:formula1>
          <xm:sqref>E12:F12</xm:sqref>
        </x14:dataValidation>
        <x14:dataValidation type="list" allowBlank="1" showInputMessage="1" showErrorMessage="1" xr:uid="{A441934D-0DEC-45C4-ABDE-4F7AD66E28E3}">
          <x14:formula1>
            <xm:f>'Drop-down menus'!$N$1:$N$2</xm:f>
          </x14:formula1>
          <xm:sqref>E7</xm:sqref>
        </x14:dataValidation>
        <x14:dataValidation type="list" allowBlank="1" showInputMessage="1" showErrorMessage="1" xr:uid="{0D6032E0-5F03-4F38-8BAA-06210580BFE1}">
          <x14:formula1>
            <xm:f>'Drop-down menus'!$M$1:$M$2</xm:f>
          </x14:formula1>
          <xm:sqref>E11</xm:sqref>
        </x14:dataValidation>
        <x14:dataValidation type="list" allowBlank="1" showInputMessage="1" showErrorMessage="1" xr:uid="{E886C422-EC8C-4CAE-980B-C1306A5D5EA2}">
          <x14:formula1>
            <xm:f>'Drop-down menus'!$K$2:$K$3</xm:f>
          </x14:formula1>
          <xm:sqref>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7291-C71E-4830-9837-599B88FAFABC}">
  <sheetPr>
    <tabColor rgb="FFFFFF00"/>
    <pageSetUpPr fitToPage="1"/>
  </sheetPr>
  <dimension ref="A1:XFC67"/>
  <sheetViews>
    <sheetView topLeftCell="A17" zoomScale="85" zoomScaleNormal="85" workbookViewId="0">
      <selection activeCell="B56" sqref="B56:I57"/>
    </sheetView>
  </sheetViews>
  <sheetFormatPr defaultColWidth="0" defaultRowHeight="15" zeroHeight="1" x14ac:dyDescent="0.2"/>
  <cols>
    <col min="1" max="1" width="12" style="49" customWidth="1"/>
    <col min="2" max="2" width="10.85546875" style="17" customWidth="1"/>
    <col min="3" max="3" width="10.42578125" style="17" customWidth="1"/>
    <col min="4" max="4" width="27.5703125" style="17" customWidth="1"/>
    <col min="5" max="9" width="14.28515625" style="17" customWidth="1"/>
    <col min="10" max="11" width="25.7109375" style="50" customWidth="1"/>
    <col min="12" max="12" width="15.140625" style="17" hidden="1"/>
    <col min="13" max="13" width="13.140625" style="17" hidden="1"/>
    <col min="14" max="14" width="12.140625" style="17" hidden="1"/>
    <col min="15" max="19" width="0" style="17" hidden="1"/>
    <col min="20" max="16383" width="12.140625" style="17" hidden="1"/>
    <col min="16384" max="16384" width="23.140625" style="17" hidden="1" customWidth="1"/>
  </cols>
  <sheetData>
    <row r="1" spans="1:11" ht="30" customHeight="1" x14ac:dyDescent="0.25">
      <c r="B1" s="223" t="s">
        <v>1564</v>
      </c>
      <c r="C1" s="223"/>
      <c r="D1" s="223"/>
      <c r="E1" s="223"/>
      <c r="F1" s="223"/>
      <c r="G1" s="223"/>
      <c r="H1" s="223"/>
      <c r="I1" s="223"/>
      <c r="J1" s="223"/>
      <c r="K1" s="223"/>
    </row>
    <row r="2" spans="1:11" ht="18.75" customHeight="1" x14ac:dyDescent="0.25">
      <c r="B2" s="225" t="s">
        <v>33</v>
      </c>
      <c r="C2" s="225"/>
      <c r="D2" s="225"/>
      <c r="E2" s="224" t="str">
        <f>'Example 2 Input'!$E$5</f>
        <v>Microsoft 365</v>
      </c>
      <c r="F2" s="224"/>
      <c r="G2" s="224"/>
    </row>
    <row r="3" spans="1:11" ht="18.75" customHeight="1" x14ac:dyDescent="0.25">
      <c r="B3" s="226" t="s">
        <v>1455</v>
      </c>
      <c r="C3" s="227"/>
      <c r="D3" s="228"/>
      <c r="E3" s="230" t="str">
        <f>'Example 2 Input'!E9</f>
        <v>2660</v>
      </c>
      <c r="F3" s="231"/>
      <c r="G3" s="232"/>
    </row>
    <row r="4" spans="1:11" ht="18.75" customHeight="1" x14ac:dyDescent="0.25">
      <c r="B4" s="118" t="s">
        <v>1505</v>
      </c>
      <c r="C4" s="119"/>
      <c r="D4" s="120"/>
      <c r="E4" s="230" t="str">
        <f>IFERROR(IF('Example 2 Input'!E11="Yes","Proprietary Fund",VLOOKUP(E3,GAAP02Aindex!$A$2:$K$654,4,FALSE)),"Unidentified")</f>
        <v>TRANSPORTATION</v>
      </c>
      <c r="F4" s="231"/>
      <c r="G4" s="232"/>
    </row>
    <row r="5" spans="1:11" ht="18.75" customHeight="1" x14ac:dyDescent="0.25">
      <c r="B5" s="226" t="s">
        <v>1456</v>
      </c>
      <c r="C5" s="227"/>
      <c r="D5" s="228"/>
      <c r="E5" s="229">
        <f>'Example 2 Input'!E10</f>
        <v>42</v>
      </c>
      <c r="F5" s="229"/>
      <c r="G5" s="229"/>
    </row>
    <row r="6" spans="1:11" ht="18.75" customHeight="1" x14ac:dyDescent="0.25">
      <c r="B6" s="225" t="s">
        <v>1481</v>
      </c>
      <c r="C6" s="225"/>
      <c r="D6" s="225"/>
      <c r="E6" s="224" t="str">
        <f>'Example 2 Input'!$E$12</f>
        <v>Governmental Fund</v>
      </c>
      <c r="F6" s="224"/>
      <c r="G6" s="224"/>
      <c r="H6" s="51"/>
      <c r="I6" s="26"/>
      <c r="J6" s="26"/>
      <c r="K6" s="26"/>
    </row>
    <row r="7" spans="1:11" ht="18.75" customHeight="1" x14ac:dyDescent="0.25">
      <c r="B7" s="225" t="s">
        <v>13</v>
      </c>
      <c r="C7" s="225"/>
      <c r="D7" s="225"/>
      <c r="E7" s="243" t="s">
        <v>1460</v>
      </c>
      <c r="F7" s="243"/>
      <c r="G7" s="243"/>
      <c r="H7" s="52" t="s">
        <v>1476</v>
      </c>
      <c r="I7" s="26"/>
      <c r="J7" s="26"/>
      <c r="K7" s="53"/>
    </row>
    <row r="8" spans="1:11" ht="18.75" customHeight="1" x14ac:dyDescent="0.2">
      <c r="B8" s="233" t="str">
        <f>IF($E$7="","Was this SBITA included in your prior year Annual Reporting Submission Workbook? (see instructions)",CONCATENATE("Was this SBITA included in your ",LEFT(E7,4)-1,"-",RIGHT(E7,4)-1," Annual Reporting Submission Workbook? (see instructions)"))</f>
        <v>Was this SBITA included in your 2021-2022 Annual Reporting Submission Workbook? (see instructions)</v>
      </c>
      <c r="C8" s="233"/>
      <c r="D8" s="233"/>
      <c r="E8" s="234" t="s">
        <v>1486</v>
      </c>
      <c r="F8" s="235"/>
      <c r="G8" s="236"/>
      <c r="H8" s="57"/>
      <c r="I8" s="57"/>
      <c r="J8" s="56"/>
      <c r="K8" s="56"/>
    </row>
    <row r="9" spans="1:11" ht="18.75" customHeight="1" x14ac:dyDescent="0.2">
      <c r="B9" s="233"/>
      <c r="C9" s="233"/>
      <c r="D9" s="233"/>
      <c r="E9" s="237"/>
      <c r="F9" s="238"/>
      <c r="G9" s="239"/>
      <c r="H9" s="57"/>
      <c r="I9" s="57"/>
      <c r="J9" s="56"/>
      <c r="K9" s="56"/>
    </row>
    <row r="10" spans="1:11" ht="18.75" customHeight="1" x14ac:dyDescent="0.2">
      <c r="B10" s="233"/>
      <c r="C10" s="233"/>
      <c r="D10" s="233"/>
      <c r="E10" s="240"/>
      <c r="F10" s="241"/>
      <c r="G10" s="242"/>
      <c r="H10" s="57"/>
      <c r="I10" s="57"/>
      <c r="J10" s="56"/>
      <c r="K10" s="56"/>
    </row>
    <row r="11" spans="1:11" ht="18.75" customHeight="1" x14ac:dyDescent="0.25">
      <c r="B11" s="54"/>
      <c r="C11" s="55"/>
      <c r="D11" s="55"/>
      <c r="E11" s="55"/>
      <c r="F11" s="56"/>
      <c r="G11" s="56"/>
      <c r="H11" s="57"/>
      <c r="I11" s="57"/>
      <c r="J11" s="56"/>
      <c r="K11" s="56"/>
    </row>
    <row r="12" spans="1:11" ht="18.75" customHeight="1" x14ac:dyDescent="0.2">
      <c r="A12" s="222" t="s">
        <v>1523</v>
      </c>
      <c r="B12" s="222"/>
      <c r="C12" s="222"/>
      <c r="D12" s="222"/>
      <c r="E12" s="222"/>
      <c r="F12" s="222"/>
      <c r="G12" s="222"/>
      <c r="H12" s="222"/>
      <c r="I12" s="222"/>
      <c r="J12" s="222"/>
      <c r="K12" s="222"/>
    </row>
    <row r="13" spans="1:11" ht="18.75" customHeight="1" x14ac:dyDescent="0.2">
      <c r="A13" s="222"/>
      <c r="B13" s="222"/>
      <c r="C13" s="222"/>
      <c r="D13" s="222"/>
      <c r="E13" s="222"/>
      <c r="F13" s="222"/>
      <c r="G13" s="222"/>
      <c r="H13" s="222"/>
      <c r="I13" s="222"/>
      <c r="J13" s="222"/>
      <c r="K13" s="222"/>
    </row>
    <row r="14" spans="1:11" ht="18.75" customHeight="1" x14ac:dyDescent="0.3">
      <c r="A14" s="121"/>
      <c r="B14" s="121"/>
      <c r="C14" s="121"/>
      <c r="D14" s="121"/>
      <c r="E14" s="121"/>
      <c r="F14" s="121"/>
      <c r="G14" s="121"/>
      <c r="H14" s="121"/>
      <c r="I14" s="121"/>
      <c r="J14" s="121"/>
      <c r="K14" s="121"/>
    </row>
    <row r="15" spans="1:11" ht="18.75" customHeight="1" x14ac:dyDescent="0.2">
      <c r="A15" s="122" t="str">
        <f>IF($E$7="2022–2023","Establish Beginning Balances (SBITAs as of July 1, 2022)","Establish Beginning Balances (existing SBITAs only)")</f>
        <v>Establish Beginning Balances (SBITAs as of July 1, 2022)</v>
      </c>
      <c r="B15" s="123"/>
      <c r="C15" s="124"/>
      <c r="D15" s="124"/>
      <c r="E15" s="124"/>
      <c r="F15" s="105"/>
      <c r="G15" s="105"/>
      <c r="H15" s="125"/>
      <c r="I15" s="125"/>
      <c r="J15" s="105"/>
      <c r="K15" s="105"/>
    </row>
    <row r="16" spans="1:11" ht="18.75" customHeight="1" x14ac:dyDescent="0.25">
      <c r="A16" s="126" t="s">
        <v>68</v>
      </c>
      <c r="B16" s="127"/>
      <c r="C16" s="128"/>
      <c r="D16" s="128"/>
      <c r="E16" s="128"/>
      <c r="F16" s="108"/>
      <c r="G16" s="108"/>
      <c r="H16" s="129"/>
      <c r="I16" s="129"/>
      <c r="J16" s="108"/>
      <c r="K16" s="108"/>
    </row>
    <row r="17" spans="1:19" ht="18.75" customHeight="1" x14ac:dyDescent="0.3">
      <c r="A17" s="130">
        <v>0</v>
      </c>
      <c r="B17" s="131" t="str">
        <f>IF($E$7="2022–2023","To establish the beginning balance of SBITAs as of 07/01/2022.","Roll forward prior year right-to-use SBITAs to record opening balances.")</f>
        <v>To establish the beginning balance of SBITAs as of 07/01/2022.</v>
      </c>
      <c r="C17" s="55"/>
      <c r="D17" s="55"/>
      <c r="E17" s="55"/>
      <c r="F17" s="58"/>
      <c r="G17" s="58"/>
      <c r="H17" s="57"/>
      <c r="I17" s="57"/>
      <c r="J17" s="58"/>
      <c r="K17" s="58"/>
    </row>
    <row r="18" spans="1:19" ht="18.75" customHeight="1" x14ac:dyDescent="0.2">
      <c r="A18" s="17"/>
      <c r="B18" s="109" t="str">
        <f>IF('Example 2 Input'!$E$7="FI$Cal","Dr: 1624100 - Right-to-Use SBITA - Amortizable",
IF('Example 2 Input'!$E$7="Non-FI$Cal", "Dr: Acct 0480 - RIGHT-TO-USE SBITA - AMORTIZABLE","Please complete rows 5 and 14 of the input sheet."))</f>
        <v>Dr: Acct 0480 - RIGHT-TO-USE SBITA - AMORTIZABLE</v>
      </c>
      <c r="C18" s="60"/>
      <c r="D18" s="60"/>
      <c r="E18" s="60"/>
      <c r="F18" s="110"/>
      <c r="G18" s="110"/>
      <c r="H18" s="109"/>
      <c r="I18" s="109"/>
      <c r="J18" s="110">
        <f>IF(AND('Example 2 Input'!$L$13="No",$E$7="2022–2023"),ROUND('Example 2 Input'!$E$19,2),'Example 2 Input'!$N$17)</f>
        <v>350000</v>
      </c>
      <c r="K18" s="110"/>
    </row>
    <row r="19" spans="1:19" ht="18.75" customHeight="1" x14ac:dyDescent="0.2">
      <c r="B19" s="60" t="str">
        <f>IF('Example 2 Input'!$E$7="FI$Cal","Dr: 390XXXXXX - Fund Balance",IF('Example 2 Input'!$E$7="Non-FI$Cal", "Dr: Acct 0950 - BEGINNING FUND BALANCE","Please complete the input sheet fully."))</f>
        <v>Dr: Acct 0950 - BEGINNING FUND BALANCE</v>
      </c>
      <c r="C19" s="60"/>
      <c r="D19" s="60"/>
      <c r="E19" s="60"/>
      <c r="F19" s="110"/>
      <c r="G19" s="110"/>
      <c r="H19" s="109"/>
      <c r="I19" s="109"/>
      <c r="J19" s="110">
        <f>IF(AND('Example 2 Input'!$L$13="No",$E$7="2022–2023"),0,IF(AND($E$8&lt;&gt;'Drop-down menus'!$P$2,$J$18&lt;($K$21+$K$22)),($K$21+$K$22)-$J$18,0))</f>
        <v>0</v>
      </c>
      <c r="K19" s="110"/>
    </row>
    <row r="20" spans="1:19" ht="18.75" customHeight="1" x14ac:dyDescent="0.2">
      <c r="B20" s="60" t="str">
        <f>IF('Example 2 Input'!$E$7="FI$Cal","Dr: 390XXXXXX - Fund Balance",IF('Example 2 Input'!$E$7="Non-FI$Cal", "Dr: Acct 0952 - BEG FB ADJ/PRIOR PERIOD ADJUSTMENT","Please complete the input sheet fully."))</f>
        <v>Dr: Acct 0952 - BEG FB ADJ/PRIOR PERIOD ADJUSTMENT</v>
      </c>
      <c r="C20" s="60"/>
      <c r="D20" s="60"/>
      <c r="E20" s="60"/>
      <c r="F20" s="110"/>
      <c r="G20" s="110"/>
      <c r="H20" s="109"/>
      <c r="I20" s="109"/>
      <c r="J20" s="110">
        <f>IF(AND('Example 2 Input'!$L$13="No",$E$7="2022–2023"),0,IF(AND($E$8='Drop-down menus'!$P$2,$J$18&lt;($K$21+$K$22)),($K$21+$K$22)-$J$18,0))</f>
        <v>0</v>
      </c>
      <c r="K20" s="110"/>
    </row>
    <row r="21" spans="1:19" ht="18.75" customHeight="1" x14ac:dyDescent="0.2">
      <c r="B21" s="60"/>
      <c r="C21" s="60" t="str">
        <f>IF('Example 2 Input'!$E$7="FI$Cal","Cr: 1624190 - Accumulated Amortization - Right-to-Use SBITA",IF('Example 2 Input'!$E$7="Non-FI$Cal", "Cr: Acct 0475 - ACCUMULATED AMORTIZATION - RIGHT-TO-USE SBITA","Please select either FI$Cal or non-FI$Cal in the input sheet"))</f>
        <v>Cr: Acct 0475 - ACCUMULATED AMORTIZATION - RIGHT-TO-USE SBITA</v>
      </c>
      <c r="D21" s="60"/>
      <c r="E21" s="60"/>
      <c r="F21" s="110"/>
      <c r="G21" s="110"/>
      <c r="H21" s="109"/>
      <c r="I21" s="109"/>
      <c r="J21" s="110"/>
      <c r="K21" s="110">
        <f>IF(AND('Example 2 Input'!$L$13="No",$E$7="2022–2023"),0,'Example 2 Input'!$M$17)</f>
        <v>0</v>
      </c>
    </row>
    <row r="22" spans="1:19" ht="18.75" customHeight="1" x14ac:dyDescent="0.25">
      <c r="B22" s="65"/>
      <c r="C22" s="60" t="str">
        <f>IF('Example 2 Input'!$E$7="FI$Cal","Cr: 2590180 - Right-to-Use SBITA Liability - Noncurrent (GAAP)",IF('Example 2 Input'!$E$7="Non-FI$Cal", "Cr: Acct 0674 - RIGHT-TO-USE SBITA LIABILITY","Please complete the input sheet fully."))</f>
        <v>Cr: Acct 0674 - RIGHT-TO-USE SBITA LIABILITY</v>
      </c>
      <c r="D22" s="60"/>
      <c r="E22" s="60"/>
      <c r="F22" s="110"/>
      <c r="G22" s="110"/>
      <c r="H22" s="109"/>
      <c r="I22" s="109"/>
      <c r="J22" s="110"/>
      <c r="K22" s="110">
        <f>IF(AND('Example 2 Input'!$L$13="No",$E$7="2022–2023"),ROUND('Example 2 Input'!$E$16,2),'Example 2 Input'!$L$17)</f>
        <v>0</v>
      </c>
    </row>
    <row r="23" spans="1:19" ht="18.75" customHeight="1" x14ac:dyDescent="0.25">
      <c r="B23" s="65"/>
      <c r="C23" s="60" t="str">
        <f>IF('Example 2 Input'!$E$7="FI$Cal","Cr: 390XXXXXX - Fund Balance",IF('Example 2 Input'!$E$7="Non-FI$Cal", "Cr: Acct 0950 - BEGINNING FUND BALANCE","Please complete the input sheet fully."))</f>
        <v>Cr: Acct 0950 - BEGINNING FUND BALANCE</v>
      </c>
      <c r="D23" s="60"/>
      <c r="E23" s="60"/>
      <c r="F23" s="110"/>
      <c r="G23" s="110"/>
      <c r="H23" s="109"/>
      <c r="I23" s="109"/>
      <c r="J23" s="110"/>
      <c r="K23" s="110">
        <f>IF(AND('Example 2 Input'!$L$13="No",$E$7="2022–2023"),0,IF(AND($E$8&lt;&gt;'Drop-down menus'!$P$2,($K$21+$K$22)&lt;J18),$J$18-($K$21+$K$22),0))</f>
        <v>0</v>
      </c>
    </row>
    <row r="24" spans="1:19" ht="18.75" customHeight="1" x14ac:dyDescent="0.25">
      <c r="B24" s="65"/>
      <c r="C24" s="60" t="str">
        <f>IF('Example 2 Input'!$E$7="FI$Cal","Cr: 390XXXXXX - Fund Balance",IF('Example 2 Input'!$E$7="Non-FI$Cal", "Cr: Acct 0952 - BEG FB ADJ/PRIOR PERIOD ADJUSTMENT","Please complete the input sheet fully."))</f>
        <v>Cr: Acct 0952 - BEG FB ADJ/PRIOR PERIOD ADJUSTMENT</v>
      </c>
      <c r="D24" s="60"/>
      <c r="E24" s="60"/>
      <c r="F24" s="110"/>
      <c r="G24" s="110"/>
      <c r="H24" s="109"/>
      <c r="I24" s="109"/>
      <c r="J24" s="110"/>
      <c r="K24" s="110">
        <f>IF(AND('Example 2 Input'!$L$13="No",$E$7="2022–2023"),($J$18-$K$22),IF(AND($E$8='Drop-down menus'!$P$2,($K$21+$K$22)&lt;$J$18),$J$18-($K$21+$K$22),0))</f>
        <v>350000</v>
      </c>
    </row>
    <row r="25" spans="1:19" ht="18.75" customHeight="1" x14ac:dyDescent="0.2">
      <c r="B25" s="97"/>
      <c r="C25" s="55"/>
      <c r="D25" s="55"/>
      <c r="E25" s="55"/>
      <c r="F25" s="58"/>
      <c r="G25" s="58"/>
      <c r="H25" s="57"/>
      <c r="I25" s="57"/>
      <c r="J25" s="58"/>
      <c r="K25" s="58"/>
    </row>
    <row r="26" spans="1:19" ht="18.75" customHeight="1" x14ac:dyDescent="0.2">
      <c r="A26" s="122" t="str">
        <f>IF($E$7="2022–2023","Record new SBITAs commenced on or after July 2, 2022","Record New SBITAs (new SBITAs only)")</f>
        <v>Record new SBITAs commenced on or after July 2, 2022</v>
      </c>
      <c r="B26" s="123"/>
      <c r="C26" s="124"/>
      <c r="D26" s="124"/>
      <c r="E26" s="124"/>
      <c r="F26" s="105"/>
      <c r="G26" s="105"/>
      <c r="H26" s="125"/>
      <c r="I26" s="125"/>
      <c r="J26" s="105"/>
      <c r="K26" s="105"/>
    </row>
    <row r="27" spans="1:19" ht="18.75" customHeight="1" x14ac:dyDescent="0.3">
      <c r="A27" s="130">
        <v>1</v>
      </c>
      <c r="B27" s="131" t="s">
        <v>1524</v>
      </c>
      <c r="C27" s="55"/>
      <c r="D27" s="55"/>
      <c r="E27" s="55"/>
      <c r="F27" s="58"/>
      <c r="G27" s="58"/>
      <c r="H27" s="57"/>
      <c r="I27" s="57"/>
      <c r="J27" s="58"/>
      <c r="K27" s="58"/>
      <c r="S27" s="40"/>
    </row>
    <row r="28" spans="1:19" ht="18.75" customHeight="1" x14ac:dyDescent="0.2">
      <c r="B28" s="60" t="str">
        <f>IF('Example 2 Input'!$E$7="FI$Cal","Dr: 5362548 - Right-to-Use SBITA - Amortizable","Dr: Acct 0842 - CAPITAL OUTLAY (GAAP ADJ)")</f>
        <v>Dr: Acct 0842 - CAPITAL OUTLAY (GAAP ADJ)</v>
      </c>
      <c r="C28" s="60"/>
      <c r="D28" s="60"/>
      <c r="E28" s="60"/>
      <c r="F28" s="110"/>
      <c r="G28" s="110"/>
      <c r="H28" s="109"/>
      <c r="I28" s="109"/>
      <c r="J28" s="110">
        <f>IF(AND('Example 2 Input'!$L$13="No",$E$7="2022–2023"),0,IF(('Example 2 Input'!$E11="Yes"),0,IF('Example 2 Input'!$J$20=$E$7,'Example 2 Input'!$E$19,0)))</f>
        <v>0</v>
      </c>
      <c r="K28" s="110"/>
      <c r="O28" s="59"/>
      <c r="S28" s="40" t="s">
        <v>1466</v>
      </c>
    </row>
    <row r="29" spans="1:19" ht="18.75" customHeight="1" x14ac:dyDescent="0.25">
      <c r="B29" s="65"/>
      <c r="C29" s="60" t="str">
        <f>IF('Example 2 Input'!$E$7="FI$Cal","Cr: 4598400 - Lease &amp; Other Financing Proceeds",IF('Example 2 Input'!$E$7="Non-FI$Cal", "Cr: Acct 0789 - LEASE AND OTHER FINANCING PROCEEDS","Please select either FI$Cal or non-FI$Cal in the input sheet"))</f>
        <v>Cr: Acct 0789 - LEASE AND OTHER FINANCING PROCEEDS</v>
      </c>
      <c r="D29" s="60"/>
      <c r="E29" s="60"/>
      <c r="F29" s="110"/>
      <c r="G29" s="110"/>
      <c r="H29" s="109"/>
      <c r="I29" s="109"/>
      <c r="J29" s="110"/>
      <c r="K29" s="110">
        <f>IF(AND('Example 2 Input'!$L$13="No",$E$7="2022–2023"),0,IF(('Example 2 Input'!$E11="Yes"),0,IF('Example 2 Input'!$J$20=$E$7,'Example 2 Input'!$E$16,0)))</f>
        <v>0</v>
      </c>
      <c r="O29" s="59"/>
    </row>
    <row r="30" spans="1:19" ht="18.75" customHeight="1" x14ac:dyDescent="0.25">
      <c r="B30" s="65"/>
      <c r="C30" s="60" t="str">
        <f>IF('Example 2 Input'!$E$7="Non-FI$Cal",VLOOKUP($E$4,'Drop-down menus'!$T$1:$W$10,4,FALSE),"Cr: 5346350 - Information Technology Services - Subscription")</f>
        <v>Cr: Acct 0830 - TRANSPORTATION (GAAP ADJ)</v>
      </c>
      <c r="D30" s="60"/>
      <c r="E30" s="60"/>
      <c r="F30" s="110"/>
      <c r="G30" s="110"/>
      <c r="H30" s="109"/>
      <c r="I30" s="109"/>
      <c r="J30" s="110"/>
      <c r="K30" s="110">
        <f>J28-K29</f>
        <v>0</v>
      </c>
      <c r="O30" s="59"/>
    </row>
    <row r="31" spans="1:19" ht="18.75" customHeight="1" x14ac:dyDescent="0.2">
      <c r="B31" s="97"/>
      <c r="C31" s="55"/>
      <c r="E31" s="55"/>
      <c r="F31" s="63"/>
      <c r="G31" s="63"/>
      <c r="H31" s="57"/>
      <c r="I31" s="57"/>
      <c r="J31" s="63"/>
      <c r="K31" s="63"/>
    </row>
    <row r="32" spans="1:19" ht="18.75" customHeight="1" x14ac:dyDescent="0.3">
      <c r="A32" s="130">
        <v>2</v>
      </c>
      <c r="B32" s="131" t="s">
        <v>1504</v>
      </c>
      <c r="C32" s="55"/>
      <c r="D32" s="55"/>
      <c r="E32" s="55"/>
      <c r="F32" s="58"/>
      <c r="G32" s="58"/>
      <c r="H32" s="57"/>
      <c r="I32" s="57"/>
      <c r="J32" s="58"/>
      <c r="K32" s="58"/>
    </row>
    <row r="33" spans="1:15" ht="18.75" customHeight="1" x14ac:dyDescent="0.2">
      <c r="A33" s="132"/>
      <c r="B33" s="109" t="str">
        <f>IF('Example 2 Input'!$E$7="FI$Cal","Dr: 1624100 - Right-to-Use SBITA - Amortizable",
IF('Example 2 Input'!$E$7="Non-FI$Cal", "Dr: Acct 0480 - RIGHT-TO-USE SBITA - AMORTIZABLE","Please complete rows 5 and 14 of the input sheet."))</f>
        <v>Dr: Acct 0480 - RIGHT-TO-USE SBITA - AMORTIZABLE</v>
      </c>
      <c r="C33" s="60"/>
      <c r="D33" s="60"/>
      <c r="E33" s="60"/>
      <c r="F33" s="111"/>
      <c r="G33" s="111"/>
      <c r="H33" s="109"/>
      <c r="I33" s="109"/>
      <c r="J33" s="110">
        <f>IF(AND('Example 2 Input'!$L$13="No",$E$7="2022–2023"),0,IF(AND('Example 2 Input'!$E$11="Yes",'Example 2 Input'!$J$20=$E$7),'Example 2 Input'!$E$19,IF(AND('Example 2 Input'!$E$11="No",'Example 2 Input'!$J$20=$E$7),'Example 2 Input'!$E$19,0)))</f>
        <v>0</v>
      </c>
      <c r="K33" s="58"/>
    </row>
    <row r="34" spans="1:15" ht="18.75" customHeight="1" x14ac:dyDescent="0.2">
      <c r="A34" s="17"/>
      <c r="B34" s="60" t="str">
        <f>IF('Example 2 Input'!$E$7="FI$Cal","Dr: 4598400 - Lease &amp; Other Financing Proceeds",IF('Example 2 Input'!$E$7="Non-FI$Cal", "Dr: Acct 0789 - LEASE AND OTHER FINANCING PROCEEDS","Please select either FI$Cal or non-FI$Cal in the input sheet"))</f>
        <v>Dr: Acct 0789 - LEASE AND OTHER FINANCING PROCEEDS</v>
      </c>
      <c r="C34" s="60"/>
      <c r="D34" s="60"/>
      <c r="E34" s="60"/>
      <c r="F34" s="110"/>
      <c r="G34" s="110"/>
      <c r="H34" s="109"/>
      <c r="I34" s="109"/>
      <c r="J34" s="110">
        <f>IF(AND('Example 2 Input'!$L$13="No",$E$7="2022–2023"),0,IF(('Example 2 Input'!$E11="Yes"),0,IF('Example 2 Input'!$J$20=$E$7,K29,0)))</f>
        <v>0</v>
      </c>
      <c r="K34" s="110"/>
    </row>
    <row r="35" spans="1:15" ht="18.75" customHeight="1" x14ac:dyDescent="0.2">
      <c r="B35" s="109"/>
      <c r="C35" s="60" t="str">
        <f>IF('Example 2 Input'!$E$7="FI$Cal","Cr: 5362548 - Right-to-Use SBITA - Amortizable","Cr: Acct 0842 - CAPITAL OUTLAY (GAAP ADJ)")</f>
        <v>Cr: Acct 0842 - CAPITAL OUTLAY (GAAP ADJ)</v>
      </c>
      <c r="D35" s="60"/>
      <c r="E35" s="60"/>
      <c r="F35" s="110"/>
      <c r="G35" s="110"/>
      <c r="H35" s="109"/>
      <c r="I35" s="109"/>
      <c r="J35" s="110"/>
      <c r="K35" s="110">
        <f>IF(AND('Example 2 Input'!$L$13="No",$E$7="2022–2023"),0,IF(('Example 2 Input'!$E11="Yes"),0,IF('Example 2 Input'!$J$20=$E$7,J28,0)))</f>
        <v>0</v>
      </c>
    </row>
    <row r="36" spans="1:15" ht="18.75" customHeight="1" x14ac:dyDescent="0.2">
      <c r="C36" s="60" t="str">
        <f>IF('Example 2 Input'!$E$7="FI$Cal","Cr: 2590180 - Right-to-Use SBITA Liability - Noncurrent (GAAP)",IF('Example 2 Input'!$E$7="Non-FI$Cal", "Cr: Acct 0674 - RIGHT-TO-USE SBITA LIABILITY","Please complete the input sheet fully."))</f>
        <v>Cr: Acct 0674 - RIGHT-TO-USE SBITA LIABILITY</v>
      </c>
      <c r="D36" s="60"/>
      <c r="E36" s="60"/>
      <c r="F36" s="110"/>
      <c r="G36" s="110"/>
      <c r="H36" s="109"/>
      <c r="I36" s="109"/>
      <c r="J36" s="110"/>
      <c r="K36" s="110">
        <f>IF(AND('Example 2 Input'!$L$13="No",$E$7="2022–2023"),0,IF(AND('Example 2 Input'!$E$11="Yes",'Example 2 Input'!$J$20=$E$7),'Example 2 Input'!$E$16,IF(AND('Example 2 Input'!$E$11="No",'Example 2 Input'!$J$20=$E$7),'Example 2 Input'!$E$16,0)))</f>
        <v>0</v>
      </c>
    </row>
    <row r="37" spans="1:15" ht="18.75" customHeight="1" x14ac:dyDescent="0.25">
      <c r="B37" s="65"/>
      <c r="C37" s="60" t="str">
        <f>IF('Example 2 Input'!$E$7="Non-FI$Cal",VLOOKUP($E$4,'Drop-down menus'!$T$1:$W$10,4,FALSE),"Cr: 5346350 - Information Technology Services - Subscription")</f>
        <v>Cr: Acct 0830 - TRANSPORTATION (GAAP ADJ)</v>
      </c>
      <c r="D37" s="60"/>
      <c r="E37" s="60"/>
      <c r="F37" s="110"/>
      <c r="G37" s="110"/>
      <c r="H37" s="109"/>
      <c r="I37" s="109"/>
      <c r="J37" s="110"/>
      <c r="K37" s="110">
        <f>J34+J33-K35-K36</f>
        <v>0</v>
      </c>
    </row>
    <row r="38" spans="1:15" ht="18.75" customHeight="1" x14ac:dyDescent="0.25">
      <c r="A38" s="133"/>
      <c r="B38" s="54"/>
      <c r="C38" s="55"/>
      <c r="D38" s="55"/>
      <c r="E38" s="55"/>
      <c r="F38" s="58"/>
      <c r="G38" s="58"/>
      <c r="H38" s="57"/>
      <c r="I38" s="57"/>
      <c r="J38" s="58"/>
      <c r="K38" s="58"/>
      <c r="L38" s="61"/>
      <c r="M38" s="62"/>
    </row>
    <row r="39" spans="1:15" ht="18.75" customHeight="1" x14ac:dyDescent="0.25">
      <c r="A39" s="122" t="s">
        <v>1517</v>
      </c>
      <c r="B39" s="134"/>
      <c r="C39" s="135"/>
      <c r="D39" s="135"/>
      <c r="E39" s="135"/>
      <c r="F39" s="96"/>
      <c r="G39" s="96"/>
      <c r="H39" s="136"/>
      <c r="I39" s="136"/>
      <c r="J39" s="96"/>
      <c r="K39" s="96"/>
      <c r="L39" s="61"/>
      <c r="M39" s="62"/>
    </row>
    <row r="40" spans="1:15" ht="18.75" customHeight="1" x14ac:dyDescent="0.3">
      <c r="A40" s="130">
        <v>3</v>
      </c>
      <c r="B40" s="131" t="s">
        <v>1518</v>
      </c>
      <c r="C40" s="137"/>
      <c r="D40" s="137"/>
      <c r="E40" s="137"/>
      <c r="F40" s="106"/>
      <c r="G40" s="106"/>
      <c r="H40" s="138"/>
      <c r="I40" s="138"/>
      <c r="J40" s="106"/>
      <c r="K40" s="106"/>
      <c r="L40" s="61"/>
      <c r="M40" s="62"/>
    </row>
    <row r="41" spans="1:15" ht="18.75" customHeight="1" x14ac:dyDescent="0.2">
      <c r="B41" s="60" t="str">
        <f>IF($C$45="There is no amortization/depreciation for this asset class.","There is no amortization/depreciation for this asset class.",IF('Example 2 Input'!$E$7="Non-FI$Cal","Dr: Acct 0875 - DEPRECIATION/AMORTIZATION","Dr: 5424920 - Amortization - Right-to-Use SBITA"))</f>
        <v>Dr: Acct 0875 - DEPRECIATION/AMORTIZATION</v>
      </c>
      <c r="C41" s="60"/>
      <c r="D41" s="60"/>
      <c r="E41" s="60"/>
      <c r="F41" s="110"/>
      <c r="G41" s="110"/>
      <c r="H41" s="109"/>
      <c r="I41" s="109"/>
      <c r="J41" s="64">
        <f>SUMIFS('Example 2 Input'!$G$27:$G$1238,'Example 2 Input'!$J$27:$J$1238,'Example 2 Output'!$E$7)</f>
        <v>116666.66666666664</v>
      </c>
      <c r="K41" s="110"/>
    </row>
    <row r="42" spans="1:15" ht="18.75" customHeight="1" x14ac:dyDescent="0.25">
      <c r="B42" s="65"/>
      <c r="C42" s="60" t="str">
        <f>IF('Example 2 Input'!$E$7="FI$Cal","Cr: 1624190 - Accumulated Amortization - Right-to-Use SBITA",IF('Example 2 Input'!$E$7="Non-FI$Cal", "Cr: Acct 0475 - ACCUMULATED AMORTIZATION - RIGHT-TO-USE SBITA","Please select either FI$Cal or non-FI$Cal in the input sheet"))</f>
        <v>Cr: Acct 0475 - ACCUMULATED AMORTIZATION - RIGHT-TO-USE SBITA</v>
      </c>
      <c r="D42" s="60"/>
      <c r="E42" s="60"/>
      <c r="F42" s="64"/>
      <c r="G42" s="64"/>
      <c r="H42" s="109"/>
      <c r="I42" s="109"/>
      <c r="J42" s="110"/>
      <c r="K42" s="110">
        <f>J41</f>
        <v>116666.66666666664</v>
      </c>
    </row>
    <row r="43" spans="1:15" ht="18.75" customHeight="1" x14ac:dyDescent="0.2">
      <c r="B43" s="98" t="s">
        <v>54</v>
      </c>
      <c r="C43" s="112"/>
      <c r="D43" s="112"/>
      <c r="E43" s="60"/>
      <c r="F43" s="110"/>
      <c r="G43" s="110"/>
      <c r="H43" s="109"/>
      <c r="I43" s="109"/>
      <c r="J43" s="110"/>
      <c r="K43" s="110"/>
    </row>
    <row r="44" spans="1:15" ht="18.75" customHeight="1" x14ac:dyDescent="0.3">
      <c r="A44" s="130">
        <v>4</v>
      </c>
      <c r="B44" s="131" t="s">
        <v>1561</v>
      </c>
      <c r="C44" s="55"/>
      <c r="D44" s="55"/>
      <c r="E44" s="55"/>
      <c r="F44" s="58"/>
      <c r="G44" s="58"/>
      <c r="H44" s="57"/>
      <c r="I44" s="57"/>
      <c r="J44" s="58"/>
      <c r="K44" s="58"/>
      <c r="L44" s="61"/>
      <c r="M44" s="62"/>
    </row>
    <row r="45" spans="1:15" ht="18.75" customHeight="1" x14ac:dyDescent="0.2">
      <c r="B45" s="60" t="str">
        <f>IF('Example 2 Input'!$E$7="FI$Cal","Dr: 5420488 - Debt Service - Principal - SBITA",
IF('Example 2 Input'!$E$7="Non-FI$Cal", "Dr: Acct 0848 - DEBT SERVICE - PRINCIPAL LEASES","Please select either FI$Cal or non-FI$Cal in the input sheet"))</f>
        <v>Dr: Acct 0848 - DEBT SERVICE - PRINCIPAL LEASES</v>
      </c>
      <c r="C45" s="60"/>
      <c r="D45" s="60"/>
      <c r="E45" s="60"/>
      <c r="F45" s="64"/>
      <c r="G45" s="64"/>
      <c r="H45" s="109"/>
      <c r="I45" s="109"/>
      <c r="J45" s="113">
        <f>SUMIFS('Example 2 Input'!$E$27:$E$1238,'Example 2 Input'!$J$27:$J$1238,'Example 2 Output'!$E$7)</f>
        <v>0</v>
      </c>
      <c r="K45" s="64"/>
      <c r="L45" s="60"/>
      <c r="M45" s="60"/>
      <c r="O45" s="59"/>
    </row>
    <row r="46" spans="1:15" ht="18.75" customHeight="1" x14ac:dyDescent="0.2">
      <c r="B46" s="60" t="str">
        <f>IF('Example 2 Input'!$E$7="FI$Cal","Dr: 5420098 - Debt Service - Interest - SBITA",
IF('Example 2 Input'!$E$7="Non-FI$Cal",
IF('Example 2 Input'!$E$11="NO","Dr: Acct 0851 - DEBT SERVICE - INTEREST LEASES","Dr: Acct 0894 - INTEREST EXPENSE AND FISCAL CHARGES"),"Please select either FI$Cal or non-FI$Cal in the input sheet"))</f>
        <v>Dr: Acct 0851 - DEBT SERVICE - INTEREST LEASES</v>
      </c>
      <c r="C46" s="60"/>
      <c r="D46" s="60"/>
      <c r="E46" s="60"/>
      <c r="F46" s="64"/>
      <c r="G46" s="64"/>
      <c r="H46" s="109"/>
      <c r="I46" s="109"/>
      <c r="J46" s="113">
        <f>SUMIFS('Example 2 Input'!$D$27:$D$1238,'Example 2 Input'!$J$27:$J$1238,'Example 2 Output'!$E$7)</f>
        <v>0</v>
      </c>
      <c r="K46" s="64"/>
      <c r="L46" s="60"/>
      <c r="M46" s="60"/>
      <c r="O46" s="59"/>
    </row>
    <row r="47" spans="1:15" ht="18.75" customHeight="1" x14ac:dyDescent="0.25">
      <c r="B47" s="65"/>
      <c r="C47" s="60" t="str">
        <f>IF('Example 2 Input'!$E$7="Non-FI$Cal",VLOOKUP($E$4,'Drop-down menus'!$T$1:$W$10,4,FALSE),"Cr: 5346350 - Information Technology Services - Subscription")</f>
        <v>Cr: Acct 0830 - TRANSPORTATION (GAAP ADJ)</v>
      </c>
      <c r="D47" s="60"/>
      <c r="E47" s="60"/>
      <c r="F47" s="64"/>
      <c r="G47" s="64"/>
      <c r="H47" s="109"/>
      <c r="I47" s="109"/>
      <c r="J47" s="64"/>
      <c r="K47" s="64">
        <f>SUM(J45:J46)</f>
        <v>0</v>
      </c>
      <c r="L47" s="64"/>
      <c r="M47" s="60"/>
    </row>
    <row r="48" spans="1:15" ht="18.75" customHeight="1" x14ac:dyDescent="0.2">
      <c r="B48" s="97"/>
      <c r="C48" s="60"/>
      <c r="D48" s="112"/>
      <c r="E48" s="60"/>
      <c r="F48" s="64"/>
      <c r="G48" s="64"/>
      <c r="H48" s="109"/>
      <c r="I48" s="109"/>
      <c r="J48" s="64"/>
      <c r="K48" s="64"/>
      <c r="L48" s="64"/>
      <c r="M48" s="60"/>
    </row>
    <row r="49" spans="1:15" ht="18.75" customHeight="1" x14ac:dyDescent="0.3">
      <c r="A49" s="130">
        <v>5</v>
      </c>
      <c r="B49" s="131" t="s">
        <v>1519</v>
      </c>
      <c r="C49" s="55"/>
      <c r="D49" s="55"/>
      <c r="E49" s="55"/>
      <c r="F49" s="58"/>
      <c r="G49" s="58"/>
      <c r="H49" s="57"/>
      <c r="I49" s="57"/>
      <c r="J49" s="58"/>
      <c r="K49" s="58"/>
    </row>
    <row r="50" spans="1:15" ht="18.75" customHeight="1" x14ac:dyDescent="0.2">
      <c r="B50" s="60" t="str">
        <f>IF('Example 2 Input'!$E$7="FI$Cal","Dr: 2590180 - Right-to-Use SBITA Liability - Noncurrent (GAAP)",
IF('Example 2 Input'!$E$7="Non-FI$Cal", "Dr: Acct 0674 - RIGHT-TO-USE SBITA LIABILITY","Please complete the input sheet fully"))</f>
        <v>Dr: Acct 0674 - RIGHT-TO-USE SBITA LIABILITY</v>
      </c>
      <c r="C50" s="60"/>
      <c r="D50" s="60"/>
      <c r="E50" s="60"/>
      <c r="F50" s="110"/>
      <c r="G50" s="110"/>
      <c r="H50" s="109"/>
      <c r="I50" s="109"/>
      <c r="J50" s="110">
        <f>K51</f>
        <v>0</v>
      </c>
      <c r="K50" s="110"/>
      <c r="O50" s="59"/>
    </row>
    <row r="51" spans="1:15" ht="18.75" customHeight="1" x14ac:dyDescent="0.25">
      <c r="B51" s="65"/>
      <c r="C51" s="60" t="str">
        <f>IF('Example 2 Input'!$E$7="FI$Cal","Cr: 5420488 - Debt Service - Principal - SBITA",IF('Example 2 Input'!$E$7="Non-FI$Cal", "Cr: Acct 0848 -  DEBT SERVICE - PRINCIPAL LEASES","Cr: Acct 0848 -  DEBT SERVICE - PRINCIPAL LEASES"))</f>
        <v>Cr: Acct 0848 -  DEBT SERVICE - PRINCIPAL LEASES</v>
      </c>
      <c r="D51" s="60"/>
      <c r="E51" s="60"/>
      <c r="F51" s="110"/>
      <c r="G51" s="110"/>
      <c r="H51" s="109"/>
      <c r="I51" s="109"/>
      <c r="J51" s="110"/>
      <c r="K51" s="110">
        <f>J45</f>
        <v>0</v>
      </c>
      <c r="O51" s="59"/>
    </row>
    <row r="52" spans="1:15" ht="18.75" customHeight="1" x14ac:dyDescent="0.2">
      <c r="B52" s="97"/>
      <c r="C52" s="60"/>
      <c r="D52" s="112"/>
      <c r="E52" s="60"/>
      <c r="F52" s="110"/>
      <c r="G52" s="110"/>
      <c r="H52" s="109"/>
      <c r="I52" s="109"/>
      <c r="J52" s="110"/>
      <c r="K52" s="110"/>
    </row>
    <row r="53" spans="1:15" ht="18.75" customHeight="1" x14ac:dyDescent="0.3">
      <c r="A53" s="130">
        <v>6</v>
      </c>
      <c r="B53" s="131" t="s">
        <v>1562</v>
      </c>
      <c r="C53" s="55"/>
      <c r="D53" s="55"/>
      <c r="E53" s="55"/>
      <c r="F53" s="58"/>
      <c r="G53" s="58"/>
      <c r="H53" s="57"/>
      <c r="I53" s="57"/>
      <c r="J53" s="58"/>
      <c r="K53" s="58"/>
    </row>
    <row r="54" spans="1:15" ht="18.75" customHeight="1" x14ac:dyDescent="0.2">
      <c r="A54" s="17"/>
      <c r="B54" s="60" t="str">
        <f>IF('Example 2 Input'!$E$7="FI$Cal","Dr: 2590180 - Right-to-Use SBITA Liability - Noncurrent (GAAP)",
IF('Example 2 Input'!$E$7="Non-FI$Cal", "Dr: Acct 0674 - RIGHT-TO-USE SBITA LIABILITY","Please select either FI$Cal or non-FI$Cal in the input sheet"))</f>
        <v>Dr: Acct 0674 - RIGHT-TO-USE SBITA LIABILITY</v>
      </c>
      <c r="C54" s="60"/>
      <c r="D54" s="60"/>
      <c r="E54" s="60"/>
      <c r="F54" s="110"/>
      <c r="G54" s="110"/>
      <c r="H54" s="109"/>
      <c r="I54" s="109"/>
      <c r="J54" s="111">
        <f>K55</f>
        <v>0</v>
      </c>
      <c r="K54" s="110"/>
      <c r="L54" s="60"/>
      <c r="M54" s="66"/>
      <c r="O54" s="59"/>
    </row>
    <row r="55" spans="1:15" ht="18.75" customHeight="1" x14ac:dyDescent="0.25">
      <c r="B55" s="65"/>
      <c r="C55" s="60" t="str">
        <f>IF('Example 2 Input'!$E$7="FI$Cal","Cr: 2090955 - Right-to-Use SBITA Liability - Current (GAAP)",IF('Example 2 Input'!$E$7="Non-FI$Cal", "Cr: Acct 0651 - RIGHT-TO-USE SBITA LIABILITY (CURRENT PORTION LT)","Please complete the input sheet fully."))</f>
        <v>Cr: Acct 0651 - RIGHT-TO-USE SBITA LIABILITY (CURRENT PORTION LT)</v>
      </c>
      <c r="D55" s="60"/>
      <c r="E55" s="60"/>
      <c r="F55" s="110"/>
      <c r="G55" s="110"/>
      <c r="H55" s="109"/>
      <c r="I55" s="109"/>
      <c r="J55" s="110"/>
      <c r="K55" s="110">
        <f>IF($E$7="",0,IF($E$7&lt;'Example 2 Input'!$J$20,0,SUM(INDEX('Example 2 Input'!$A$27:$E$1238,MATCH(DATE(RIGHT($E$7,4),7,1),'Example 2 Input'!$A$27:$A$1238),5):INDEX('Example 2 Input'!$A$27:$E$1238,MATCH(DATE(RIGHT($E$7,4)+1,6,1),'Example 2 Input'!$A$27:$A$1238),5))))</f>
        <v>0</v>
      </c>
      <c r="O55" s="59"/>
    </row>
    <row r="56" spans="1:15" ht="18.75" customHeight="1" x14ac:dyDescent="0.2">
      <c r="B56" s="221" t="s">
        <v>1590</v>
      </c>
      <c r="C56" s="221"/>
      <c r="D56" s="221"/>
      <c r="E56" s="221"/>
      <c r="F56" s="221"/>
      <c r="G56" s="221"/>
      <c r="H56" s="221"/>
      <c r="I56" s="221"/>
      <c r="J56" s="58"/>
      <c r="K56" s="58"/>
    </row>
    <row r="57" spans="1:15" ht="18.75" customHeight="1" x14ac:dyDescent="0.2">
      <c r="B57" s="221"/>
      <c r="C57" s="221"/>
      <c r="D57" s="221"/>
      <c r="E57" s="221"/>
      <c r="F57" s="221"/>
      <c r="G57" s="221"/>
      <c r="H57" s="221"/>
      <c r="I57" s="221"/>
      <c r="J57" s="58"/>
      <c r="K57" s="58"/>
    </row>
    <row r="58" spans="1:15" ht="18.75" customHeight="1" x14ac:dyDescent="0.25">
      <c r="B58" s="65"/>
      <c r="C58" s="55"/>
      <c r="D58" s="55"/>
      <c r="E58" s="55"/>
      <c r="F58" s="58"/>
      <c r="G58" s="58"/>
      <c r="H58" s="57"/>
      <c r="I58" s="57"/>
      <c r="J58" s="58"/>
      <c r="K58" s="58"/>
    </row>
    <row r="59" spans="1:15" ht="18.75" customHeight="1" x14ac:dyDescent="0.2">
      <c r="A59" s="122" t="s">
        <v>1520</v>
      </c>
      <c r="B59" s="123"/>
      <c r="C59" s="124"/>
      <c r="D59" s="124"/>
      <c r="E59" s="124"/>
      <c r="F59" s="105"/>
      <c r="G59" s="105"/>
      <c r="H59" s="125"/>
      <c r="I59" s="125"/>
      <c r="J59" s="105"/>
      <c r="K59" s="105"/>
    </row>
    <row r="60" spans="1:15" ht="18.75" customHeight="1" x14ac:dyDescent="0.3">
      <c r="A60" s="130">
        <v>7</v>
      </c>
      <c r="B60" s="131" t="s">
        <v>1521</v>
      </c>
      <c r="J60" s="67"/>
      <c r="K60" s="67"/>
    </row>
    <row r="61" spans="1:15" ht="18.75" customHeight="1" x14ac:dyDescent="0.2">
      <c r="A61" s="17"/>
      <c r="B61" s="60" t="str">
        <f>IF('Example 2 Input'!$E$7="FI$Cal","Dr: 1624190 - Accumulated Amortization - Right-to-Use SBITA",IF('Example 2 Input'!$E$7="Non-FI$Cal", "Dr: Acct 0475 - ACCUMULATED AMORTIZATION - RIGHT-TO-USE SBITA","Please select either FI$Cal or non-FI$Cal in the input sheet"))</f>
        <v>Dr: Acct 0475 - ACCUMULATED AMORTIZATION - RIGHT-TO-USE SBITA</v>
      </c>
      <c r="C61" s="112"/>
      <c r="D61" s="112"/>
      <c r="E61" s="112"/>
      <c r="F61" s="112"/>
      <c r="G61" s="112"/>
      <c r="H61" s="112"/>
      <c r="I61" s="112"/>
      <c r="J61" s="111">
        <f>'Example 2 Input'!M20</f>
        <v>0</v>
      </c>
      <c r="K61" s="110"/>
    </row>
    <row r="62" spans="1:15" ht="18.75" customHeight="1" x14ac:dyDescent="0.2">
      <c r="A62" s="77"/>
      <c r="B62" s="112"/>
      <c r="C62" s="60" t="str">
        <f>IF('Example 2 Input'!$E$7="FI$Cal","Cr: 1624100 - Right-to-Use SBITA – Amortizable",
IF('Example 2 Input'!$E$7="Non-FI$Cal","Cr: Acct 0480 - RIGHT-TO-USE SBITA - AMORTIZABLE","Please select either FI$Cal or non-FI$Cal in the input sheet"))</f>
        <v>Cr: Acct 0480 - RIGHT-TO-USE SBITA - AMORTIZABLE</v>
      </c>
      <c r="D62" s="112"/>
      <c r="E62" s="112"/>
      <c r="F62" s="112"/>
      <c r="G62" s="112"/>
      <c r="H62" s="112"/>
      <c r="I62" s="112"/>
      <c r="J62" s="110"/>
      <c r="K62" s="110">
        <f>J61</f>
        <v>0</v>
      </c>
    </row>
    <row r="63" spans="1:15" ht="18.75" customHeight="1" x14ac:dyDescent="0.2">
      <c r="A63" s="77"/>
      <c r="B63" s="99"/>
      <c r="J63" s="67"/>
      <c r="K63" s="67"/>
    </row>
    <row r="64" spans="1:15" ht="18.75" customHeight="1" x14ac:dyDescent="0.25">
      <c r="A64" s="77"/>
      <c r="B64" s="65"/>
      <c r="J64" s="67"/>
      <c r="K64" s="67"/>
    </row>
    <row r="65" spans="1:11" ht="18.75" customHeight="1" x14ac:dyDescent="0.25">
      <c r="B65" s="54"/>
      <c r="C65" s="55"/>
      <c r="D65" s="55"/>
      <c r="E65" s="55"/>
      <c r="F65" s="58"/>
      <c r="G65" s="58"/>
      <c r="H65" s="57"/>
      <c r="I65" s="57"/>
      <c r="J65" s="58"/>
      <c r="K65" s="58"/>
    </row>
    <row r="66" spans="1:11" ht="18.75" customHeight="1" x14ac:dyDescent="0.25">
      <c r="B66" s="54"/>
      <c r="C66" s="55"/>
      <c r="D66" s="55"/>
      <c r="E66" s="55"/>
      <c r="F66" s="58"/>
      <c r="G66" s="58"/>
      <c r="H66" s="57"/>
      <c r="I66" s="57"/>
      <c r="J66" s="58"/>
      <c r="K66" s="58"/>
    </row>
    <row r="67" spans="1:11" hidden="1" x14ac:dyDescent="0.2">
      <c r="A67" s="68"/>
      <c r="B67" s="55"/>
      <c r="J67" s="67"/>
      <c r="K67" s="67"/>
    </row>
  </sheetData>
  <sheetProtection sheet="1" objects="1" scenarios="1" formatColumns="0" formatRows="0"/>
  <mergeCells count="16">
    <mergeCell ref="E4:G4"/>
    <mergeCell ref="B56:I57"/>
    <mergeCell ref="B1:K1"/>
    <mergeCell ref="B2:D2"/>
    <mergeCell ref="E2:G2"/>
    <mergeCell ref="B3:D3"/>
    <mergeCell ref="E3:G3"/>
    <mergeCell ref="B8:D10"/>
    <mergeCell ref="E8:G10"/>
    <mergeCell ref="A12:K13"/>
    <mergeCell ref="B5:D5"/>
    <mergeCell ref="E5:G5"/>
    <mergeCell ref="B6:D6"/>
    <mergeCell ref="E6:G6"/>
    <mergeCell ref="B7:D7"/>
    <mergeCell ref="E7:G7"/>
  </mergeCells>
  <pageMargins left="0.7" right="0.7" top="0.75" bottom="0.75" header="0.3" footer="0.3"/>
  <pageSetup scale="51"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72FA52A-4763-4ECA-8153-548FE2EC3B0F}">
          <x14:formula1>
            <xm:f>'Drop-down menus'!$P$1:$P$3</xm:f>
          </x14:formula1>
          <xm:sqref>E8</xm:sqref>
        </x14:dataValidation>
        <x14:dataValidation type="list" allowBlank="1" showInputMessage="1" showErrorMessage="1" xr:uid="{19CDB3B4-AEE3-4EE7-959A-36BE92A22D2D}">
          <x14:formula1>
            <xm:f>'Drop-down menus'!$L$1:$L$100</xm:f>
          </x14:formula1>
          <xm:sqref>E7:G7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599A-BF6A-4CDC-ADF0-1BC4CE413FFF}">
  <sheetPr>
    <tabColor rgb="FFFFFF00"/>
    <pageSetUpPr fitToPage="1"/>
  </sheetPr>
  <dimension ref="A1:T36"/>
  <sheetViews>
    <sheetView zoomScaleNormal="100" workbookViewId="0">
      <selection activeCell="E18" sqref="E18"/>
    </sheetView>
  </sheetViews>
  <sheetFormatPr defaultRowHeight="15" x14ac:dyDescent="0.2"/>
  <cols>
    <col min="1" max="1" width="19.5703125" style="140" customWidth="1"/>
    <col min="2" max="2" width="23.28515625" style="140" customWidth="1"/>
    <col min="3" max="3" width="23.42578125" style="140" customWidth="1"/>
    <col min="4" max="4" width="3.140625" style="140" customWidth="1"/>
    <col min="5" max="5" width="78.42578125" style="140" customWidth="1"/>
    <col min="6" max="16384" width="9.140625" style="140"/>
  </cols>
  <sheetData>
    <row r="1" spans="1:20" ht="22.5" customHeight="1" x14ac:dyDescent="0.25">
      <c r="A1" s="244" t="str">
        <f>IF('Example 2 Input'!$E$11="No","Individual GOVERNMENTAL FUND SBITA Note Disclosure Worksheet","Individual ENTERPRISE FUND / PROPRIETARY FUND SBITA Note Disclosure Worksheet")</f>
        <v>Individual GOVERNMENTAL FUND SBITA Note Disclosure Worksheet</v>
      </c>
      <c r="B1" s="244"/>
      <c r="C1" s="244"/>
      <c r="D1" s="244"/>
      <c r="E1" s="244"/>
    </row>
    <row r="2" spans="1:20" ht="22.5" customHeight="1" x14ac:dyDescent="0.25">
      <c r="A2" s="139"/>
      <c r="B2" s="139"/>
      <c r="C2" s="139"/>
      <c r="D2" s="139"/>
      <c r="E2" s="139"/>
    </row>
    <row r="3" spans="1:20" ht="22.5" customHeight="1" x14ac:dyDescent="0.25">
      <c r="A3" s="247" t="s">
        <v>1472</v>
      </c>
      <c r="B3" s="247"/>
      <c r="C3" s="142" t="str">
        <f>'Example 2 Output'!E2</f>
        <v>Microsoft 365</v>
      </c>
      <c r="D3" s="142"/>
      <c r="E3" s="143" t="str">
        <f>"All of the questions below are for Fiscal Year "&amp;$C$7&amp;":"</f>
        <v>All of the questions below are for Fiscal Year 2022–2023:</v>
      </c>
      <c r="F3" s="142"/>
      <c r="G3" s="142"/>
    </row>
    <row r="4" spans="1:20" ht="22.5" customHeight="1" x14ac:dyDescent="0.25">
      <c r="A4" s="247" t="s">
        <v>31</v>
      </c>
      <c r="B4" s="247"/>
      <c r="C4" s="144" t="str">
        <f>'Example 2 Input'!$E$9</f>
        <v>2660</v>
      </c>
      <c r="D4" s="142"/>
      <c r="E4" s="245" t="s">
        <v>1474</v>
      </c>
      <c r="F4" s="142"/>
      <c r="G4" s="142"/>
    </row>
    <row r="5" spans="1:20" ht="22.5" customHeight="1" x14ac:dyDescent="0.25">
      <c r="A5" s="247" t="s">
        <v>18</v>
      </c>
      <c r="B5" s="247"/>
      <c r="C5" s="144">
        <f>'Example 2 Output'!E5</f>
        <v>42</v>
      </c>
      <c r="D5" s="144"/>
      <c r="E5" s="246"/>
      <c r="F5" s="144"/>
      <c r="G5" s="144"/>
    </row>
    <row r="6" spans="1:20" ht="22.5" customHeight="1" x14ac:dyDescent="0.25">
      <c r="A6" s="247" t="s">
        <v>1481</v>
      </c>
      <c r="B6" s="247"/>
      <c r="C6" s="144" t="str">
        <f>'Example 2 Input'!$E$12</f>
        <v>Governmental Fund</v>
      </c>
      <c r="D6" s="144"/>
      <c r="E6" s="11" t="s">
        <v>11</v>
      </c>
      <c r="F6" s="141"/>
      <c r="G6" s="141"/>
      <c r="H6" s="141"/>
      <c r="I6" s="141"/>
      <c r="J6" s="141"/>
      <c r="K6" s="141"/>
      <c r="L6" s="141"/>
      <c r="M6" s="141"/>
      <c r="N6" s="141"/>
      <c r="O6" s="141"/>
      <c r="P6" s="141"/>
      <c r="Q6" s="141"/>
      <c r="R6" s="141"/>
      <c r="S6" s="141"/>
      <c r="T6" s="141"/>
    </row>
    <row r="7" spans="1:20" ht="22.5" customHeight="1" x14ac:dyDescent="0.25">
      <c r="A7" s="247" t="s">
        <v>14</v>
      </c>
      <c r="B7" s="247"/>
      <c r="C7" s="145" t="str">
        <f>'Example 2 Output'!$E$7</f>
        <v>2022–2023</v>
      </c>
      <c r="E7" s="246" t="str">
        <f>"If yes, record the dollar amount of variable payments below for fiscal year "&amp;$C$7&amp;":"</f>
        <v>If yes, record the dollar amount of variable payments below for fiscal year 2022–2023:</v>
      </c>
      <c r="F7" s="141"/>
      <c r="G7" s="141"/>
      <c r="H7" s="141"/>
      <c r="I7" s="141"/>
      <c r="J7" s="141"/>
      <c r="K7" s="141"/>
      <c r="L7" s="141"/>
      <c r="M7" s="141"/>
      <c r="N7" s="141"/>
      <c r="O7" s="141"/>
      <c r="P7" s="141"/>
      <c r="Q7" s="141"/>
      <c r="R7" s="141"/>
      <c r="S7" s="141"/>
      <c r="T7" s="141"/>
    </row>
    <row r="8" spans="1:20" ht="22.5" customHeight="1" x14ac:dyDescent="0.25">
      <c r="A8" s="146" t="s">
        <v>66</v>
      </c>
      <c r="B8" s="146" t="s">
        <v>8</v>
      </c>
      <c r="C8" s="147" t="s">
        <v>9</v>
      </c>
      <c r="E8" s="246"/>
    </row>
    <row r="9" spans="1:20" ht="22.5" customHeight="1" x14ac:dyDescent="0.25">
      <c r="A9" s="148" t="str">
        <f>RIGHT(C7,4)&amp;"–"&amp;RIGHT(C7,4)+1</f>
        <v>2023–2024</v>
      </c>
      <c r="B9" s="7">
        <f>SUM(INDEX('Example 2 Input'!$A$27:$E$1238,MATCH(DATE(LEFT($A9,4),7,1),'Example 2 Input'!$A$27:$A$1238),5):INDEX('Example 2 Input'!$A$27:$E$1238,MATCH(DATE(RIGHT($A9,4),6,1),'Example 2 Input'!$A$27:$A$1238),5))</f>
        <v>0</v>
      </c>
      <c r="C9" s="7">
        <f>SUM(INDEX('Example 2 Input'!$A$27:$E$1238,MATCH(DATE(LEFT($A9,4),7,1),'Example 2 Input'!$A$27:$A$1238),4):INDEX('Example 2 Input'!$A$27:$E$1238,MATCH(DATE(RIGHT($A9,4),6,1),'Example 2 Input'!$A$27:$A$1238),4))</f>
        <v>0</v>
      </c>
      <c r="D9" s="8"/>
      <c r="E9" s="10">
        <v>0</v>
      </c>
      <c r="F9" s="149"/>
      <c r="G9" s="149"/>
      <c r="H9" s="149"/>
      <c r="I9" s="149"/>
      <c r="J9" s="149"/>
      <c r="K9" s="149"/>
      <c r="L9" s="149"/>
      <c r="M9" s="149"/>
      <c r="N9" s="149"/>
      <c r="O9" s="149"/>
      <c r="P9" s="149"/>
      <c r="Q9" s="149"/>
      <c r="R9" s="149"/>
      <c r="S9" s="149"/>
      <c r="T9" s="149"/>
    </row>
    <row r="10" spans="1:20" ht="22.5" customHeight="1" x14ac:dyDescent="0.25">
      <c r="A10" s="148" t="str">
        <f>LEFT(A9,4)+1&amp;"–"&amp;RIGHT(A9,4)+1</f>
        <v>2024–2025</v>
      </c>
      <c r="B10" s="7">
        <f>SUM(INDEX('Example 2 Input'!$A$27:$E$1238,MATCH(DATE(LEFT($A10,4),7,1),'Example 2 Input'!$A$27:$A$1238),5):INDEX('Example 2 Input'!$A$27:$E$1238,MATCH(DATE(RIGHT($A10,4),6,1),'Example 2 Input'!$A$27:$A$1238),5))</f>
        <v>0</v>
      </c>
      <c r="C10" s="7">
        <f>SUM(INDEX('Example 2 Input'!$A$27:$E$1238,MATCH(DATE(LEFT($A10,4),7,1),'Example 2 Input'!$A$27:$A$1238),4):INDEX('Example 2 Input'!$A$27:$E$1238,MATCH(DATE(RIGHT($A10,4),6,1),'Example 2 Input'!$A$27:$A$1238),4))</f>
        <v>0</v>
      </c>
      <c r="E10" s="245"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2022–2023:</v>
      </c>
      <c r="F10" s="9"/>
      <c r="G10" s="9"/>
      <c r="H10" s="9"/>
      <c r="I10" s="150"/>
      <c r="J10" s="150"/>
      <c r="K10" s="150"/>
      <c r="L10" s="150"/>
      <c r="M10" s="150"/>
      <c r="N10" s="150"/>
      <c r="O10" s="150"/>
      <c r="P10" s="150"/>
      <c r="Q10" s="150"/>
      <c r="R10" s="150"/>
    </row>
    <row r="11" spans="1:20" ht="22.5" customHeight="1" x14ac:dyDescent="0.25">
      <c r="A11" s="148" t="str">
        <f>LEFT(A10,4)+1&amp;"–"&amp;RIGHT(A10,4)+1</f>
        <v>2025–2026</v>
      </c>
      <c r="B11" s="7">
        <f>SUM(INDEX('Example 2 Input'!$A$27:$E$1238,MATCH(DATE(LEFT($A11,4),7,1),'Example 2 Input'!$A$27:$A$1238),5):INDEX('Example 2 Input'!$A$27:$E$1238,MATCH(DATE(RIGHT($A11,4),6,1),'Example 2 Input'!$A$27:$A$1238),5))</f>
        <v>0</v>
      </c>
      <c r="C11" s="7">
        <f>SUM(INDEX('Example 2 Input'!$A$27:$E$1238,MATCH(DATE(LEFT($A11,4),7,1),'Example 2 Input'!$A$27:$A$1238),4):INDEX('Example 2 Input'!$A$27:$E$1238,MATCH(DATE(RIGHT($A11,4),6,1),'Example 2 Input'!$A$27:$A$1238),4))</f>
        <v>0</v>
      </c>
      <c r="E11" s="246"/>
      <c r="F11" s="9"/>
      <c r="G11" s="9"/>
      <c r="H11" s="9"/>
      <c r="I11" s="150"/>
      <c r="J11" s="150"/>
      <c r="K11" s="150"/>
      <c r="L11" s="150"/>
      <c r="M11" s="150"/>
      <c r="N11" s="150"/>
      <c r="O11" s="150"/>
      <c r="P11" s="150"/>
      <c r="Q11" s="150"/>
      <c r="R11" s="150"/>
    </row>
    <row r="12" spans="1:20" ht="22.5" customHeight="1" x14ac:dyDescent="0.25">
      <c r="A12" s="148" t="str">
        <f>LEFT(A11,4)+1&amp;"–"&amp;RIGHT(A11,4)+1</f>
        <v>2026–2027</v>
      </c>
      <c r="B12" s="7">
        <f>SUM(INDEX('Example 2 Input'!$A$27:$E$1238,MATCH(DATE(LEFT($A12,4),7,1),'Example 2 Input'!$A$27:$A$1238),5):INDEX('Example 2 Input'!$A$27:$E$1238,MATCH(DATE(RIGHT($A12,4),6,1),'Example 2 Input'!$A$27:$A$1238),5))</f>
        <v>0</v>
      </c>
      <c r="C12" s="7">
        <f>SUM(INDEX('Example 2 Input'!$A$27:$E$1238,MATCH(DATE(LEFT($A12,4),7,1),'Example 2 Input'!$A$27:$A$1238),4):INDEX('Example 2 Input'!$A$27:$E$1238,MATCH(DATE(RIGHT($A12,4),6,1),'Example 2 Input'!$A$27:$A$1238),4))</f>
        <v>0</v>
      </c>
      <c r="E12" s="246"/>
      <c r="F12" s="141"/>
      <c r="G12" s="141"/>
      <c r="H12" s="141"/>
      <c r="I12" s="141"/>
      <c r="J12" s="141"/>
      <c r="K12" s="141"/>
      <c r="L12" s="141"/>
      <c r="M12" s="141"/>
      <c r="N12" s="141"/>
      <c r="O12" s="141"/>
      <c r="P12" s="141"/>
      <c r="Q12" s="141"/>
      <c r="R12" s="141"/>
      <c r="S12" s="141"/>
      <c r="T12" s="141"/>
    </row>
    <row r="13" spans="1:20" ht="22.5" customHeight="1" x14ac:dyDescent="0.25">
      <c r="A13" s="148" t="str">
        <f>LEFT(A12,4)+1&amp;"–"&amp;RIGHT(A12,4)+1</f>
        <v>2027–2028</v>
      </c>
      <c r="B13" s="7">
        <f>SUM(INDEX('Example 2 Input'!$A$27:$E$1238,MATCH(DATE(LEFT($A13,4),7,1),'Example 2 Input'!$A$27:$A$1238),5):INDEX('Example 2 Input'!$A$27:$E$1238,MATCH(DATE(RIGHT($A13,4),6,1),'Example 2 Input'!$A$27:$A$1238),5))</f>
        <v>0</v>
      </c>
      <c r="C13" s="7">
        <f>SUM(INDEX('Example 2 Input'!$A$27:$E$1238,MATCH(DATE(LEFT($A13,4),7,1),'Example 2 Input'!$A$27:$A$1238),4):INDEX('Example 2 Input'!$A$27:$E$1238,MATCH(DATE(RIGHT($A13,4),6,1),'Example 2 Input'!$A$27:$A$1238),4))</f>
        <v>0</v>
      </c>
      <c r="E13" s="10">
        <v>0</v>
      </c>
    </row>
    <row r="14" spans="1:20" ht="22.5" customHeight="1" x14ac:dyDescent="0.25">
      <c r="A14" s="148" t="str">
        <f>LEFT(A13,4)+1&amp;"–"&amp;RIGHT(A13,4)+5</f>
        <v>2028–2033</v>
      </c>
      <c r="B14" s="7">
        <f>SUM(INDEX('Example 2 Input'!$A$27:$E$1238,MATCH(DATE(LEFT($A14,4),7,1),'Example 2 Input'!$A$27:$A$1238),5):INDEX('Example 2 Input'!$A$27:$E$1238,MATCH(DATE(RIGHT($A14,4),6,1),'Example 2 Input'!$A$27:$A$1238),5))</f>
        <v>0</v>
      </c>
      <c r="C14" s="7">
        <f>SUM(INDEX('Example 2 Input'!$A$27:$E$1238,MATCH(DATE(LEFT($A14,4),7,1),'Example 2 Input'!$A$27:$A$1238),4):INDEX('Example 2 Input'!$A$27:$E$1238,MATCH(DATE(RIGHT($A14,4),6,1),'Example 2 Input'!$A$27:$A$1238),4))</f>
        <v>0</v>
      </c>
      <c r="E14" s="245"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2022–2023? If so, record the amount below:</v>
      </c>
      <c r="F14" s="149"/>
      <c r="G14" s="149"/>
      <c r="H14" s="149"/>
      <c r="I14" s="149"/>
      <c r="J14" s="149"/>
      <c r="K14" s="149"/>
      <c r="L14" s="149"/>
      <c r="M14" s="149"/>
      <c r="N14" s="149"/>
      <c r="O14" s="149"/>
      <c r="P14" s="149"/>
      <c r="Q14" s="149"/>
      <c r="R14" s="149"/>
      <c r="S14" s="149"/>
      <c r="T14" s="149"/>
    </row>
    <row r="15" spans="1:20" ht="22.5" customHeight="1" x14ac:dyDescent="0.25">
      <c r="A15" s="148" t="str">
        <f t="shared" ref="A15:A28" si="0">LEFT(A14,4)+5&amp;"–"&amp;RIGHT(A14,4)+5</f>
        <v>2033–2038</v>
      </c>
      <c r="B15" s="7">
        <f>SUM(INDEX('Example 2 Input'!$A$27:$E$1238,MATCH(DATE(LEFT($A15,4),7,1),'Example 2 Input'!$A$27:$A$1238),5):INDEX('Example 2 Input'!$A$27:$E$1238,MATCH(DATE(RIGHT($A15,4),6,1),'Example 2 Input'!$A$27:$A$1238),5))</f>
        <v>0</v>
      </c>
      <c r="C15" s="7">
        <f>SUM(INDEX('Example 2 Input'!$A$27:$E$1238,MATCH(DATE(LEFT($A15,4),7,1),'Example 2 Input'!$A$27:$A$1238),4):INDEX('Example 2 Input'!$A$27:$E$1238,MATCH(DATE(RIGHT($A15,4),6,1),'Example 2 Input'!$A$27:$A$1238),4))</f>
        <v>0</v>
      </c>
      <c r="E15" s="246"/>
      <c r="F15" s="9"/>
      <c r="G15" s="9"/>
      <c r="H15" s="9"/>
    </row>
    <row r="16" spans="1:20" ht="22.5" customHeight="1" x14ac:dyDescent="0.25">
      <c r="A16" s="148" t="str">
        <f t="shared" si="0"/>
        <v>2038–2043</v>
      </c>
      <c r="B16" s="7">
        <f>SUM(INDEX('Example 2 Input'!$A$27:$E$1238,MATCH(DATE(LEFT($A16,4),7,1),'Example 2 Input'!$A$27:$A$1238),5):INDEX('Example 2 Input'!$A$27:$E$1238,MATCH(DATE(RIGHT($A16,4),6,1),'Example 2 Input'!$A$27:$A$1238),5))</f>
        <v>0</v>
      </c>
      <c r="C16" s="7">
        <f>SUM(INDEX('Example 2 Input'!$A$27:$E$1238,MATCH(DATE(LEFT($A16,4),7,1),'Example 2 Input'!$A$27:$A$1238),4):INDEX('Example 2 Input'!$A$27:$E$1238,MATCH(DATE(RIGHT($A16,4),6,1),'Example 2 Input'!$A$27:$A$1238),4))</f>
        <v>0</v>
      </c>
      <c r="E16" s="10">
        <v>0</v>
      </c>
    </row>
    <row r="17" spans="1:20" ht="22.5" customHeight="1" x14ac:dyDescent="0.25">
      <c r="A17" s="148" t="str">
        <f t="shared" si="0"/>
        <v>2043–2048</v>
      </c>
      <c r="B17" s="7">
        <f>SUM(INDEX('Example 2 Input'!$A$27:$E$1238,MATCH(DATE(LEFT($A17,4),7,1),'Example 2 Input'!$A$27:$A$1238),5):INDEX('Example 2 Input'!$A$27:$E$1238,MATCH(DATE(RIGHT($A17,4),6,1),'Example 2 Input'!$A$27:$A$1238),5))</f>
        <v>0</v>
      </c>
      <c r="C17" s="7">
        <f>SUM(INDEX('Example 2 Input'!$A$27:$E$1238,MATCH(DATE(LEFT($A17,4),7,1),'Example 2 Input'!$A$27:$A$1238),4):INDEX('Example 2 Input'!$A$27:$E$1238,MATCH(DATE(RIGHT($A17,4),6,1),'Example 2 Input'!$A$27:$A$1238),4))</f>
        <v>0</v>
      </c>
      <c r="E17" s="151"/>
    </row>
    <row r="18" spans="1:20" ht="22.5" customHeight="1" x14ac:dyDescent="0.25">
      <c r="A18" s="148" t="str">
        <f t="shared" si="0"/>
        <v>2048–2053</v>
      </c>
      <c r="B18" s="7">
        <f>SUM(INDEX('Example 2 Input'!$A$27:$E$1238,MATCH(DATE(LEFT($A18,4),7,1),'Example 2 Input'!$A$27:$A$1238),5):INDEX('Example 2 Input'!$A$27:$E$1238,MATCH(DATE(RIGHT($A18,4),6,1),'Example 2 Input'!$A$27:$A$1238),5))</f>
        <v>0</v>
      </c>
      <c r="C18" s="7">
        <f>SUM(INDEX('Example 2 Input'!$A$27:$E$1238,MATCH(DATE(LEFT($A18,4),7,1),'Example 2 Input'!$A$27:$A$1238),4):INDEX('Example 2 Input'!$A$27:$E$1238,MATCH(DATE(RIGHT($A18,4),6,1),'Example 2 Input'!$A$27:$A$1238),4))</f>
        <v>0</v>
      </c>
      <c r="E18" s="152"/>
      <c r="F18" s="9"/>
      <c r="G18" s="9"/>
      <c r="H18" s="9"/>
    </row>
    <row r="19" spans="1:20" ht="22.5" customHeight="1" x14ac:dyDescent="0.25">
      <c r="A19" s="148" t="str">
        <f t="shared" si="0"/>
        <v>2053–2058</v>
      </c>
      <c r="B19" s="7">
        <f>SUM(INDEX('Example 2 Input'!$A$27:$E$1238,MATCH(DATE(LEFT($A19,4),7,1),'Example 2 Input'!$A$27:$A$1238),5):INDEX('Example 2 Input'!$A$27:$E$1238,MATCH(DATE(RIGHT($A19,4),6,1),'Example 2 Input'!$A$27:$A$1238),5))</f>
        <v>0</v>
      </c>
      <c r="C19" s="7">
        <f>SUM(INDEX('Example 2 Input'!$A$27:$E$1238,MATCH(DATE(LEFT($A19,4),7,1),'Example 2 Input'!$A$27:$A$1238),4):INDEX('Example 2 Input'!$A$27:$E$1238,MATCH(DATE(RIGHT($A19,4),6,1),'Example 2 Input'!$A$27:$A$1238),4))</f>
        <v>0</v>
      </c>
      <c r="E19" s="152"/>
      <c r="F19" s="9"/>
      <c r="G19" s="9"/>
      <c r="H19" s="9"/>
    </row>
    <row r="20" spans="1:20" ht="22.5" customHeight="1" x14ac:dyDescent="0.25">
      <c r="A20" s="148" t="str">
        <f t="shared" si="0"/>
        <v>2058–2063</v>
      </c>
      <c r="B20" s="7">
        <f>SUM(INDEX('Example 2 Input'!$A$27:$E$1238,MATCH(DATE(LEFT($A20,4),7,1),'Example 2 Input'!$A$27:$A$1238),5):INDEX('Example 2 Input'!$A$27:$E$1238,MATCH(DATE(RIGHT($A20,4),6,1),'Example 2 Input'!$A$27:$A$1238),5))</f>
        <v>0</v>
      </c>
      <c r="C20" s="7">
        <f>SUM(INDEX('Example 2 Input'!$A$27:$E$1238,MATCH(DATE(LEFT($A20,4),7,1),'Example 2 Input'!$A$27:$A$1238),4):INDEX('Example 2 Input'!$A$27:$E$1238,MATCH(DATE(RIGHT($A20,4),6,1),'Example 2 Input'!$A$27:$A$1238),4))</f>
        <v>0</v>
      </c>
      <c r="E20" s="151"/>
    </row>
    <row r="21" spans="1:20" ht="22.5" customHeight="1" x14ac:dyDescent="0.25">
      <c r="A21" s="148" t="str">
        <f t="shared" si="0"/>
        <v>2063–2068</v>
      </c>
      <c r="B21" s="7">
        <f>SUM(INDEX('Example 2 Input'!$A$27:$E$1238,MATCH(DATE(LEFT($A21,4),7,1),'Example 2 Input'!$A$27:$A$1238),5):INDEX('Example 2 Input'!$A$27:$E$1238,MATCH(DATE(RIGHT($A21,4),6,1),'Example 2 Input'!$A$27:$A$1238),5))</f>
        <v>0</v>
      </c>
      <c r="C21" s="7">
        <f>SUM(INDEX('Example 2 Input'!$A$27:$E$1238,MATCH(DATE(LEFT($A21,4),7,1),'Example 2 Input'!$A$27:$A$1238),4):INDEX('Example 2 Input'!$A$27:$E$1238,MATCH(DATE(RIGHT($A21,4),6,1),'Example 2 Input'!$A$27:$A$1238),4))</f>
        <v>0</v>
      </c>
      <c r="E21" s="152"/>
    </row>
    <row r="22" spans="1:20" ht="22.5" customHeight="1" x14ac:dyDescent="0.25">
      <c r="A22" s="148" t="str">
        <f t="shared" si="0"/>
        <v>2068–2073</v>
      </c>
      <c r="B22" s="7">
        <f>SUM(INDEX('Example 2 Input'!$A$27:$E$1238,MATCH(DATE(LEFT($A22,4),7,1),'Example 2 Input'!$A$27:$A$1238),5):INDEX('Example 2 Input'!$A$27:$E$1238,MATCH(DATE(RIGHT($A22,4),6,1),'Example 2 Input'!$A$27:$A$1238),5))</f>
        <v>0</v>
      </c>
      <c r="C22" s="7">
        <f>SUM(INDEX('Example 2 Input'!$A$27:$E$1238,MATCH(DATE(LEFT($A22,4),7,1),'Example 2 Input'!$A$27:$A$1238),4):INDEX('Example 2 Input'!$A$27:$E$1238,MATCH(DATE(RIGHT($A22,4),6,1),'Example 2 Input'!$A$27:$A$1238),4))</f>
        <v>0</v>
      </c>
      <c r="E22" s="152"/>
      <c r="F22" s="153"/>
      <c r="G22" s="153"/>
      <c r="H22" s="153"/>
      <c r="I22" s="153"/>
      <c r="J22" s="153"/>
      <c r="K22" s="153"/>
      <c r="L22" s="153"/>
      <c r="M22" s="153"/>
      <c r="N22" s="153"/>
      <c r="O22" s="153"/>
      <c r="P22" s="153"/>
      <c r="Q22" s="153"/>
      <c r="R22" s="153"/>
      <c r="S22" s="153"/>
      <c r="T22" s="153"/>
    </row>
    <row r="23" spans="1:20" ht="22.5" customHeight="1" x14ac:dyDescent="0.25">
      <c r="A23" s="148" t="str">
        <f t="shared" si="0"/>
        <v>2073–2078</v>
      </c>
      <c r="B23" s="7">
        <f>SUM(INDEX('Example 2 Input'!$A$27:$E$1238,MATCH(DATE(LEFT($A23,4),7,1),'Example 2 Input'!$A$27:$A$1238),5):INDEX('Example 2 Input'!$A$27:$E$1238,MATCH(DATE(RIGHT($A23,4),6,1),'Example 2 Input'!$A$27:$A$1238),5))</f>
        <v>0</v>
      </c>
      <c r="C23" s="7">
        <f>SUM(INDEX('Example 2 Input'!$A$27:$E$1238,MATCH(DATE(LEFT($A23,4),7,1),'Example 2 Input'!$A$27:$A$1238),4):INDEX('Example 2 Input'!$A$27:$E$1238,MATCH(DATE(RIGHT($A23,4),6,1),'Example 2 Input'!$A$27:$A$1238),4))</f>
        <v>0</v>
      </c>
      <c r="F23" s="153"/>
      <c r="G23" s="153"/>
      <c r="H23" s="153"/>
      <c r="I23" s="153"/>
      <c r="J23" s="153"/>
      <c r="K23" s="153"/>
      <c r="L23" s="153"/>
      <c r="M23" s="153"/>
      <c r="N23" s="153"/>
      <c r="O23" s="153"/>
      <c r="P23" s="153"/>
      <c r="Q23" s="153"/>
      <c r="R23" s="153"/>
      <c r="S23" s="153"/>
      <c r="T23" s="153"/>
    </row>
    <row r="24" spans="1:20" ht="22.5" customHeight="1" x14ac:dyDescent="0.25">
      <c r="A24" s="148" t="str">
        <f t="shared" si="0"/>
        <v>2078–2083</v>
      </c>
      <c r="B24" s="7">
        <f>SUM(INDEX('Example 2 Input'!$A$27:$E$1238,MATCH(DATE(LEFT($A24,4),7,1),'Example 2 Input'!$A$27:$A$1238),5):INDEX('Example 2 Input'!$A$27:$E$1238,MATCH(DATE(RIGHT($A24,4),6,1),'Example 2 Input'!$A$27:$A$1238),5))</f>
        <v>0</v>
      </c>
      <c r="C24" s="7">
        <f>SUM(INDEX('Example 2 Input'!$A$27:$E$1238,MATCH(DATE(LEFT($A24,4),7,1),'Example 2 Input'!$A$27:$A$1238),4):INDEX('Example 2 Input'!$A$27:$E$1238,MATCH(DATE(RIGHT($A24,4),6,1),'Example 2 Input'!$A$27:$A$1238),4))</f>
        <v>0</v>
      </c>
      <c r="F24" s="147"/>
      <c r="G24" s="147"/>
      <c r="H24" s="147"/>
      <c r="I24" s="147"/>
      <c r="J24" s="147"/>
      <c r="K24" s="147"/>
      <c r="L24" s="147"/>
      <c r="M24" s="147"/>
      <c r="N24" s="147"/>
      <c r="O24" s="147"/>
      <c r="P24" s="147"/>
      <c r="Q24" s="147"/>
      <c r="R24" s="147"/>
      <c r="S24" s="147"/>
      <c r="T24" s="147"/>
    </row>
    <row r="25" spans="1:20" ht="22.5" customHeight="1" x14ac:dyDescent="0.25">
      <c r="A25" s="148" t="str">
        <f>LEFT(A24,4)+5&amp;"–"&amp;RIGHT(A24,4)+5</f>
        <v>2083–2088</v>
      </c>
      <c r="B25" s="7">
        <f>SUM(INDEX('Example 2 Input'!$A$27:$E$1238,MATCH(DATE(LEFT($A25,4),7,1),'Example 2 Input'!$A$27:$A$1238),5):INDEX('Example 2 Input'!$A$27:$E$1238,MATCH(DATE(RIGHT($A25,4),6,1),'Example 2 Input'!$A$27:$A$1238),5))</f>
        <v>0</v>
      </c>
      <c r="C25" s="7">
        <f>SUM(INDEX('Example 2 Input'!$A$27:$E$1238,MATCH(DATE(LEFT($A25,4),7,1),'Example 2 Input'!$A$27:$A$1238),4):INDEX('Example 2 Input'!$A$27:$E$1238,MATCH(DATE(RIGHT($A25,4),6,1),'Example 2 Input'!$A$27:$A$1238),4))</f>
        <v>0</v>
      </c>
    </row>
    <row r="26" spans="1:20" ht="22.5" customHeight="1" x14ac:dyDescent="0.25">
      <c r="A26" s="148" t="str">
        <f t="shared" si="0"/>
        <v>2088–2093</v>
      </c>
      <c r="B26" s="7">
        <f>SUM(INDEX('Example 2 Input'!$A$27:$E$1238,MATCH(DATE(LEFT($A26,4),7,1),'Example 2 Input'!$A$27:$A$1238),5):INDEX('Example 2 Input'!$A$27:$E$1238,MATCH(DATE(RIGHT($A26,4),6,1),'Example 2 Input'!$A$27:$A$1238),5))</f>
        <v>0</v>
      </c>
      <c r="C26" s="7">
        <f>SUM(INDEX('Example 2 Input'!$A$27:$E$1238,MATCH(DATE(LEFT($A26,4),7,1),'Example 2 Input'!$A$27:$A$1238),4):INDEX('Example 2 Input'!$A$27:$E$1238,MATCH(DATE(RIGHT($A26,4),6,1),'Example 2 Input'!$A$27:$A$1238),4))</f>
        <v>0</v>
      </c>
    </row>
    <row r="27" spans="1:20" ht="22.5" customHeight="1" x14ac:dyDescent="0.25">
      <c r="A27" s="148" t="str">
        <f t="shared" si="0"/>
        <v>2093–2098</v>
      </c>
      <c r="B27" s="7">
        <f>SUM(INDEX('Example 2 Input'!$A$27:$E$1238,MATCH(DATE(LEFT($A27,4),7,1),'Example 2 Input'!$A$27:$A$1238),5):INDEX('Example 2 Input'!$A$27:$E$1238,MATCH(DATE(RIGHT($A27,4),6,1),'Example 2 Input'!$A$27:$A$1238),5))</f>
        <v>0</v>
      </c>
      <c r="C27" s="7">
        <f>SUM(INDEX('Example 2 Input'!$A$27:$E$1238,MATCH(DATE(LEFT($A27,4),7,1),'Example 2 Input'!$A$27:$A$1238),4):INDEX('Example 2 Input'!$A$27:$E$1238,MATCH(DATE(RIGHT($A27,4),6,1),'Example 2 Input'!$A$27:$A$1238),4))</f>
        <v>0</v>
      </c>
    </row>
    <row r="28" spans="1:20" ht="22.5" customHeight="1" x14ac:dyDescent="0.25">
      <c r="A28" s="148" t="str">
        <f t="shared" si="0"/>
        <v>2098–2103</v>
      </c>
      <c r="B28" s="7">
        <f>SUM(INDEX('Example 2 Input'!$A$27:$E$1238,MATCH(DATE(LEFT($A28,4),7,1),'Example 2 Input'!$A$27:$A$1238),5):INDEX('Example 2 Input'!$A$27:$E$1238,MATCH(DATE(RIGHT($A28,4),6,1),'Example 2 Input'!$A$27:$A$1238),5))</f>
        <v>0</v>
      </c>
      <c r="C28" s="7">
        <f>SUM(INDEX('Example 2 Input'!$A$27:$E$1238,MATCH(DATE(LEFT($A28,4),7,1),'Example 2 Input'!$A$27:$A$1238),4):INDEX('Example 2 Input'!$A$27:$E$1238,MATCH(DATE(RIGHT($A28,4),6,1),'Example 2 Input'!$A$27:$A$1238),4))</f>
        <v>0</v>
      </c>
    </row>
    <row r="29" spans="1:20" ht="22.5" customHeight="1" x14ac:dyDescent="0.25">
      <c r="A29" s="148" t="str">
        <f>LEFT(A28,4)+5&amp;"–"&amp;RIGHT(A28,4)+5</f>
        <v>2103–2108</v>
      </c>
      <c r="B29" s="7">
        <f>SUM(INDEX('Example 2 Input'!$A$27:$E$1238,MATCH(DATE(LEFT($A29,4),7,1),'Example 2 Input'!$A$27:$A$1238),5):INDEX('Example 2 Input'!$A$27:$E$1238,MATCH(DATE(RIGHT($A29,4),6,1),'Example 2 Input'!$A$27:$A$1238),5))</f>
        <v>0</v>
      </c>
      <c r="C29" s="7">
        <f>SUM(INDEX('Example 2 Input'!$A$27:$E$1238,MATCH(DATE(LEFT($A29,4),7,1),'Example 2 Input'!$A$27:$A$1238),4):INDEX('Example 2 Input'!$A$27:$E$1238,MATCH(DATE(RIGHT($A29,4),6,1),'Example 2 Input'!$A$27:$A$1238),4))</f>
        <v>0</v>
      </c>
    </row>
    <row r="30" spans="1:20" ht="22.5" customHeight="1" x14ac:dyDescent="0.25">
      <c r="A30" s="148" t="str">
        <f>LEFT(A29,4)+5&amp;"–"&amp;RIGHT(A29,4)+5</f>
        <v>2108–2113</v>
      </c>
      <c r="B30" s="7">
        <f>SUM(INDEX('Example 2 Input'!$A$27:$E$1238,MATCH(DATE(LEFT($A30,4),7,1),'Example 2 Input'!$A$27:$A$1238),5):INDEX('Example 2 Input'!$A$27:$E$1238,MATCH(DATE(RIGHT($A30,4),6,1),'Example 2 Input'!$A$27:$A$1238),5))</f>
        <v>0</v>
      </c>
      <c r="C30" s="7">
        <f>SUM(INDEX('Example 2 Input'!$A$27:$E$1238,MATCH(DATE(LEFT($A30,4),7,1),'Example 2 Input'!$A$27:$A$1238),4):INDEX('Example 2 Input'!$A$27:$E$1238,MATCH(DATE(RIGHT($A30,4),6,1),'Example 2 Input'!$A$27:$A$1238),4))</f>
        <v>0</v>
      </c>
    </row>
    <row r="31" spans="1:20" ht="22.5" customHeight="1" x14ac:dyDescent="0.25">
      <c r="A31" s="148" t="str">
        <f>LEFT(A30,4)+5&amp;"–"&amp;RIGHT(A30,4)+5</f>
        <v>2113–2118</v>
      </c>
      <c r="B31" s="7">
        <f>SUM(INDEX('Example 2 Input'!$A$27:$E$1238,MATCH(DATE(LEFT($A31,4),7,1),'Example 2 Input'!$A$27:$A$1238),5):INDEX('Example 2 Input'!$A$27:$E$1238,MATCH(DATE(RIGHT($A31,4),6,1),'Example 2 Input'!$A$27:$A$1238),5))</f>
        <v>0</v>
      </c>
      <c r="C31" s="7">
        <f>SUM(INDEX('Example 2 Input'!$A$27:$E$1238,MATCH(DATE(LEFT($A31,4),7,1),'Example 2 Input'!$A$27:$A$1238),4):INDEX('Example 2 Input'!$A$27:$E$1238,MATCH(DATE(RIGHT($A31,4),6,1),'Example 2 Input'!$A$27:$A$1238),4))</f>
        <v>0</v>
      </c>
    </row>
    <row r="32" spans="1:20" ht="22.5" customHeight="1" x14ac:dyDescent="0.25">
      <c r="A32" s="148" t="str">
        <f>LEFT(A31,4)+5&amp;"–"&amp;RIGHT(A31,4)+5</f>
        <v>2118–2123</v>
      </c>
      <c r="B32" s="7">
        <f>SUM(INDEX('Example 2 Input'!$A$27:$E$1238,MATCH(DATE(LEFT($A32,4),7,1),'Example 2 Input'!$A$27:$A$1238),5):INDEX('Example 2 Input'!$A$27:$E$1238,MATCH(DATE(RIGHT($A32,4),6,1),'Example 2 Input'!$A$27:$A$1238),5))</f>
        <v>0</v>
      </c>
      <c r="C32" s="7">
        <f>SUM(INDEX('Example 2 Input'!$A$27:$E$1238,MATCH(DATE(LEFT($A32,4),7,1),'Example 2 Input'!$A$27:$A$1238),4):INDEX('Example 2 Input'!$A$27:$E$1238,MATCH(DATE(RIGHT($A32,4),6,1),'Example 2 Input'!$A$27:$A$1238),4))</f>
        <v>0</v>
      </c>
    </row>
    <row r="34" ht="15" customHeight="1" x14ac:dyDescent="0.2"/>
    <row r="36" ht="35.25" customHeight="1" x14ac:dyDescent="0.2"/>
  </sheetData>
  <sheetProtection sheet="1" objects="1" scenarios="1" formatColumns="0" formatRows="0"/>
  <mergeCells count="10">
    <mergeCell ref="A7:B7"/>
    <mergeCell ref="E7:E8"/>
    <mergeCell ref="E10:E12"/>
    <mergeCell ref="E14:E15"/>
    <mergeCell ref="A1:E1"/>
    <mergeCell ref="A3:B3"/>
    <mergeCell ref="A4:B4"/>
    <mergeCell ref="E4:E5"/>
    <mergeCell ref="A5:B5"/>
    <mergeCell ref="A6:B6"/>
  </mergeCells>
  <dataValidations count="2">
    <dataValidation operator="lessThan" allowBlank="1" showInputMessage="1" showErrorMessage="1" sqref="F1:G2 A1:A2 H1:XFD5 A7:C32" xr:uid="{AB867100-314F-4AD0-B545-2799B8429BAA}"/>
    <dataValidation type="textLength" operator="lessThan" allowBlank="1" showInputMessage="1" showErrorMessage="1" sqref="A33:C1048576" xr:uid="{561D13DC-35FE-4CB5-A06A-A534BDFC2C38}">
      <formula1>0</formula1>
    </dataValidation>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9215F7-96D5-4BAE-B2C3-8A6C9C043E71}">
          <x14:formula1>
            <xm:f>'Drop-down menus'!$M$1:$M$2</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971B2-4259-4B36-BD79-34329CAB62F3}">
  <sheetPr>
    <pageSetUpPr fitToPage="1"/>
  </sheetPr>
  <dimension ref="A1:AC1239"/>
  <sheetViews>
    <sheetView zoomScale="80" zoomScaleNormal="80" workbookViewId="0">
      <selection sqref="A1:F1"/>
    </sheetView>
  </sheetViews>
  <sheetFormatPr defaultRowHeight="15" x14ac:dyDescent="0.2"/>
  <cols>
    <col min="1" max="1" width="30.7109375" style="14" customWidth="1"/>
    <col min="2" max="2" width="28.7109375" style="13" hidden="1" customWidth="1"/>
    <col min="3" max="4" width="30.7109375" style="15" customWidth="1"/>
    <col min="5" max="5" width="30.7109375" style="14" customWidth="1"/>
    <col min="6" max="6" width="30.7109375" style="15" customWidth="1"/>
    <col min="7" max="7" width="27.28515625" style="15" customWidth="1"/>
    <col min="8" max="9" width="27.28515625" style="14" customWidth="1"/>
    <col min="10" max="10" width="35.5703125" style="78" hidden="1" customWidth="1"/>
    <col min="11" max="11" width="21" style="78" hidden="1" customWidth="1"/>
    <col min="12" max="12" width="26.28515625" style="78" hidden="1" customWidth="1"/>
    <col min="13" max="13" width="23.5703125" style="78" hidden="1" customWidth="1"/>
    <col min="14" max="14" width="26" style="78" hidden="1" customWidth="1"/>
    <col min="15" max="15" width="31.28515625" style="79" bestFit="1" customWidth="1"/>
    <col min="16" max="16" width="17.5703125" style="40" bestFit="1" customWidth="1"/>
    <col min="17" max="17" width="23.28515625" style="40" customWidth="1"/>
    <col min="18" max="18" width="30.7109375" style="40" customWidth="1"/>
    <col min="19" max="19" width="47.7109375" style="40" customWidth="1"/>
    <col min="20" max="20" width="9.5703125" style="40" customWidth="1"/>
    <col min="21" max="29" width="9.140625" style="40"/>
    <col min="30" max="16384" width="9.140625" style="14"/>
  </cols>
  <sheetData>
    <row r="1" spans="1:29" ht="45" customHeight="1" x14ac:dyDescent="0.2">
      <c r="A1" s="168" t="s">
        <v>1614</v>
      </c>
      <c r="B1" s="168"/>
      <c r="C1" s="168"/>
      <c r="D1" s="168"/>
      <c r="E1" s="168"/>
      <c r="F1" s="168"/>
    </row>
    <row r="2" spans="1:29" ht="45" customHeight="1" x14ac:dyDescent="0.2">
      <c r="A2" s="169" t="s">
        <v>1522</v>
      </c>
      <c r="B2" s="169"/>
      <c r="C2" s="169"/>
      <c r="D2" s="169"/>
      <c r="E2" s="169"/>
      <c r="F2" s="169"/>
    </row>
    <row r="3" spans="1:29" s="17" customFormat="1" ht="35.25" customHeight="1" x14ac:dyDescent="0.25">
      <c r="A3" s="170" t="s">
        <v>1463</v>
      </c>
      <c r="B3" s="171"/>
      <c r="C3" s="171"/>
      <c r="D3" s="171"/>
      <c r="E3" s="171"/>
      <c r="F3" s="171"/>
      <c r="G3" s="101"/>
      <c r="H3" s="101"/>
      <c r="I3" s="101"/>
      <c r="J3" s="80"/>
      <c r="K3" s="80"/>
      <c r="L3" s="80"/>
      <c r="M3" s="80"/>
      <c r="N3" s="80"/>
      <c r="O3" s="81"/>
      <c r="P3" s="16"/>
      <c r="Q3" s="16"/>
      <c r="R3" s="16"/>
      <c r="S3" s="16"/>
      <c r="T3" s="40"/>
      <c r="U3" s="18"/>
      <c r="V3" s="40"/>
      <c r="W3" s="40"/>
      <c r="X3" s="40"/>
      <c r="Y3" s="40"/>
      <c r="Z3" s="40"/>
      <c r="AA3" s="40"/>
      <c r="AB3" s="40"/>
      <c r="AC3" s="40"/>
    </row>
    <row r="4" spans="1:29" ht="33.75" customHeight="1" x14ac:dyDescent="0.25">
      <c r="A4" s="177" t="s">
        <v>34</v>
      </c>
      <c r="B4" s="178"/>
      <c r="C4" s="178"/>
      <c r="D4" s="178"/>
      <c r="E4" s="178"/>
      <c r="F4" s="179"/>
      <c r="G4" s="19"/>
      <c r="H4" s="19"/>
      <c r="I4" s="19"/>
      <c r="J4" s="82"/>
    </row>
    <row r="5" spans="1:29" ht="23.25" customHeight="1" x14ac:dyDescent="0.25">
      <c r="A5" s="172" t="s">
        <v>1479</v>
      </c>
      <c r="B5" s="173"/>
      <c r="C5" s="173"/>
      <c r="D5" s="174"/>
      <c r="E5" s="180"/>
      <c r="F5" s="181"/>
      <c r="G5" s="20"/>
      <c r="H5" s="20"/>
      <c r="I5" s="20"/>
      <c r="J5" s="95"/>
      <c r="K5" s="83"/>
      <c r="L5" s="83"/>
      <c r="M5" s="83"/>
      <c r="N5" s="83"/>
      <c r="O5" s="84"/>
      <c r="P5" s="21"/>
      <c r="Q5" s="22"/>
      <c r="R5" s="22"/>
    </row>
    <row r="6" spans="1:29" ht="23.25" customHeight="1" x14ac:dyDescent="0.25">
      <c r="A6" s="172" t="s">
        <v>1478</v>
      </c>
      <c r="B6" s="173"/>
      <c r="C6" s="173"/>
      <c r="D6" s="174"/>
      <c r="E6" s="182"/>
      <c r="F6" s="183"/>
      <c r="G6" s="23"/>
      <c r="H6" s="23"/>
      <c r="I6" s="23"/>
      <c r="J6" s="95"/>
      <c r="O6" s="78"/>
      <c r="P6" s="14"/>
      <c r="Q6" s="22"/>
      <c r="R6" s="22"/>
    </row>
    <row r="7" spans="1:29" ht="23.25" hidden="1" customHeight="1" x14ac:dyDescent="0.25">
      <c r="A7" s="172" t="s">
        <v>1453</v>
      </c>
      <c r="B7" s="173"/>
      <c r="C7" s="173"/>
      <c r="D7" s="174"/>
      <c r="E7" s="248" t="s">
        <v>17</v>
      </c>
      <c r="F7" s="249"/>
      <c r="G7" s="24" t="s">
        <v>1454</v>
      </c>
      <c r="H7" s="20"/>
      <c r="I7" s="20"/>
      <c r="O7" s="85"/>
      <c r="P7" s="71"/>
      <c r="Q7" s="22"/>
      <c r="R7" s="22"/>
    </row>
    <row r="8" spans="1:29" ht="23.25" customHeight="1" x14ac:dyDescent="0.25">
      <c r="A8" s="172" t="s">
        <v>1457</v>
      </c>
      <c r="B8" s="173"/>
      <c r="C8" s="173"/>
      <c r="D8" s="174"/>
      <c r="E8" s="180"/>
      <c r="F8" s="181"/>
      <c r="G8" s="24"/>
      <c r="H8" s="20"/>
      <c r="I8" s="20"/>
      <c r="O8" s="85"/>
      <c r="P8" s="71"/>
      <c r="Q8" s="22"/>
      <c r="R8" s="22"/>
    </row>
    <row r="9" spans="1:29" ht="23.25" customHeight="1" x14ac:dyDescent="0.25">
      <c r="A9" s="172" t="s">
        <v>1452</v>
      </c>
      <c r="B9" s="173"/>
      <c r="C9" s="173"/>
      <c r="D9" s="174"/>
      <c r="E9" s="186"/>
      <c r="F9" s="187"/>
      <c r="G9" s="23"/>
      <c r="H9" s="25"/>
      <c r="I9" s="25"/>
      <c r="O9" s="78"/>
      <c r="P9" s="14"/>
      <c r="Q9" s="22"/>
      <c r="R9" s="22"/>
    </row>
    <row r="10" spans="1:29" ht="23.25" customHeight="1" x14ac:dyDescent="0.25">
      <c r="A10" s="172" t="s">
        <v>1477</v>
      </c>
      <c r="B10" s="173"/>
      <c r="C10" s="173"/>
      <c r="D10" s="174"/>
      <c r="E10" s="175"/>
      <c r="F10" s="176"/>
      <c r="G10" s="25"/>
      <c r="H10" s="25"/>
      <c r="I10" s="25"/>
      <c r="O10" s="78"/>
      <c r="P10" s="14"/>
      <c r="R10" s="22"/>
    </row>
    <row r="11" spans="1:29" ht="23.25" customHeight="1" x14ac:dyDescent="0.25">
      <c r="A11" s="172" t="s">
        <v>37</v>
      </c>
      <c r="B11" s="173"/>
      <c r="C11" s="173"/>
      <c r="D11" s="174"/>
      <c r="E11" s="175"/>
      <c r="F11" s="176"/>
      <c r="G11" s="102"/>
      <c r="H11" s="103"/>
      <c r="I11" s="103"/>
      <c r="O11" s="78"/>
      <c r="P11" s="14"/>
      <c r="R11" s="22"/>
    </row>
    <row r="12" spans="1:29" ht="23.25" customHeight="1" x14ac:dyDescent="0.25">
      <c r="A12" s="172" t="s">
        <v>1481</v>
      </c>
      <c r="B12" s="173"/>
      <c r="C12" s="173"/>
      <c r="D12" s="174"/>
      <c r="E12" s="175"/>
      <c r="F12" s="176"/>
      <c r="G12" s="104" t="str">
        <f>IF(OR(AND($E$11='Drop-down menus'!$M$1,OR($E$12='Drop-down menus'!$O$2,$E$12='Drop-down menus'!$O$3)),AND($E$11='Drop-down menus'!$M$2,$E$12='Drop-down menus'!$O$1)),"ERROR - Fund Types Do Not Agree","")</f>
        <v/>
      </c>
      <c r="H12" s="103"/>
      <c r="I12" s="103"/>
      <c r="O12" s="78"/>
      <c r="P12" s="14"/>
      <c r="R12" s="22"/>
    </row>
    <row r="13" spans="1:29" ht="23.25" customHeight="1" x14ac:dyDescent="0.25">
      <c r="A13" s="172" t="s">
        <v>1563</v>
      </c>
      <c r="B13" s="173"/>
      <c r="C13" s="173"/>
      <c r="D13" s="174"/>
      <c r="E13" s="188"/>
      <c r="F13" s="189"/>
      <c r="G13" s="20"/>
      <c r="H13" s="20"/>
      <c r="I13" s="20"/>
      <c r="J13" s="74" t="s">
        <v>1493</v>
      </c>
      <c r="K13" s="75">
        <v>44744</v>
      </c>
      <c r="L13" s="76" t="str">
        <f>IF(OR($E$13&gt;=$K$13,$E$13=""),"Yes","No")</f>
        <v>Yes</v>
      </c>
      <c r="O13" s="78"/>
      <c r="P13" s="14"/>
      <c r="R13" s="22"/>
    </row>
    <row r="14" spans="1:29" ht="23.25" customHeight="1" x14ac:dyDescent="0.2">
      <c r="A14" s="203" t="s">
        <v>32</v>
      </c>
      <c r="B14" s="204"/>
      <c r="C14" s="204"/>
      <c r="D14" s="205"/>
      <c r="E14" s="197" t="e">
        <f t="array" ref="E14">INDEX(A27:C1238,MATCH(FALSE,ISBLANK(C27:C1238),0),0)</f>
        <v>#N/A</v>
      </c>
      <c r="F14" s="198"/>
      <c r="G14" s="27"/>
      <c r="H14" s="27"/>
      <c r="I14" s="27"/>
      <c r="O14" s="78"/>
      <c r="P14" s="14"/>
      <c r="Q14" s="69"/>
    </row>
    <row r="15" spans="1:29" ht="23.25" customHeight="1" x14ac:dyDescent="0.25">
      <c r="A15" s="172" t="s">
        <v>30</v>
      </c>
      <c r="B15" s="173"/>
      <c r="C15" s="173"/>
      <c r="D15" s="174"/>
      <c r="E15" s="211"/>
      <c r="F15" s="212"/>
      <c r="G15" s="28"/>
      <c r="H15" s="28"/>
      <c r="I15" s="29"/>
      <c r="O15" s="78"/>
      <c r="P15" s="14"/>
    </row>
    <row r="16" spans="1:29" ht="23.25" customHeight="1" x14ac:dyDescent="0.2">
      <c r="A16" s="193" t="s">
        <v>65</v>
      </c>
      <c r="B16" s="191"/>
      <c r="C16" s="191"/>
      <c r="D16" s="192"/>
      <c r="E16" s="201" t="e">
        <f>IF(E15="Beginning",ABS(NPV(E6/12,INDEX(A27:B1238,MATCH(E14,A27:A1238,0),2):$B$1238))*(1+E6/12),ABS(NPV(E6/12,INDEX(A27:B1238,MATCH(E14,A27:A1238,0),2):$B$1238)))</f>
        <v>#N/A</v>
      </c>
      <c r="F16" s="202"/>
      <c r="G16" s="30"/>
      <c r="H16" s="30"/>
      <c r="I16" s="30"/>
      <c r="J16" s="91" t="s">
        <v>1488</v>
      </c>
      <c r="K16" s="91" t="s">
        <v>1489</v>
      </c>
      <c r="L16" s="92" t="s">
        <v>1490</v>
      </c>
      <c r="M16" s="92" t="s">
        <v>1491</v>
      </c>
      <c r="N16" s="92" t="s">
        <v>1492</v>
      </c>
      <c r="O16" s="78"/>
      <c r="P16" s="14"/>
      <c r="Q16" s="22"/>
      <c r="R16" s="22"/>
    </row>
    <row r="17" spans="1:19" s="40" customFormat="1" ht="23.25" customHeight="1" x14ac:dyDescent="0.25">
      <c r="A17" s="194" t="s">
        <v>1501</v>
      </c>
      <c r="B17" s="195"/>
      <c r="C17" s="195"/>
      <c r="D17" s="196"/>
      <c r="E17" s="199"/>
      <c r="F17" s="200"/>
      <c r="G17" s="30"/>
      <c r="H17" s="30"/>
      <c r="I17" s="30"/>
      <c r="J17" s="93" t="e">
        <f>LEFT('Contract 1 Output'!$E$7,4)-1&amp;"–"&amp;RIGHT('Contract 1 Output'!$E$7,4)-1</f>
        <v>#VALUE!</v>
      </c>
      <c r="K17" s="94" t="e">
        <f>DATE(RIGHT(J17,4),6,1)</f>
        <v>#VALUE!</v>
      </c>
      <c r="L17" s="73">
        <f>(ROUND(SUMIFS($F$27:$F$1238,$A$27:$A$1238,$K$17),2))</f>
        <v>0</v>
      </c>
      <c r="M17" s="73" t="e">
        <f>IF(AND('Contract 1 Output'!$E$7&gt;'Contract 1 Input'!$J$20,'Contract 1 Output'!$E$7&lt;='Contract 1 Input'!$L$20),SUMIFS($H$27:$H$1238,$A$27:$A$1238,$K$17),0)</f>
        <v>#N/A</v>
      </c>
      <c r="N17" s="73" t="e">
        <f>IF(AND($J$17&gt;=$J$20,$J$17&lt;$L$20),$E$19,0)</f>
        <v>#VALUE!</v>
      </c>
      <c r="O17" s="84"/>
      <c r="P17" s="21"/>
      <c r="Q17" s="22"/>
      <c r="R17" s="22"/>
    </row>
    <row r="18" spans="1:19" s="40" customFormat="1" ht="23.25" customHeight="1" x14ac:dyDescent="0.25">
      <c r="A18" s="194" t="s">
        <v>1475</v>
      </c>
      <c r="B18" s="195"/>
      <c r="C18" s="195"/>
      <c r="D18" s="196"/>
      <c r="E18" s="199"/>
      <c r="F18" s="200"/>
      <c r="G18" s="30"/>
      <c r="H18" s="30"/>
      <c r="I18" s="30"/>
      <c r="J18" s="78"/>
      <c r="K18" s="78"/>
      <c r="L18" s="78"/>
      <c r="M18" s="78"/>
      <c r="N18" s="78"/>
      <c r="O18" s="84"/>
      <c r="P18" s="21"/>
      <c r="Q18" s="22"/>
      <c r="R18" s="22"/>
    </row>
    <row r="19" spans="1:19" s="40" customFormat="1" ht="23.25" customHeight="1" x14ac:dyDescent="0.2">
      <c r="A19" s="190" t="s">
        <v>1565</v>
      </c>
      <c r="B19" s="191"/>
      <c r="C19" s="191"/>
      <c r="D19" s="192"/>
      <c r="E19" s="219" t="e">
        <f>E16+E18+E17</f>
        <v>#N/A</v>
      </c>
      <c r="F19" s="220"/>
      <c r="G19" s="30"/>
      <c r="H19" s="30"/>
      <c r="I19" s="30"/>
      <c r="J19" s="114" t="s">
        <v>1494</v>
      </c>
      <c r="K19" s="114" t="s">
        <v>1495</v>
      </c>
      <c r="L19" s="114" t="s">
        <v>1487</v>
      </c>
      <c r="M19" s="114" t="s">
        <v>1496</v>
      </c>
      <c r="N19" s="78"/>
      <c r="O19" s="84"/>
      <c r="P19" s="21"/>
      <c r="Q19" s="22"/>
      <c r="R19" s="22"/>
    </row>
    <row r="20" spans="1:19" s="40" customFormat="1" ht="23.25" customHeight="1" x14ac:dyDescent="0.25">
      <c r="A20" s="193" t="s">
        <v>36</v>
      </c>
      <c r="B20" s="191"/>
      <c r="C20" s="191"/>
      <c r="D20" s="192"/>
      <c r="E20" s="217" t="s">
        <v>1461</v>
      </c>
      <c r="F20" s="218"/>
      <c r="G20" s="31"/>
      <c r="H20" s="32"/>
      <c r="I20" s="32"/>
      <c r="J20" s="72" t="e">
        <f>IF(OR(MONTH($E$14)=1,MONTH($E$14)=2,MONTH($E$14)=3,MONTH($E$14)=4,MONTH($E$14)=5,MONTH($E$14)=6),YEAR($E$14)-1&amp;"–"&amp;YEAR($E$14),YEAR($E$14)&amp;"–"&amp;YEAR($E$14)+1)</f>
        <v>#N/A</v>
      </c>
      <c r="K20" s="115" t="e">
        <f>EDATE($E$14,+($E$22-1))</f>
        <v>#N/A</v>
      </c>
      <c r="L20" s="72" t="e">
        <f>IF(OR(MONTH($K$20)=1,MONTH($K$20)=2,MONTH($K$20)=3,MONTH($K$20)=4,MONTH($K$20)=5,MONTH($K$20)=6),YEAR($K$20)-1&amp;"–"&amp;YEAR($K$20),YEAR($K$20)&amp;"–"&amp;YEAR($K$20)+1)</f>
        <v>#N/A</v>
      </c>
      <c r="M20" s="116" t="e">
        <f>IF($L$20='Contract 1 Output'!$E$7,$E$19,0)</f>
        <v>#N/A</v>
      </c>
      <c r="N20" s="78"/>
      <c r="O20" s="84"/>
      <c r="P20" s="21"/>
      <c r="Q20" s="22"/>
      <c r="R20" s="22"/>
    </row>
    <row r="21" spans="1:19" s="40" customFormat="1" ht="23.25" customHeight="1" x14ac:dyDescent="0.2">
      <c r="A21" s="203" t="s">
        <v>35</v>
      </c>
      <c r="B21" s="204"/>
      <c r="C21" s="204"/>
      <c r="D21" s="205"/>
      <c r="E21" s="215">
        <f>IF(E20="Subscription-Based Information Technology Arrangements",10*12,"0")</f>
        <v>120</v>
      </c>
      <c r="F21" s="216"/>
      <c r="G21" s="33"/>
      <c r="H21" s="33"/>
      <c r="I21" s="33"/>
      <c r="J21" s="78"/>
      <c r="K21" s="78"/>
      <c r="L21" s="78"/>
      <c r="M21" s="78"/>
      <c r="N21" s="78"/>
      <c r="O21" s="84"/>
      <c r="P21" s="21"/>
      <c r="Q21" s="22"/>
      <c r="R21" s="22"/>
    </row>
    <row r="22" spans="1:19" s="40" customFormat="1" ht="23.25" customHeight="1" x14ac:dyDescent="0.2">
      <c r="A22" s="203" t="s">
        <v>15</v>
      </c>
      <c r="B22" s="204"/>
      <c r="C22" s="204"/>
      <c r="D22" s="205"/>
      <c r="E22" s="215">
        <f>ROUND(COUNTIF(C27:C1238,"&lt;&gt;"&amp;""),1)</f>
        <v>0</v>
      </c>
      <c r="F22" s="216"/>
      <c r="G22" s="33"/>
      <c r="H22" s="33"/>
      <c r="I22" s="33"/>
      <c r="J22" s="78"/>
      <c r="K22" s="78"/>
      <c r="L22" s="78"/>
      <c r="M22" s="78"/>
      <c r="N22" s="78"/>
      <c r="O22" s="79"/>
    </row>
    <row r="23" spans="1:19" s="40" customFormat="1" ht="23.25" customHeight="1" x14ac:dyDescent="0.25">
      <c r="A23" s="190" t="s">
        <v>1462</v>
      </c>
      <c r="B23" s="209"/>
      <c r="C23" s="209"/>
      <c r="D23" s="210"/>
      <c r="E23" s="213">
        <f>IF(E21&lt;E22,E21,E22)</f>
        <v>0</v>
      </c>
      <c r="F23" s="214"/>
      <c r="G23" s="34"/>
      <c r="H23" s="34"/>
      <c r="I23" s="34"/>
      <c r="J23" s="78"/>
      <c r="K23" s="78"/>
      <c r="L23" s="78"/>
      <c r="M23" s="78"/>
      <c r="N23" s="78"/>
      <c r="O23" s="79"/>
      <c r="R23" s="22"/>
      <c r="S23" s="70"/>
    </row>
    <row r="24" spans="1:19" s="40" customFormat="1" ht="20.25" customHeight="1" x14ac:dyDescent="0.2">
      <c r="A24" s="35"/>
      <c r="B24" s="35"/>
      <c r="C24" s="35"/>
      <c r="D24" s="36"/>
      <c r="E24" s="14"/>
      <c r="F24" s="13"/>
      <c r="G24" s="13"/>
      <c r="H24" s="13"/>
      <c r="I24" s="13"/>
      <c r="J24" s="78"/>
      <c r="K24" s="78"/>
      <c r="L24" s="78"/>
      <c r="M24" s="78"/>
      <c r="N24" s="78"/>
      <c r="O24" s="79"/>
    </row>
    <row r="25" spans="1:19" s="40" customFormat="1" ht="87.75" customHeight="1" x14ac:dyDescent="0.25">
      <c r="A25" s="206" t="s">
        <v>1473</v>
      </c>
      <c r="B25" s="207"/>
      <c r="C25" s="207"/>
      <c r="D25" s="207"/>
      <c r="E25" s="207"/>
      <c r="F25" s="207"/>
      <c r="G25" s="207"/>
      <c r="H25" s="207"/>
      <c r="I25" s="208"/>
      <c r="J25" s="78"/>
      <c r="K25" s="78"/>
      <c r="L25" s="78"/>
      <c r="M25" s="78"/>
      <c r="N25" s="78"/>
      <c r="O25" s="79"/>
    </row>
    <row r="26" spans="1:19" s="40" customFormat="1" ht="66" customHeight="1" x14ac:dyDescent="0.25">
      <c r="A26" s="37" t="s">
        <v>0</v>
      </c>
      <c r="B26" s="38"/>
      <c r="C26" s="39" t="s">
        <v>12</v>
      </c>
      <c r="D26" s="37" t="s">
        <v>2</v>
      </c>
      <c r="E26" s="37" t="s">
        <v>1</v>
      </c>
      <c r="F26" s="38" t="str">
        <f>IF(E15="Beginning","Beginning Monthly Obligation Balance","Ending Monthly Obligation Balance")</f>
        <v>Ending Monthly Obligation Balance</v>
      </c>
      <c r="G26" s="38" t="s">
        <v>1566</v>
      </c>
      <c r="H26" s="38" t="s">
        <v>67</v>
      </c>
      <c r="I26" s="38" t="s">
        <v>1567</v>
      </c>
      <c r="J26" s="86" t="s">
        <v>1497</v>
      </c>
      <c r="K26" s="78"/>
      <c r="L26" s="78"/>
      <c r="M26" s="78"/>
      <c r="N26" s="78"/>
      <c r="O26" s="79"/>
    </row>
    <row r="27" spans="1:19" s="40" customFormat="1" ht="20.25" customHeight="1" x14ac:dyDescent="0.2">
      <c r="A27" s="41">
        <v>44743</v>
      </c>
      <c r="B27" s="42">
        <f>IF(C27&gt;0,C27*-1,C27)</f>
        <v>0</v>
      </c>
      <c r="C27" s="117"/>
      <c r="D27" s="43">
        <f>IF(C27&lt;&gt;"",IF(E15="Beginning",0,$E$16*($E$6/12)),0)</f>
        <v>0</v>
      </c>
      <c r="E27" s="44">
        <f t="shared" ref="E27:E90" si="0">C27-D27</f>
        <v>0</v>
      </c>
      <c r="F27" s="43">
        <f>IF(C27&lt;&gt;"",$E$16-E27,0)</f>
        <v>0</v>
      </c>
      <c r="G27" s="45">
        <f>IF(C27&lt;&gt;"",$E$19/$E$23,0)</f>
        <v>0</v>
      </c>
      <c r="H27" s="43">
        <f>IF(C27&lt;&gt;"",G27,0)</f>
        <v>0</v>
      </c>
      <c r="I27" s="43">
        <f>IF(C27&lt;&gt;"",$E$19-H27,0)</f>
        <v>0</v>
      </c>
      <c r="J27" s="78" t="str">
        <f>IF(OR(MONTH(A27)=1,MONTH(A27)=2,MONTH(A27)=3,MONTH(A27)=4,MONTH(A27)=5,MONTH(A27)=6),YEAR(A27)-1&amp;"–"&amp;YEAR(A27),YEAR(A27)&amp;"–"&amp;YEAR(A27)+1)</f>
        <v>2022–2023</v>
      </c>
      <c r="K27" s="78"/>
      <c r="L27" s="78"/>
      <c r="M27" s="78"/>
      <c r="N27" s="78"/>
      <c r="O27" s="79"/>
      <c r="Q27" s="46"/>
    </row>
    <row r="28" spans="1:19" s="40" customFormat="1" ht="20.25" customHeight="1" x14ac:dyDescent="0.2">
      <c r="A28" s="41">
        <v>44774</v>
      </c>
      <c r="B28" s="42">
        <f t="shared" ref="B28:B91" si="1">IF(C28&gt;0,C28*-1,C28)</f>
        <v>0</v>
      </c>
      <c r="C28" s="117"/>
      <c r="D28" s="43">
        <f t="shared" ref="D28:D91" si="2">IF(C28="",0,IF($E$15="Beginning",IF(C27&lt;&gt;"",$F27*$E$6/12,0),IF(C27&lt;&gt;"",$F27*$E$6/12,$E$16*$E$6/12)))</f>
        <v>0</v>
      </c>
      <c r="E28" s="44">
        <f t="shared" si="0"/>
        <v>0</v>
      </c>
      <c r="F28" s="43">
        <f t="shared" ref="F28:F91" si="3">IF(C28="",0,IF(C27="",$E$16-E28,IF(C28&lt;&gt;"",F27-E28)))</f>
        <v>0</v>
      </c>
      <c r="G28" s="45" t="e">
        <f>IF(AND(C28&lt;&gt;"",G27&lt;E$19),$E$19/$E$23,0)</f>
        <v>#N/A</v>
      </c>
      <c r="H28" s="43">
        <f t="shared" ref="H28:H91" si="4">IF(C28&lt;&gt;"",G28+H27,0)</f>
        <v>0</v>
      </c>
      <c r="I28" s="43">
        <f>IF(C28&lt;&gt;"",$E$19-H28,0)</f>
        <v>0</v>
      </c>
      <c r="J28" s="78" t="str">
        <f t="shared" ref="J28:J91" si="5">IF(OR(MONTH(A28)=1,MONTH(A28)=2,MONTH(A28)=3,MONTH(A28)=4,MONTH(A28)=5,MONTH(A28)=6),YEAR(A28)-1&amp;"–"&amp;YEAR(A28),YEAR(A28)&amp;"–"&amp;YEAR(A28)+1)</f>
        <v>2022–2023</v>
      </c>
      <c r="K28" s="78"/>
      <c r="L28" s="78"/>
      <c r="M28" s="78"/>
      <c r="N28" s="78"/>
      <c r="O28" s="79"/>
      <c r="Q28" s="46"/>
    </row>
    <row r="29" spans="1:19" s="40" customFormat="1" ht="20.25" customHeight="1" x14ac:dyDescent="0.2">
      <c r="A29" s="41">
        <v>44805</v>
      </c>
      <c r="B29" s="42">
        <f t="shared" si="1"/>
        <v>0</v>
      </c>
      <c r="C29" s="117"/>
      <c r="D29" s="43">
        <f t="shared" si="2"/>
        <v>0</v>
      </c>
      <c r="E29" s="44">
        <f t="shared" si="0"/>
        <v>0</v>
      </c>
      <c r="F29" s="43">
        <f t="shared" si="3"/>
        <v>0</v>
      </c>
      <c r="G29" s="45" t="e">
        <f>IF(AND(C29&lt;&gt;"",SUM(G$27:G28)&lt;E$19),$E$19/$E$23,0)</f>
        <v>#N/A</v>
      </c>
      <c r="H29" s="43">
        <f t="shared" si="4"/>
        <v>0</v>
      </c>
      <c r="I29" s="43">
        <f t="shared" ref="I29:I92" si="6">IF(C29&lt;&gt;"",$E$19-H29,0)</f>
        <v>0</v>
      </c>
      <c r="J29" s="78" t="str">
        <f t="shared" si="5"/>
        <v>2022–2023</v>
      </c>
      <c r="K29" s="78"/>
      <c r="L29" s="78"/>
      <c r="M29" s="78"/>
      <c r="N29" s="78"/>
      <c r="O29" s="79"/>
      <c r="Q29" s="46"/>
    </row>
    <row r="30" spans="1:19" s="40" customFormat="1" ht="20.25" customHeight="1" x14ac:dyDescent="0.2">
      <c r="A30" s="41">
        <v>44835</v>
      </c>
      <c r="B30" s="42">
        <f t="shared" si="1"/>
        <v>0</v>
      </c>
      <c r="C30" s="117"/>
      <c r="D30" s="43">
        <f t="shared" si="2"/>
        <v>0</v>
      </c>
      <c r="E30" s="44">
        <f t="shared" si="0"/>
        <v>0</v>
      </c>
      <c r="F30" s="43">
        <f t="shared" si="3"/>
        <v>0</v>
      </c>
      <c r="G30" s="45" t="e">
        <f>IF(AND(C30&lt;&gt;"",SUM(G$27:G29)&lt;E$19),$E$19/$E$23,0)</f>
        <v>#N/A</v>
      </c>
      <c r="H30" s="43">
        <f t="shared" si="4"/>
        <v>0</v>
      </c>
      <c r="I30" s="43">
        <f t="shared" si="6"/>
        <v>0</v>
      </c>
      <c r="J30" s="78" t="str">
        <f t="shared" si="5"/>
        <v>2022–2023</v>
      </c>
      <c r="K30" s="78"/>
      <c r="L30" s="78"/>
      <c r="M30" s="78"/>
      <c r="N30" s="78"/>
      <c r="O30" s="79"/>
      <c r="Q30" s="46"/>
    </row>
    <row r="31" spans="1:19" s="40" customFormat="1" ht="20.25" customHeight="1" x14ac:dyDescent="0.2">
      <c r="A31" s="41">
        <v>44866</v>
      </c>
      <c r="B31" s="42">
        <f t="shared" si="1"/>
        <v>0</v>
      </c>
      <c r="C31" s="117"/>
      <c r="D31" s="43">
        <f t="shared" si="2"/>
        <v>0</v>
      </c>
      <c r="E31" s="44">
        <f t="shared" si="0"/>
        <v>0</v>
      </c>
      <c r="F31" s="43">
        <f t="shared" si="3"/>
        <v>0</v>
      </c>
      <c r="G31" s="45" t="e">
        <f>IF(AND(C31&lt;&gt;"",SUM(G$27:G30)&lt;E$19),$E$19/$E$23,0)</f>
        <v>#N/A</v>
      </c>
      <c r="H31" s="43">
        <f t="shared" si="4"/>
        <v>0</v>
      </c>
      <c r="I31" s="43">
        <f t="shared" si="6"/>
        <v>0</v>
      </c>
      <c r="J31" s="78" t="str">
        <f t="shared" si="5"/>
        <v>2022–2023</v>
      </c>
      <c r="K31" s="78"/>
      <c r="L31" s="88"/>
      <c r="M31" s="78"/>
      <c r="N31" s="87"/>
      <c r="O31" s="79"/>
      <c r="Q31" s="46"/>
    </row>
    <row r="32" spans="1:19" s="40" customFormat="1" ht="20.25" customHeight="1" x14ac:dyDescent="0.2">
      <c r="A32" s="41">
        <v>44896</v>
      </c>
      <c r="B32" s="42">
        <f t="shared" si="1"/>
        <v>0</v>
      </c>
      <c r="C32" s="117"/>
      <c r="D32" s="43">
        <f t="shared" si="2"/>
        <v>0</v>
      </c>
      <c r="E32" s="44">
        <f t="shared" si="0"/>
        <v>0</v>
      </c>
      <c r="F32" s="43">
        <f t="shared" si="3"/>
        <v>0</v>
      </c>
      <c r="G32" s="45" t="e">
        <f>IF(AND(C32&lt;&gt;"",SUM(G$27:G31)&lt;E$19),$E$19/$E$23,0)</f>
        <v>#N/A</v>
      </c>
      <c r="H32" s="43">
        <f t="shared" si="4"/>
        <v>0</v>
      </c>
      <c r="I32" s="43">
        <f t="shared" si="6"/>
        <v>0</v>
      </c>
      <c r="J32" s="78" t="str">
        <f t="shared" si="5"/>
        <v>2022–2023</v>
      </c>
      <c r="K32" s="78"/>
      <c r="L32" s="78"/>
      <c r="M32" s="78"/>
      <c r="N32" s="87"/>
      <c r="O32" s="79"/>
      <c r="Q32" s="46"/>
    </row>
    <row r="33" spans="1:17" s="40" customFormat="1" ht="20.25" customHeight="1" x14ac:dyDescent="0.2">
      <c r="A33" s="41">
        <v>44927</v>
      </c>
      <c r="B33" s="42">
        <f t="shared" si="1"/>
        <v>0</v>
      </c>
      <c r="C33" s="117"/>
      <c r="D33" s="43">
        <f t="shared" si="2"/>
        <v>0</v>
      </c>
      <c r="E33" s="44">
        <f t="shared" si="0"/>
        <v>0</v>
      </c>
      <c r="F33" s="43">
        <f t="shared" si="3"/>
        <v>0</v>
      </c>
      <c r="G33" s="45" t="e">
        <f>IF(AND(C33&lt;&gt;"",SUM(G$27:G32)&lt;E$19),$E$19/$E$23,0)</f>
        <v>#N/A</v>
      </c>
      <c r="H33" s="43">
        <f t="shared" si="4"/>
        <v>0</v>
      </c>
      <c r="I33" s="43">
        <f t="shared" si="6"/>
        <v>0</v>
      </c>
      <c r="J33" s="78" t="str">
        <f t="shared" si="5"/>
        <v>2022–2023</v>
      </c>
      <c r="K33" s="78"/>
      <c r="L33" s="78"/>
      <c r="M33" s="78"/>
      <c r="N33" s="87"/>
      <c r="O33" s="79"/>
      <c r="Q33" s="46"/>
    </row>
    <row r="34" spans="1:17" s="40" customFormat="1" ht="20.25" customHeight="1" x14ac:dyDescent="0.2">
      <c r="A34" s="41">
        <v>44958</v>
      </c>
      <c r="B34" s="42">
        <f t="shared" si="1"/>
        <v>0</v>
      </c>
      <c r="C34" s="117"/>
      <c r="D34" s="43">
        <f t="shared" si="2"/>
        <v>0</v>
      </c>
      <c r="E34" s="44">
        <f t="shared" si="0"/>
        <v>0</v>
      </c>
      <c r="F34" s="43">
        <f t="shared" si="3"/>
        <v>0</v>
      </c>
      <c r="G34" s="45" t="e">
        <f>IF(AND(C34&lt;&gt;"",SUM(G$27:G33)&lt;E$19),$E$19/$E$23,0)</f>
        <v>#N/A</v>
      </c>
      <c r="H34" s="43">
        <f t="shared" si="4"/>
        <v>0</v>
      </c>
      <c r="I34" s="43">
        <f t="shared" si="6"/>
        <v>0</v>
      </c>
      <c r="J34" s="78" t="str">
        <f t="shared" si="5"/>
        <v>2022–2023</v>
      </c>
      <c r="K34" s="78"/>
      <c r="L34" s="78"/>
      <c r="M34" s="78"/>
      <c r="N34" s="87"/>
      <c r="O34" s="79"/>
      <c r="Q34" s="46"/>
    </row>
    <row r="35" spans="1:17" s="40" customFormat="1" ht="20.25" customHeight="1" x14ac:dyDescent="0.2">
      <c r="A35" s="41">
        <v>44986</v>
      </c>
      <c r="B35" s="42">
        <f t="shared" si="1"/>
        <v>0</v>
      </c>
      <c r="C35" s="117"/>
      <c r="D35" s="43">
        <f t="shared" si="2"/>
        <v>0</v>
      </c>
      <c r="E35" s="44">
        <f t="shared" si="0"/>
        <v>0</v>
      </c>
      <c r="F35" s="43">
        <f t="shared" si="3"/>
        <v>0</v>
      </c>
      <c r="G35" s="45" t="e">
        <f>IF(AND(C35&lt;&gt;"",SUM(G$27:G34)&lt;E$19),$E$19/$E$23,0)</f>
        <v>#N/A</v>
      </c>
      <c r="H35" s="43">
        <f t="shared" si="4"/>
        <v>0</v>
      </c>
      <c r="I35" s="43">
        <f t="shared" si="6"/>
        <v>0</v>
      </c>
      <c r="J35" s="78" t="str">
        <f t="shared" si="5"/>
        <v>2022–2023</v>
      </c>
      <c r="K35" s="78"/>
      <c r="L35" s="78"/>
      <c r="M35" s="78"/>
      <c r="N35" s="87"/>
      <c r="O35" s="79"/>
      <c r="Q35" s="46"/>
    </row>
    <row r="36" spans="1:17" s="40" customFormat="1" ht="20.25" customHeight="1" x14ac:dyDescent="0.2">
      <c r="A36" s="41">
        <v>45017</v>
      </c>
      <c r="B36" s="42">
        <f t="shared" si="1"/>
        <v>0</v>
      </c>
      <c r="C36" s="117"/>
      <c r="D36" s="43">
        <f t="shared" si="2"/>
        <v>0</v>
      </c>
      <c r="E36" s="44">
        <f t="shared" si="0"/>
        <v>0</v>
      </c>
      <c r="F36" s="43">
        <f t="shared" si="3"/>
        <v>0</v>
      </c>
      <c r="G36" s="45" t="e">
        <f>IF(AND(C36&lt;&gt;"",SUM(G$27:G35)&lt;E$19),$E$19/$E$23,0)</f>
        <v>#N/A</v>
      </c>
      <c r="H36" s="43">
        <f t="shared" si="4"/>
        <v>0</v>
      </c>
      <c r="I36" s="43">
        <f t="shared" si="6"/>
        <v>0</v>
      </c>
      <c r="J36" s="78" t="str">
        <f t="shared" si="5"/>
        <v>2022–2023</v>
      </c>
      <c r="K36" s="78"/>
      <c r="L36" s="78"/>
      <c r="M36" s="78"/>
      <c r="N36" s="87"/>
      <c r="O36" s="79"/>
      <c r="Q36" s="46"/>
    </row>
    <row r="37" spans="1:17" s="40" customFormat="1" ht="20.25" customHeight="1" x14ac:dyDescent="0.2">
      <c r="A37" s="41">
        <v>45047</v>
      </c>
      <c r="B37" s="42">
        <f t="shared" si="1"/>
        <v>0</v>
      </c>
      <c r="C37" s="117"/>
      <c r="D37" s="43">
        <f t="shared" si="2"/>
        <v>0</v>
      </c>
      <c r="E37" s="44">
        <f t="shared" si="0"/>
        <v>0</v>
      </c>
      <c r="F37" s="43">
        <f t="shared" si="3"/>
        <v>0</v>
      </c>
      <c r="G37" s="45" t="e">
        <f>IF(AND(C37&lt;&gt;"",SUM(G$27:G36)&lt;E$19),$E$19/$E$23,0)</f>
        <v>#N/A</v>
      </c>
      <c r="H37" s="43">
        <f t="shared" si="4"/>
        <v>0</v>
      </c>
      <c r="I37" s="43">
        <f t="shared" si="6"/>
        <v>0</v>
      </c>
      <c r="J37" s="78" t="str">
        <f t="shared" si="5"/>
        <v>2022–2023</v>
      </c>
      <c r="K37" s="78"/>
      <c r="L37" s="89"/>
      <c r="M37" s="78"/>
      <c r="N37" s="87"/>
      <c r="O37" s="79"/>
      <c r="Q37" s="46"/>
    </row>
    <row r="38" spans="1:17" s="40" customFormat="1" ht="20.25" customHeight="1" x14ac:dyDescent="0.2">
      <c r="A38" s="41">
        <v>45078</v>
      </c>
      <c r="B38" s="42">
        <f t="shared" si="1"/>
        <v>0</v>
      </c>
      <c r="C38" s="117"/>
      <c r="D38" s="43">
        <f t="shared" si="2"/>
        <v>0</v>
      </c>
      <c r="E38" s="44">
        <f t="shared" si="0"/>
        <v>0</v>
      </c>
      <c r="F38" s="47">
        <f t="shared" si="3"/>
        <v>0</v>
      </c>
      <c r="G38" s="48" t="e">
        <f>IF(AND(C38&lt;&gt;"",SUM(G$27:G37)&lt;E$19),$E$19/$E$23,0)</f>
        <v>#N/A</v>
      </c>
      <c r="H38" s="47">
        <f t="shared" si="4"/>
        <v>0</v>
      </c>
      <c r="I38" s="43">
        <f t="shared" si="6"/>
        <v>0</v>
      </c>
      <c r="J38" s="78" t="str">
        <f t="shared" si="5"/>
        <v>2022–2023</v>
      </c>
      <c r="K38" s="78"/>
      <c r="L38" s="89"/>
      <c r="M38" s="78"/>
      <c r="N38" s="87"/>
      <c r="O38" s="79"/>
      <c r="Q38" s="46"/>
    </row>
    <row r="39" spans="1:17" s="40" customFormat="1" ht="20.25" customHeight="1" x14ac:dyDescent="0.2">
      <c r="A39" s="41">
        <v>45108</v>
      </c>
      <c r="B39" s="42">
        <f t="shared" si="1"/>
        <v>0</v>
      </c>
      <c r="C39" s="117"/>
      <c r="D39" s="43">
        <f t="shared" si="2"/>
        <v>0</v>
      </c>
      <c r="E39" s="44">
        <f t="shared" si="0"/>
        <v>0</v>
      </c>
      <c r="F39" s="47">
        <f t="shared" si="3"/>
        <v>0</v>
      </c>
      <c r="G39" s="48" t="e">
        <f>IF(AND(C39&lt;&gt;"",SUM(G$27:G38)&lt;E$19),$E$19/$E$23,0)</f>
        <v>#N/A</v>
      </c>
      <c r="H39" s="47">
        <f t="shared" si="4"/>
        <v>0</v>
      </c>
      <c r="I39" s="43">
        <f t="shared" si="6"/>
        <v>0</v>
      </c>
      <c r="J39" s="78" t="str">
        <f t="shared" si="5"/>
        <v>2023–2024</v>
      </c>
      <c r="K39" s="78"/>
      <c r="L39" s="89"/>
      <c r="M39" s="78"/>
      <c r="N39" s="87"/>
      <c r="O39" s="79"/>
      <c r="Q39" s="46"/>
    </row>
    <row r="40" spans="1:17" s="40" customFormat="1" ht="20.25" customHeight="1" x14ac:dyDescent="0.2">
      <c r="A40" s="41">
        <v>45139</v>
      </c>
      <c r="B40" s="42">
        <f t="shared" si="1"/>
        <v>0</v>
      </c>
      <c r="C40" s="117"/>
      <c r="D40" s="43">
        <f t="shared" si="2"/>
        <v>0</v>
      </c>
      <c r="E40" s="44">
        <f t="shared" si="0"/>
        <v>0</v>
      </c>
      <c r="F40" s="47">
        <f t="shared" si="3"/>
        <v>0</v>
      </c>
      <c r="G40" s="48" t="e">
        <f>IF(AND(C40&lt;&gt;"",SUM(G$27:G39)&lt;E$19),$E$19/$E$23,0)</f>
        <v>#N/A</v>
      </c>
      <c r="H40" s="47">
        <f t="shared" si="4"/>
        <v>0</v>
      </c>
      <c r="I40" s="43">
        <f t="shared" si="6"/>
        <v>0</v>
      </c>
      <c r="J40" s="78" t="str">
        <f t="shared" si="5"/>
        <v>2023–2024</v>
      </c>
      <c r="K40" s="78"/>
      <c r="L40" s="89"/>
      <c r="M40" s="78"/>
      <c r="N40" s="87"/>
      <c r="O40" s="79"/>
      <c r="Q40" s="46"/>
    </row>
    <row r="41" spans="1:17" s="40" customFormat="1" ht="20.25" customHeight="1" x14ac:dyDescent="0.2">
      <c r="A41" s="41">
        <v>45170</v>
      </c>
      <c r="B41" s="42">
        <f t="shared" si="1"/>
        <v>0</v>
      </c>
      <c r="C41" s="117"/>
      <c r="D41" s="43">
        <f t="shared" si="2"/>
        <v>0</v>
      </c>
      <c r="E41" s="44">
        <f t="shared" si="0"/>
        <v>0</v>
      </c>
      <c r="F41" s="47">
        <f t="shared" si="3"/>
        <v>0</v>
      </c>
      <c r="G41" s="48" t="e">
        <f>IF(AND(C41&lt;&gt;"",SUM(G$27:G40)&lt;E$19),$E$19/$E$23,0)</f>
        <v>#N/A</v>
      </c>
      <c r="H41" s="47">
        <f t="shared" si="4"/>
        <v>0</v>
      </c>
      <c r="I41" s="43">
        <f t="shared" si="6"/>
        <v>0</v>
      </c>
      <c r="J41" s="78" t="str">
        <f t="shared" si="5"/>
        <v>2023–2024</v>
      </c>
      <c r="K41" s="78"/>
      <c r="L41" s="89"/>
      <c r="M41" s="78"/>
      <c r="N41" s="87"/>
      <c r="O41" s="79"/>
      <c r="Q41" s="46"/>
    </row>
    <row r="42" spans="1:17" s="40" customFormat="1" ht="20.25" customHeight="1" x14ac:dyDescent="0.2">
      <c r="A42" s="41">
        <v>45200</v>
      </c>
      <c r="B42" s="42">
        <f t="shared" si="1"/>
        <v>0</v>
      </c>
      <c r="C42" s="117"/>
      <c r="D42" s="43">
        <f t="shared" si="2"/>
        <v>0</v>
      </c>
      <c r="E42" s="44">
        <f t="shared" si="0"/>
        <v>0</v>
      </c>
      <c r="F42" s="47">
        <f t="shared" si="3"/>
        <v>0</v>
      </c>
      <c r="G42" s="48" t="e">
        <f>IF(AND(C42&lt;&gt;"",SUM(G$27:G41)&lt;E$19),$E$19/$E$23,0)</f>
        <v>#N/A</v>
      </c>
      <c r="H42" s="47">
        <f t="shared" si="4"/>
        <v>0</v>
      </c>
      <c r="I42" s="43">
        <f t="shared" si="6"/>
        <v>0</v>
      </c>
      <c r="J42" s="78" t="str">
        <f t="shared" si="5"/>
        <v>2023–2024</v>
      </c>
      <c r="K42" s="78"/>
      <c r="L42" s="89"/>
      <c r="M42" s="78"/>
      <c r="N42" s="87"/>
      <c r="O42" s="79"/>
      <c r="Q42" s="46"/>
    </row>
    <row r="43" spans="1:17" s="40" customFormat="1" ht="20.25" customHeight="1" x14ac:dyDescent="0.2">
      <c r="A43" s="41">
        <v>45231</v>
      </c>
      <c r="B43" s="42">
        <f t="shared" si="1"/>
        <v>0</v>
      </c>
      <c r="C43" s="117"/>
      <c r="D43" s="43">
        <f t="shared" si="2"/>
        <v>0</v>
      </c>
      <c r="E43" s="44">
        <f t="shared" si="0"/>
        <v>0</v>
      </c>
      <c r="F43" s="47">
        <f t="shared" si="3"/>
        <v>0</v>
      </c>
      <c r="G43" s="48" t="e">
        <f>IF(AND(C43&lt;&gt;"",SUM(G$27:G42)&lt;E$19),$E$19/$E$23,0)</f>
        <v>#N/A</v>
      </c>
      <c r="H43" s="47">
        <f t="shared" si="4"/>
        <v>0</v>
      </c>
      <c r="I43" s="43">
        <f t="shared" si="6"/>
        <v>0</v>
      </c>
      <c r="J43" s="78" t="str">
        <f t="shared" si="5"/>
        <v>2023–2024</v>
      </c>
      <c r="K43" s="78"/>
      <c r="L43" s="89"/>
      <c r="M43" s="78"/>
      <c r="N43" s="87"/>
      <c r="O43" s="79"/>
      <c r="Q43" s="46"/>
    </row>
    <row r="44" spans="1:17" s="40" customFormat="1" ht="20.25" customHeight="1" x14ac:dyDescent="0.2">
      <c r="A44" s="41">
        <v>45261</v>
      </c>
      <c r="B44" s="42">
        <f t="shared" si="1"/>
        <v>0</v>
      </c>
      <c r="C44" s="117"/>
      <c r="D44" s="43">
        <f t="shared" si="2"/>
        <v>0</v>
      </c>
      <c r="E44" s="44">
        <f t="shared" si="0"/>
        <v>0</v>
      </c>
      <c r="F44" s="47">
        <f t="shared" si="3"/>
        <v>0</v>
      </c>
      <c r="G44" s="48" t="e">
        <f>IF(AND(C44&lt;&gt;"",SUM(G$27:G43)&lt;E$19),$E$19/$E$23,0)</f>
        <v>#N/A</v>
      </c>
      <c r="H44" s="47">
        <f t="shared" si="4"/>
        <v>0</v>
      </c>
      <c r="I44" s="43">
        <f t="shared" si="6"/>
        <v>0</v>
      </c>
      <c r="J44" s="78" t="str">
        <f t="shared" si="5"/>
        <v>2023–2024</v>
      </c>
      <c r="K44" s="78"/>
      <c r="L44" s="89"/>
      <c r="M44" s="78"/>
      <c r="N44" s="87"/>
      <c r="O44" s="79"/>
      <c r="Q44" s="46"/>
    </row>
    <row r="45" spans="1:17" s="40" customFormat="1" ht="20.25" customHeight="1" x14ac:dyDescent="0.2">
      <c r="A45" s="41">
        <v>45292</v>
      </c>
      <c r="B45" s="42">
        <f t="shared" si="1"/>
        <v>0</v>
      </c>
      <c r="C45" s="117"/>
      <c r="D45" s="43">
        <f t="shared" si="2"/>
        <v>0</v>
      </c>
      <c r="E45" s="44">
        <f t="shared" si="0"/>
        <v>0</v>
      </c>
      <c r="F45" s="47">
        <f t="shared" si="3"/>
        <v>0</v>
      </c>
      <c r="G45" s="48" t="e">
        <f>IF(AND(C45&lt;&gt;"",SUM(G$27:G44)&lt;E$19),$E$19/$E$23,0)</f>
        <v>#N/A</v>
      </c>
      <c r="H45" s="47">
        <f t="shared" si="4"/>
        <v>0</v>
      </c>
      <c r="I45" s="43">
        <f t="shared" si="6"/>
        <v>0</v>
      </c>
      <c r="J45" s="78" t="str">
        <f t="shared" si="5"/>
        <v>2023–2024</v>
      </c>
      <c r="K45" s="78"/>
      <c r="L45" s="89"/>
      <c r="M45" s="78"/>
      <c r="N45" s="87"/>
      <c r="O45" s="79"/>
      <c r="Q45" s="46"/>
    </row>
    <row r="46" spans="1:17" s="40" customFormat="1" ht="20.25" customHeight="1" x14ac:dyDescent="0.2">
      <c r="A46" s="41">
        <v>45323</v>
      </c>
      <c r="B46" s="42">
        <f t="shared" si="1"/>
        <v>0</v>
      </c>
      <c r="C46" s="117"/>
      <c r="D46" s="43">
        <f t="shared" si="2"/>
        <v>0</v>
      </c>
      <c r="E46" s="44">
        <f t="shared" si="0"/>
        <v>0</v>
      </c>
      <c r="F46" s="47">
        <f t="shared" si="3"/>
        <v>0</v>
      </c>
      <c r="G46" s="48" t="e">
        <f>IF(AND(C46&lt;&gt;"",SUM(G$27:G45)&lt;E$19),$E$19/$E$23,0)</f>
        <v>#N/A</v>
      </c>
      <c r="H46" s="47">
        <f t="shared" si="4"/>
        <v>0</v>
      </c>
      <c r="I46" s="43">
        <f t="shared" si="6"/>
        <v>0</v>
      </c>
      <c r="J46" s="78" t="str">
        <f t="shared" si="5"/>
        <v>2023–2024</v>
      </c>
      <c r="K46" s="78"/>
      <c r="L46" s="89"/>
      <c r="M46" s="78"/>
      <c r="N46" s="87"/>
      <c r="O46" s="79"/>
      <c r="Q46" s="46"/>
    </row>
    <row r="47" spans="1:17" s="40" customFormat="1" ht="20.25" customHeight="1" x14ac:dyDescent="0.2">
      <c r="A47" s="41">
        <v>45352</v>
      </c>
      <c r="B47" s="42">
        <f t="shared" si="1"/>
        <v>0</v>
      </c>
      <c r="C47" s="117"/>
      <c r="D47" s="43">
        <f t="shared" si="2"/>
        <v>0</v>
      </c>
      <c r="E47" s="44">
        <f t="shared" si="0"/>
        <v>0</v>
      </c>
      <c r="F47" s="47">
        <f t="shared" si="3"/>
        <v>0</v>
      </c>
      <c r="G47" s="48" t="e">
        <f>IF(AND(C47&lt;&gt;"",SUM(G$27:G46)&lt;E$19),$E$19/$E$23,0)</f>
        <v>#N/A</v>
      </c>
      <c r="H47" s="47">
        <f t="shared" si="4"/>
        <v>0</v>
      </c>
      <c r="I47" s="43">
        <f t="shared" si="6"/>
        <v>0</v>
      </c>
      <c r="J47" s="78" t="str">
        <f t="shared" si="5"/>
        <v>2023–2024</v>
      </c>
      <c r="K47" s="78"/>
      <c r="L47" s="89"/>
      <c r="M47" s="78"/>
      <c r="N47" s="87"/>
      <c r="O47" s="79"/>
      <c r="Q47" s="46"/>
    </row>
    <row r="48" spans="1:17" s="40" customFormat="1" ht="20.25" customHeight="1" x14ac:dyDescent="0.2">
      <c r="A48" s="41">
        <v>45383</v>
      </c>
      <c r="B48" s="42">
        <f t="shared" si="1"/>
        <v>0</v>
      </c>
      <c r="C48" s="117"/>
      <c r="D48" s="43">
        <f t="shared" si="2"/>
        <v>0</v>
      </c>
      <c r="E48" s="44">
        <f t="shared" si="0"/>
        <v>0</v>
      </c>
      <c r="F48" s="47">
        <f t="shared" si="3"/>
        <v>0</v>
      </c>
      <c r="G48" s="48" t="e">
        <f>IF(AND(C48&lt;&gt;"",SUM(G$27:G47)&lt;E$19),$E$19/$E$23,0)</f>
        <v>#N/A</v>
      </c>
      <c r="H48" s="47">
        <f t="shared" si="4"/>
        <v>0</v>
      </c>
      <c r="I48" s="43">
        <f t="shared" si="6"/>
        <v>0</v>
      </c>
      <c r="J48" s="78" t="str">
        <f t="shared" si="5"/>
        <v>2023–2024</v>
      </c>
      <c r="K48" s="78"/>
      <c r="L48" s="89"/>
      <c r="M48" s="78"/>
      <c r="N48" s="87"/>
      <c r="O48" s="79"/>
      <c r="Q48" s="46"/>
    </row>
    <row r="49" spans="1:17" s="40" customFormat="1" ht="20.25" customHeight="1" x14ac:dyDescent="0.2">
      <c r="A49" s="41">
        <v>45413</v>
      </c>
      <c r="B49" s="42">
        <f t="shared" si="1"/>
        <v>0</v>
      </c>
      <c r="C49" s="117"/>
      <c r="D49" s="43">
        <f t="shared" si="2"/>
        <v>0</v>
      </c>
      <c r="E49" s="44">
        <f t="shared" si="0"/>
        <v>0</v>
      </c>
      <c r="F49" s="47">
        <f t="shared" si="3"/>
        <v>0</v>
      </c>
      <c r="G49" s="48" t="e">
        <f>IF(AND(C49&lt;&gt;"",SUM(G$27:G48)&lt;E$19),$E$19/$E$23,0)</f>
        <v>#N/A</v>
      </c>
      <c r="H49" s="47">
        <f t="shared" si="4"/>
        <v>0</v>
      </c>
      <c r="I49" s="43">
        <f t="shared" si="6"/>
        <v>0</v>
      </c>
      <c r="J49" s="78" t="str">
        <f t="shared" si="5"/>
        <v>2023–2024</v>
      </c>
      <c r="K49" s="78"/>
      <c r="L49" s="89"/>
      <c r="M49" s="78"/>
      <c r="N49" s="87"/>
      <c r="O49" s="79"/>
      <c r="Q49" s="46"/>
    </row>
    <row r="50" spans="1:17" s="40" customFormat="1" ht="20.25" customHeight="1" x14ac:dyDescent="0.2">
      <c r="A50" s="41">
        <v>45444</v>
      </c>
      <c r="B50" s="42">
        <f t="shared" si="1"/>
        <v>0</v>
      </c>
      <c r="C50" s="117"/>
      <c r="D50" s="43">
        <f t="shared" si="2"/>
        <v>0</v>
      </c>
      <c r="E50" s="44">
        <f t="shared" si="0"/>
        <v>0</v>
      </c>
      <c r="F50" s="47">
        <f t="shared" si="3"/>
        <v>0</v>
      </c>
      <c r="G50" s="48" t="e">
        <f>IF(AND(C50&lt;&gt;"",SUM(G$27:G49)&lt;E$19),$E$19/$E$23,0)</f>
        <v>#N/A</v>
      </c>
      <c r="H50" s="47">
        <f t="shared" si="4"/>
        <v>0</v>
      </c>
      <c r="I50" s="43">
        <f t="shared" si="6"/>
        <v>0</v>
      </c>
      <c r="J50" s="78" t="str">
        <f t="shared" si="5"/>
        <v>2023–2024</v>
      </c>
      <c r="K50" s="78"/>
      <c r="L50" s="89"/>
      <c r="M50" s="78"/>
      <c r="N50" s="87"/>
      <c r="O50" s="79"/>
      <c r="Q50" s="46"/>
    </row>
    <row r="51" spans="1:17" s="40" customFormat="1" ht="20.25" customHeight="1" x14ac:dyDescent="0.2">
      <c r="A51" s="41">
        <v>45474</v>
      </c>
      <c r="B51" s="42">
        <f t="shared" si="1"/>
        <v>0</v>
      </c>
      <c r="C51" s="117"/>
      <c r="D51" s="43">
        <f t="shared" si="2"/>
        <v>0</v>
      </c>
      <c r="E51" s="44">
        <f t="shared" si="0"/>
        <v>0</v>
      </c>
      <c r="F51" s="47">
        <f t="shared" si="3"/>
        <v>0</v>
      </c>
      <c r="G51" s="45" t="e">
        <f>IF(AND(C51&lt;&gt;"",SUM(G$27:G50)&lt;E$19),$E$19/$E$23,0)</f>
        <v>#N/A</v>
      </c>
      <c r="H51" s="43">
        <f t="shared" si="4"/>
        <v>0</v>
      </c>
      <c r="I51" s="43">
        <f t="shared" si="6"/>
        <v>0</v>
      </c>
      <c r="J51" s="78" t="str">
        <f t="shared" si="5"/>
        <v>2024–2025</v>
      </c>
      <c r="K51" s="78"/>
      <c r="L51" s="89"/>
      <c r="M51" s="78"/>
      <c r="N51" s="87"/>
      <c r="O51" s="79"/>
      <c r="Q51" s="46"/>
    </row>
    <row r="52" spans="1:17" s="40" customFormat="1" ht="20.25" customHeight="1" x14ac:dyDescent="0.2">
      <c r="A52" s="41">
        <v>45505</v>
      </c>
      <c r="B52" s="42">
        <f t="shared" si="1"/>
        <v>0</v>
      </c>
      <c r="C52" s="117"/>
      <c r="D52" s="43">
        <f t="shared" si="2"/>
        <v>0</v>
      </c>
      <c r="E52" s="44">
        <f t="shared" si="0"/>
        <v>0</v>
      </c>
      <c r="F52" s="47">
        <f t="shared" si="3"/>
        <v>0</v>
      </c>
      <c r="G52" s="45" t="e">
        <f>IF(AND(C52&lt;&gt;"",SUM(G$27:G51)&lt;E$19),$E$19/$E$23,0)</f>
        <v>#N/A</v>
      </c>
      <c r="H52" s="43">
        <f t="shared" si="4"/>
        <v>0</v>
      </c>
      <c r="I52" s="43">
        <f t="shared" si="6"/>
        <v>0</v>
      </c>
      <c r="J52" s="78" t="str">
        <f t="shared" si="5"/>
        <v>2024–2025</v>
      </c>
      <c r="K52" s="78"/>
      <c r="L52" s="89"/>
      <c r="M52" s="78"/>
      <c r="N52" s="87"/>
      <c r="O52" s="79"/>
      <c r="Q52" s="46"/>
    </row>
    <row r="53" spans="1:17" s="40" customFormat="1" ht="20.25" customHeight="1" x14ac:dyDescent="0.2">
      <c r="A53" s="41">
        <v>45536</v>
      </c>
      <c r="B53" s="42">
        <f t="shared" si="1"/>
        <v>0</v>
      </c>
      <c r="C53" s="117"/>
      <c r="D53" s="43">
        <f t="shared" si="2"/>
        <v>0</v>
      </c>
      <c r="E53" s="44">
        <f t="shared" si="0"/>
        <v>0</v>
      </c>
      <c r="F53" s="47">
        <f t="shared" si="3"/>
        <v>0</v>
      </c>
      <c r="G53" s="45" t="e">
        <f>IF(AND(C53&lt;&gt;"",SUM(G$27:G52)&lt;E$19),$E$19/$E$23,0)</f>
        <v>#N/A</v>
      </c>
      <c r="H53" s="43">
        <f t="shared" si="4"/>
        <v>0</v>
      </c>
      <c r="I53" s="43">
        <f t="shared" si="6"/>
        <v>0</v>
      </c>
      <c r="J53" s="78" t="str">
        <f t="shared" si="5"/>
        <v>2024–2025</v>
      </c>
      <c r="K53" s="78"/>
      <c r="L53" s="89"/>
      <c r="M53" s="78"/>
      <c r="N53" s="87"/>
      <c r="O53" s="79"/>
      <c r="Q53" s="46"/>
    </row>
    <row r="54" spans="1:17" s="40" customFormat="1" ht="20.25" customHeight="1" x14ac:dyDescent="0.2">
      <c r="A54" s="41">
        <v>45566</v>
      </c>
      <c r="B54" s="42">
        <f t="shared" si="1"/>
        <v>0</v>
      </c>
      <c r="C54" s="117"/>
      <c r="D54" s="43">
        <f t="shared" si="2"/>
        <v>0</v>
      </c>
      <c r="E54" s="44">
        <f t="shared" si="0"/>
        <v>0</v>
      </c>
      <c r="F54" s="47">
        <f t="shared" si="3"/>
        <v>0</v>
      </c>
      <c r="G54" s="45" t="e">
        <f>IF(AND(C54&lt;&gt;"",SUM(G$27:G53)&lt;E$19),$E$19/$E$23,0)</f>
        <v>#N/A</v>
      </c>
      <c r="H54" s="43">
        <f t="shared" si="4"/>
        <v>0</v>
      </c>
      <c r="I54" s="43">
        <f t="shared" si="6"/>
        <v>0</v>
      </c>
      <c r="J54" s="78" t="str">
        <f t="shared" si="5"/>
        <v>2024–2025</v>
      </c>
      <c r="K54" s="78"/>
      <c r="L54" s="89"/>
      <c r="M54" s="78"/>
      <c r="N54" s="87"/>
      <c r="O54" s="79"/>
      <c r="Q54" s="46"/>
    </row>
    <row r="55" spans="1:17" s="40" customFormat="1" ht="20.25" customHeight="1" x14ac:dyDescent="0.2">
      <c r="A55" s="41">
        <v>45597</v>
      </c>
      <c r="B55" s="42">
        <f t="shared" si="1"/>
        <v>0</v>
      </c>
      <c r="C55" s="117"/>
      <c r="D55" s="43">
        <f t="shared" si="2"/>
        <v>0</v>
      </c>
      <c r="E55" s="44">
        <f t="shared" si="0"/>
        <v>0</v>
      </c>
      <c r="F55" s="43">
        <f t="shared" si="3"/>
        <v>0</v>
      </c>
      <c r="G55" s="45" t="e">
        <f>IF(AND(C55&lt;&gt;"",SUM(G$27:G54)&lt;E$19),$E$19/$E$23,0)</f>
        <v>#N/A</v>
      </c>
      <c r="H55" s="43">
        <f t="shared" si="4"/>
        <v>0</v>
      </c>
      <c r="I55" s="43">
        <f t="shared" si="6"/>
        <v>0</v>
      </c>
      <c r="J55" s="78" t="str">
        <f t="shared" si="5"/>
        <v>2024–2025</v>
      </c>
      <c r="K55" s="78"/>
      <c r="L55" s="89"/>
      <c r="M55" s="78"/>
      <c r="N55" s="87"/>
      <c r="O55" s="79"/>
      <c r="Q55" s="46"/>
    </row>
    <row r="56" spans="1:17" s="40" customFormat="1" ht="20.25" customHeight="1" x14ac:dyDescent="0.2">
      <c r="A56" s="41">
        <v>45627</v>
      </c>
      <c r="B56" s="42">
        <f t="shared" si="1"/>
        <v>0</v>
      </c>
      <c r="C56" s="117"/>
      <c r="D56" s="43">
        <f t="shared" si="2"/>
        <v>0</v>
      </c>
      <c r="E56" s="44">
        <f t="shared" si="0"/>
        <v>0</v>
      </c>
      <c r="F56" s="43">
        <f t="shared" si="3"/>
        <v>0</v>
      </c>
      <c r="G56" s="45" t="e">
        <f>IF(AND(C56&lt;&gt;"",SUM(G$27:G55)&lt;E$19),$E$19/$E$23,0)</f>
        <v>#N/A</v>
      </c>
      <c r="H56" s="43">
        <f t="shared" si="4"/>
        <v>0</v>
      </c>
      <c r="I56" s="43">
        <f t="shared" si="6"/>
        <v>0</v>
      </c>
      <c r="J56" s="78" t="str">
        <f t="shared" si="5"/>
        <v>2024–2025</v>
      </c>
      <c r="K56" s="78"/>
      <c r="L56" s="89"/>
      <c r="M56" s="78"/>
      <c r="N56" s="87"/>
      <c r="O56" s="79"/>
      <c r="Q56" s="46"/>
    </row>
    <row r="57" spans="1:17" s="40" customFormat="1" ht="20.25" customHeight="1" x14ac:dyDescent="0.2">
      <c r="A57" s="41">
        <v>45658</v>
      </c>
      <c r="B57" s="42">
        <f t="shared" si="1"/>
        <v>0</v>
      </c>
      <c r="C57" s="117"/>
      <c r="D57" s="43">
        <f t="shared" si="2"/>
        <v>0</v>
      </c>
      <c r="E57" s="44">
        <f t="shared" si="0"/>
        <v>0</v>
      </c>
      <c r="F57" s="43">
        <f t="shared" si="3"/>
        <v>0</v>
      </c>
      <c r="G57" s="45" t="e">
        <f>IF(AND(C57&lt;&gt;"",SUM(G$27:G56)&lt;E$19),$E$19/$E$23,0)</f>
        <v>#N/A</v>
      </c>
      <c r="H57" s="43">
        <f t="shared" si="4"/>
        <v>0</v>
      </c>
      <c r="I57" s="43">
        <f t="shared" si="6"/>
        <v>0</v>
      </c>
      <c r="J57" s="78" t="str">
        <f t="shared" si="5"/>
        <v>2024–2025</v>
      </c>
      <c r="K57" s="78"/>
      <c r="L57" s="89"/>
      <c r="M57" s="78"/>
      <c r="N57" s="87"/>
      <c r="O57" s="79"/>
      <c r="Q57" s="46"/>
    </row>
    <row r="58" spans="1:17" s="40" customFormat="1" ht="20.25" customHeight="1" x14ac:dyDescent="0.2">
      <c r="A58" s="41">
        <v>45689</v>
      </c>
      <c r="B58" s="42">
        <f t="shared" si="1"/>
        <v>0</v>
      </c>
      <c r="C58" s="117"/>
      <c r="D58" s="43">
        <f t="shared" si="2"/>
        <v>0</v>
      </c>
      <c r="E58" s="44">
        <f t="shared" si="0"/>
        <v>0</v>
      </c>
      <c r="F58" s="43">
        <f t="shared" si="3"/>
        <v>0</v>
      </c>
      <c r="G58" s="45" t="e">
        <f>IF(AND(C58&lt;&gt;"",SUM(G$27:G57)&lt;E$19),$E$19/$E$23,0)</f>
        <v>#N/A</v>
      </c>
      <c r="H58" s="43">
        <f t="shared" si="4"/>
        <v>0</v>
      </c>
      <c r="I58" s="43">
        <f t="shared" si="6"/>
        <v>0</v>
      </c>
      <c r="J58" s="78" t="str">
        <f t="shared" si="5"/>
        <v>2024–2025</v>
      </c>
      <c r="K58" s="78"/>
      <c r="L58" s="89"/>
      <c r="M58" s="78"/>
      <c r="N58" s="87"/>
      <c r="O58" s="79"/>
      <c r="Q58" s="46"/>
    </row>
    <row r="59" spans="1:17" s="40" customFormat="1" ht="20.25" customHeight="1" x14ac:dyDescent="0.2">
      <c r="A59" s="41">
        <v>45717</v>
      </c>
      <c r="B59" s="42">
        <f t="shared" si="1"/>
        <v>0</v>
      </c>
      <c r="C59" s="117"/>
      <c r="D59" s="43">
        <f t="shared" si="2"/>
        <v>0</v>
      </c>
      <c r="E59" s="44">
        <f t="shared" si="0"/>
        <v>0</v>
      </c>
      <c r="F59" s="43">
        <f t="shared" si="3"/>
        <v>0</v>
      </c>
      <c r="G59" s="45" t="e">
        <f>IF(AND(C59&lt;&gt;"",SUM(G$27:G58)&lt;E$19),$E$19/$E$23,0)</f>
        <v>#N/A</v>
      </c>
      <c r="H59" s="43">
        <f t="shared" si="4"/>
        <v>0</v>
      </c>
      <c r="I59" s="43">
        <f t="shared" si="6"/>
        <v>0</v>
      </c>
      <c r="J59" s="78" t="str">
        <f t="shared" si="5"/>
        <v>2024–2025</v>
      </c>
      <c r="K59" s="78"/>
      <c r="L59" s="89"/>
      <c r="M59" s="78"/>
      <c r="N59" s="87"/>
      <c r="O59" s="79"/>
      <c r="Q59" s="46"/>
    </row>
    <row r="60" spans="1:17" s="40" customFormat="1" ht="20.25" customHeight="1" x14ac:dyDescent="0.2">
      <c r="A60" s="41">
        <v>45748</v>
      </c>
      <c r="B60" s="42">
        <f t="shared" si="1"/>
        <v>0</v>
      </c>
      <c r="C60" s="117"/>
      <c r="D60" s="43">
        <f t="shared" si="2"/>
        <v>0</v>
      </c>
      <c r="E60" s="44">
        <f t="shared" si="0"/>
        <v>0</v>
      </c>
      <c r="F60" s="43">
        <f t="shared" si="3"/>
        <v>0</v>
      </c>
      <c r="G60" s="45" t="e">
        <f>IF(AND(C60&lt;&gt;"",SUM(G$27:G59)&lt;E$19),$E$19/$E$23,0)</f>
        <v>#N/A</v>
      </c>
      <c r="H60" s="43">
        <f t="shared" si="4"/>
        <v>0</v>
      </c>
      <c r="I60" s="43">
        <f t="shared" si="6"/>
        <v>0</v>
      </c>
      <c r="J60" s="78" t="str">
        <f t="shared" si="5"/>
        <v>2024–2025</v>
      </c>
      <c r="K60" s="78"/>
      <c r="L60" s="89"/>
      <c r="M60" s="78"/>
      <c r="N60" s="87"/>
      <c r="O60" s="79"/>
      <c r="Q60" s="46"/>
    </row>
    <row r="61" spans="1:17" s="40" customFormat="1" ht="20.25" customHeight="1" x14ac:dyDescent="0.2">
      <c r="A61" s="41">
        <v>45778</v>
      </c>
      <c r="B61" s="42">
        <f t="shared" si="1"/>
        <v>0</v>
      </c>
      <c r="C61" s="117"/>
      <c r="D61" s="43">
        <f t="shared" si="2"/>
        <v>0</v>
      </c>
      <c r="E61" s="44">
        <f t="shared" si="0"/>
        <v>0</v>
      </c>
      <c r="F61" s="43">
        <f t="shared" si="3"/>
        <v>0</v>
      </c>
      <c r="G61" s="45" t="e">
        <f>IF(AND(C61&lt;&gt;"",SUM(G$27:G60)&lt;E$19),$E$19/$E$23,0)</f>
        <v>#N/A</v>
      </c>
      <c r="H61" s="43">
        <f t="shared" si="4"/>
        <v>0</v>
      </c>
      <c r="I61" s="43">
        <f t="shared" si="6"/>
        <v>0</v>
      </c>
      <c r="J61" s="78" t="str">
        <f t="shared" si="5"/>
        <v>2024–2025</v>
      </c>
      <c r="K61" s="78"/>
      <c r="L61" s="89"/>
      <c r="M61" s="78"/>
      <c r="N61" s="87"/>
      <c r="O61" s="79"/>
      <c r="Q61" s="46"/>
    </row>
    <row r="62" spans="1:17" s="40" customFormat="1" ht="20.25" customHeight="1" x14ac:dyDescent="0.2">
      <c r="A62" s="41">
        <v>45809</v>
      </c>
      <c r="B62" s="42">
        <f t="shared" si="1"/>
        <v>0</v>
      </c>
      <c r="C62" s="117"/>
      <c r="D62" s="43">
        <f t="shared" si="2"/>
        <v>0</v>
      </c>
      <c r="E62" s="44">
        <f t="shared" si="0"/>
        <v>0</v>
      </c>
      <c r="F62" s="43">
        <f t="shared" si="3"/>
        <v>0</v>
      </c>
      <c r="G62" s="45" t="e">
        <f>IF(AND(C62&lt;&gt;"",SUM(G$27:G61)&lt;E$19),$E$19/$E$23,0)</f>
        <v>#N/A</v>
      </c>
      <c r="H62" s="43">
        <f t="shared" si="4"/>
        <v>0</v>
      </c>
      <c r="I62" s="43">
        <f t="shared" si="6"/>
        <v>0</v>
      </c>
      <c r="J62" s="78" t="str">
        <f t="shared" si="5"/>
        <v>2024–2025</v>
      </c>
      <c r="K62" s="78"/>
      <c r="L62" s="89"/>
      <c r="M62" s="78"/>
      <c r="N62" s="87"/>
      <c r="O62" s="79"/>
      <c r="Q62" s="46"/>
    </row>
    <row r="63" spans="1:17" s="40" customFormat="1" ht="20.25" customHeight="1" x14ac:dyDescent="0.2">
      <c r="A63" s="41">
        <v>45839</v>
      </c>
      <c r="B63" s="42">
        <f t="shared" si="1"/>
        <v>0</v>
      </c>
      <c r="C63" s="117"/>
      <c r="D63" s="43">
        <f t="shared" si="2"/>
        <v>0</v>
      </c>
      <c r="E63" s="44">
        <f t="shared" si="0"/>
        <v>0</v>
      </c>
      <c r="F63" s="43">
        <f t="shared" si="3"/>
        <v>0</v>
      </c>
      <c r="G63" s="45" t="e">
        <f>IF(AND(C63&lt;&gt;"",SUM(G$27:G62)&lt;E$19),$E$19/$E$23,0)</f>
        <v>#N/A</v>
      </c>
      <c r="H63" s="43">
        <f t="shared" si="4"/>
        <v>0</v>
      </c>
      <c r="I63" s="43">
        <f t="shared" si="6"/>
        <v>0</v>
      </c>
      <c r="J63" s="78" t="str">
        <f t="shared" si="5"/>
        <v>2025–2026</v>
      </c>
      <c r="K63" s="78"/>
      <c r="L63" s="89"/>
      <c r="M63" s="78"/>
      <c r="N63" s="87"/>
      <c r="O63" s="79"/>
      <c r="Q63" s="46"/>
    </row>
    <row r="64" spans="1:17" s="40" customFormat="1" ht="20.25" customHeight="1" x14ac:dyDescent="0.2">
      <c r="A64" s="41">
        <v>45870</v>
      </c>
      <c r="B64" s="42">
        <f t="shared" si="1"/>
        <v>0</v>
      </c>
      <c r="C64" s="117"/>
      <c r="D64" s="43">
        <f t="shared" si="2"/>
        <v>0</v>
      </c>
      <c r="E64" s="44">
        <f t="shared" si="0"/>
        <v>0</v>
      </c>
      <c r="F64" s="43">
        <f t="shared" si="3"/>
        <v>0</v>
      </c>
      <c r="G64" s="45" t="e">
        <f>IF(AND(C64&lt;&gt;"",SUM(G$27:G63)&lt;E$19),$E$19/$E$23,0)</f>
        <v>#N/A</v>
      </c>
      <c r="H64" s="43">
        <f t="shared" si="4"/>
        <v>0</v>
      </c>
      <c r="I64" s="43">
        <f t="shared" si="6"/>
        <v>0</v>
      </c>
      <c r="J64" s="78" t="str">
        <f t="shared" si="5"/>
        <v>2025–2026</v>
      </c>
      <c r="K64" s="78"/>
      <c r="L64" s="89"/>
      <c r="M64" s="78"/>
      <c r="N64" s="87"/>
      <c r="O64" s="79"/>
      <c r="Q64" s="46"/>
    </row>
    <row r="65" spans="1:17" s="40" customFormat="1" ht="20.25" customHeight="1" x14ac:dyDescent="0.2">
      <c r="A65" s="41">
        <v>45901</v>
      </c>
      <c r="B65" s="42">
        <f t="shared" si="1"/>
        <v>0</v>
      </c>
      <c r="C65" s="117"/>
      <c r="D65" s="43">
        <f t="shared" si="2"/>
        <v>0</v>
      </c>
      <c r="E65" s="44">
        <f t="shared" si="0"/>
        <v>0</v>
      </c>
      <c r="F65" s="43">
        <f t="shared" si="3"/>
        <v>0</v>
      </c>
      <c r="G65" s="45" t="e">
        <f>IF(AND(C65&lt;&gt;"",SUM(G$27:G64)&lt;E$19),$E$19/$E$23,0)</f>
        <v>#N/A</v>
      </c>
      <c r="H65" s="43">
        <f t="shared" si="4"/>
        <v>0</v>
      </c>
      <c r="I65" s="43">
        <f t="shared" si="6"/>
        <v>0</v>
      </c>
      <c r="J65" s="78" t="str">
        <f t="shared" si="5"/>
        <v>2025–2026</v>
      </c>
      <c r="K65" s="78"/>
      <c r="L65" s="89"/>
      <c r="M65" s="78"/>
      <c r="N65" s="87"/>
      <c r="O65" s="79"/>
      <c r="Q65" s="46"/>
    </row>
    <row r="66" spans="1:17" s="40" customFormat="1" ht="20.25" customHeight="1" x14ac:dyDescent="0.2">
      <c r="A66" s="41">
        <v>45931</v>
      </c>
      <c r="B66" s="42">
        <f t="shared" si="1"/>
        <v>0</v>
      </c>
      <c r="C66" s="117"/>
      <c r="D66" s="43">
        <f t="shared" si="2"/>
        <v>0</v>
      </c>
      <c r="E66" s="44">
        <f t="shared" si="0"/>
        <v>0</v>
      </c>
      <c r="F66" s="43">
        <f t="shared" si="3"/>
        <v>0</v>
      </c>
      <c r="G66" s="45" t="e">
        <f>IF(AND(C66&lt;&gt;"",SUM(G$27:G65)&lt;E$19),$E$19/$E$23,0)</f>
        <v>#N/A</v>
      </c>
      <c r="H66" s="43">
        <f t="shared" si="4"/>
        <v>0</v>
      </c>
      <c r="I66" s="43">
        <f t="shared" si="6"/>
        <v>0</v>
      </c>
      <c r="J66" s="78" t="str">
        <f t="shared" si="5"/>
        <v>2025–2026</v>
      </c>
      <c r="K66" s="78"/>
      <c r="L66" s="89"/>
      <c r="M66" s="78"/>
      <c r="N66" s="87"/>
      <c r="O66" s="79"/>
      <c r="Q66" s="46"/>
    </row>
    <row r="67" spans="1:17" s="40" customFormat="1" ht="20.25" customHeight="1" x14ac:dyDescent="0.2">
      <c r="A67" s="41">
        <v>45962</v>
      </c>
      <c r="B67" s="42">
        <f t="shared" si="1"/>
        <v>0</v>
      </c>
      <c r="C67" s="117"/>
      <c r="D67" s="43">
        <f t="shared" si="2"/>
        <v>0</v>
      </c>
      <c r="E67" s="44">
        <f t="shared" si="0"/>
        <v>0</v>
      </c>
      <c r="F67" s="43">
        <f t="shared" si="3"/>
        <v>0</v>
      </c>
      <c r="G67" s="45" t="e">
        <f>IF(AND(C67&lt;&gt;"",SUM(G$27:G66)&lt;E$19),$E$19/$E$23,0)</f>
        <v>#N/A</v>
      </c>
      <c r="H67" s="43">
        <f t="shared" si="4"/>
        <v>0</v>
      </c>
      <c r="I67" s="43">
        <f t="shared" si="6"/>
        <v>0</v>
      </c>
      <c r="J67" s="78" t="str">
        <f t="shared" si="5"/>
        <v>2025–2026</v>
      </c>
      <c r="K67" s="78"/>
      <c r="L67" s="89"/>
      <c r="M67" s="78"/>
      <c r="N67" s="87"/>
      <c r="O67" s="79"/>
      <c r="Q67" s="46"/>
    </row>
    <row r="68" spans="1:17" s="40" customFormat="1" ht="20.25" customHeight="1" x14ac:dyDescent="0.2">
      <c r="A68" s="41">
        <v>45992</v>
      </c>
      <c r="B68" s="42">
        <f t="shared" si="1"/>
        <v>0</v>
      </c>
      <c r="C68" s="117"/>
      <c r="D68" s="43">
        <f t="shared" si="2"/>
        <v>0</v>
      </c>
      <c r="E68" s="44">
        <f t="shared" si="0"/>
        <v>0</v>
      </c>
      <c r="F68" s="43">
        <f t="shared" si="3"/>
        <v>0</v>
      </c>
      <c r="G68" s="45" t="e">
        <f>IF(AND(C68&lt;&gt;"",SUM(G$27:G67)&lt;E$19),$E$19/$E$23,0)</f>
        <v>#N/A</v>
      </c>
      <c r="H68" s="43">
        <f t="shared" si="4"/>
        <v>0</v>
      </c>
      <c r="I68" s="43">
        <f t="shared" si="6"/>
        <v>0</v>
      </c>
      <c r="J68" s="78" t="str">
        <f t="shared" si="5"/>
        <v>2025–2026</v>
      </c>
      <c r="K68" s="78"/>
      <c r="L68" s="89"/>
      <c r="M68" s="78"/>
      <c r="N68" s="87"/>
      <c r="O68" s="79"/>
      <c r="Q68" s="46"/>
    </row>
    <row r="69" spans="1:17" s="40" customFormat="1" ht="20.25" customHeight="1" x14ac:dyDescent="0.2">
      <c r="A69" s="41">
        <v>46023</v>
      </c>
      <c r="B69" s="42">
        <f t="shared" si="1"/>
        <v>0</v>
      </c>
      <c r="C69" s="117"/>
      <c r="D69" s="43">
        <f t="shared" si="2"/>
        <v>0</v>
      </c>
      <c r="E69" s="44">
        <f t="shared" si="0"/>
        <v>0</v>
      </c>
      <c r="F69" s="43">
        <f t="shared" si="3"/>
        <v>0</v>
      </c>
      <c r="G69" s="45" t="e">
        <f>IF(AND(C69&lt;&gt;"",SUM(G$27:G68)&lt;E$19),$E$19/$E$23,0)</f>
        <v>#N/A</v>
      </c>
      <c r="H69" s="43">
        <f t="shared" si="4"/>
        <v>0</v>
      </c>
      <c r="I69" s="43">
        <f t="shared" si="6"/>
        <v>0</v>
      </c>
      <c r="J69" s="78" t="str">
        <f t="shared" si="5"/>
        <v>2025–2026</v>
      </c>
      <c r="K69" s="78"/>
      <c r="L69" s="89"/>
      <c r="M69" s="78"/>
      <c r="N69" s="87"/>
      <c r="O69" s="79"/>
      <c r="Q69" s="46"/>
    </row>
    <row r="70" spans="1:17" s="40" customFormat="1" ht="20.25" customHeight="1" x14ac:dyDescent="0.2">
      <c r="A70" s="41">
        <v>46054</v>
      </c>
      <c r="B70" s="42">
        <f t="shared" si="1"/>
        <v>0</v>
      </c>
      <c r="C70" s="117"/>
      <c r="D70" s="43">
        <f t="shared" si="2"/>
        <v>0</v>
      </c>
      <c r="E70" s="44">
        <f t="shared" si="0"/>
        <v>0</v>
      </c>
      <c r="F70" s="43">
        <f t="shared" si="3"/>
        <v>0</v>
      </c>
      <c r="G70" s="45" t="e">
        <f>IF(AND(C70&lt;&gt;"",SUM(G$27:G69)&lt;E$19),$E$19/$E$23,0)</f>
        <v>#N/A</v>
      </c>
      <c r="H70" s="43">
        <f t="shared" si="4"/>
        <v>0</v>
      </c>
      <c r="I70" s="43">
        <f t="shared" si="6"/>
        <v>0</v>
      </c>
      <c r="J70" s="78" t="str">
        <f t="shared" si="5"/>
        <v>2025–2026</v>
      </c>
      <c r="K70" s="78"/>
      <c r="L70" s="89"/>
      <c r="M70" s="78"/>
      <c r="N70" s="87"/>
      <c r="O70" s="79"/>
      <c r="Q70" s="46"/>
    </row>
    <row r="71" spans="1:17" s="40" customFormat="1" ht="20.25" customHeight="1" x14ac:dyDescent="0.2">
      <c r="A71" s="41">
        <v>46082</v>
      </c>
      <c r="B71" s="42">
        <f t="shared" si="1"/>
        <v>0</v>
      </c>
      <c r="C71" s="117"/>
      <c r="D71" s="43">
        <f t="shared" si="2"/>
        <v>0</v>
      </c>
      <c r="E71" s="44">
        <f t="shared" si="0"/>
        <v>0</v>
      </c>
      <c r="F71" s="43">
        <f t="shared" si="3"/>
        <v>0</v>
      </c>
      <c r="G71" s="45" t="e">
        <f>IF(AND(C71&lt;&gt;"",SUM(G$27:G70)&lt;E$19),$E$19/$E$23,0)</f>
        <v>#N/A</v>
      </c>
      <c r="H71" s="43">
        <f t="shared" si="4"/>
        <v>0</v>
      </c>
      <c r="I71" s="43">
        <f t="shared" si="6"/>
        <v>0</v>
      </c>
      <c r="J71" s="78" t="str">
        <f t="shared" si="5"/>
        <v>2025–2026</v>
      </c>
      <c r="K71" s="78"/>
      <c r="L71" s="89"/>
      <c r="M71" s="78"/>
      <c r="N71" s="87"/>
      <c r="O71" s="79"/>
      <c r="Q71" s="46"/>
    </row>
    <row r="72" spans="1:17" s="40" customFormat="1" ht="20.25" customHeight="1" x14ac:dyDescent="0.2">
      <c r="A72" s="41">
        <v>46113</v>
      </c>
      <c r="B72" s="42">
        <f t="shared" si="1"/>
        <v>0</v>
      </c>
      <c r="C72" s="117"/>
      <c r="D72" s="43">
        <f t="shared" si="2"/>
        <v>0</v>
      </c>
      <c r="E72" s="44">
        <f t="shared" si="0"/>
        <v>0</v>
      </c>
      <c r="F72" s="43">
        <f t="shared" si="3"/>
        <v>0</v>
      </c>
      <c r="G72" s="45" t="e">
        <f>IF(AND(C72&lt;&gt;"",SUM(G$27:G71)&lt;E$19),$E$19/$E$23,0)</f>
        <v>#N/A</v>
      </c>
      <c r="H72" s="43">
        <f t="shared" si="4"/>
        <v>0</v>
      </c>
      <c r="I72" s="43">
        <f t="shared" si="6"/>
        <v>0</v>
      </c>
      <c r="J72" s="78" t="str">
        <f t="shared" si="5"/>
        <v>2025–2026</v>
      </c>
      <c r="K72" s="78"/>
      <c r="L72" s="89"/>
      <c r="M72" s="78"/>
      <c r="N72" s="87"/>
      <c r="O72" s="79"/>
      <c r="Q72" s="46"/>
    </row>
    <row r="73" spans="1:17" s="40" customFormat="1" ht="20.25" customHeight="1" x14ac:dyDescent="0.2">
      <c r="A73" s="41">
        <v>46143</v>
      </c>
      <c r="B73" s="42">
        <f t="shared" si="1"/>
        <v>0</v>
      </c>
      <c r="C73" s="117"/>
      <c r="D73" s="43">
        <f t="shared" si="2"/>
        <v>0</v>
      </c>
      <c r="E73" s="44">
        <f t="shared" si="0"/>
        <v>0</v>
      </c>
      <c r="F73" s="43">
        <f t="shared" si="3"/>
        <v>0</v>
      </c>
      <c r="G73" s="45" t="e">
        <f>IF(AND(C73&lt;&gt;"",SUM(G$27:G72)&lt;E$19),$E$19/$E$23,0)</f>
        <v>#N/A</v>
      </c>
      <c r="H73" s="43">
        <f t="shared" si="4"/>
        <v>0</v>
      </c>
      <c r="I73" s="43">
        <f t="shared" si="6"/>
        <v>0</v>
      </c>
      <c r="J73" s="78" t="str">
        <f t="shared" si="5"/>
        <v>2025–2026</v>
      </c>
      <c r="K73" s="78"/>
      <c r="L73" s="89"/>
      <c r="M73" s="78"/>
      <c r="N73" s="87"/>
      <c r="O73" s="79"/>
      <c r="Q73" s="46"/>
    </row>
    <row r="74" spans="1:17" s="40" customFormat="1" ht="20.25" customHeight="1" x14ac:dyDescent="0.2">
      <c r="A74" s="41">
        <v>46174</v>
      </c>
      <c r="B74" s="42">
        <f t="shared" si="1"/>
        <v>0</v>
      </c>
      <c r="C74" s="117"/>
      <c r="D74" s="43">
        <f t="shared" si="2"/>
        <v>0</v>
      </c>
      <c r="E74" s="44">
        <f t="shared" si="0"/>
        <v>0</v>
      </c>
      <c r="F74" s="43">
        <f t="shared" si="3"/>
        <v>0</v>
      </c>
      <c r="G74" s="45" t="e">
        <f>IF(AND(C74&lt;&gt;"",SUM(G$27:G73)&lt;E$19),$E$19/$E$23,0)</f>
        <v>#N/A</v>
      </c>
      <c r="H74" s="43">
        <f t="shared" si="4"/>
        <v>0</v>
      </c>
      <c r="I74" s="43">
        <f t="shared" si="6"/>
        <v>0</v>
      </c>
      <c r="J74" s="78" t="str">
        <f t="shared" si="5"/>
        <v>2025–2026</v>
      </c>
      <c r="K74" s="78"/>
      <c r="L74" s="89"/>
      <c r="M74" s="78"/>
      <c r="N74" s="87"/>
      <c r="O74" s="79"/>
      <c r="Q74" s="46"/>
    </row>
    <row r="75" spans="1:17" s="40" customFormat="1" ht="20.25" customHeight="1" x14ac:dyDescent="0.2">
      <c r="A75" s="41">
        <v>46204</v>
      </c>
      <c r="B75" s="42">
        <f t="shared" si="1"/>
        <v>0</v>
      </c>
      <c r="C75" s="117"/>
      <c r="D75" s="43">
        <f t="shared" si="2"/>
        <v>0</v>
      </c>
      <c r="E75" s="44">
        <f t="shared" si="0"/>
        <v>0</v>
      </c>
      <c r="F75" s="43">
        <f t="shared" si="3"/>
        <v>0</v>
      </c>
      <c r="G75" s="45" t="e">
        <f>IF(AND(C75&lt;&gt;"",SUM(G$27:G74)&lt;E$19),$E$19/$E$23,0)</f>
        <v>#N/A</v>
      </c>
      <c r="H75" s="43">
        <f t="shared" si="4"/>
        <v>0</v>
      </c>
      <c r="I75" s="43">
        <f t="shared" si="6"/>
        <v>0</v>
      </c>
      <c r="J75" s="78" t="str">
        <f t="shared" si="5"/>
        <v>2026–2027</v>
      </c>
      <c r="K75" s="78"/>
      <c r="L75" s="89"/>
      <c r="M75" s="78"/>
      <c r="N75" s="87"/>
      <c r="O75" s="79"/>
      <c r="Q75" s="46"/>
    </row>
    <row r="76" spans="1:17" s="40" customFormat="1" ht="20.25" customHeight="1" x14ac:dyDescent="0.2">
      <c r="A76" s="41">
        <v>46235</v>
      </c>
      <c r="B76" s="42">
        <f t="shared" si="1"/>
        <v>0</v>
      </c>
      <c r="C76" s="117"/>
      <c r="D76" s="43">
        <f t="shared" si="2"/>
        <v>0</v>
      </c>
      <c r="E76" s="44">
        <f t="shared" si="0"/>
        <v>0</v>
      </c>
      <c r="F76" s="43">
        <f t="shared" si="3"/>
        <v>0</v>
      </c>
      <c r="G76" s="45" t="e">
        <f>IF(AND(C76&lt;&gt;"",SUM(G$27:G75)&lt;E$19),$E$19/$E$23,0)</f>
        <v>#N/A</v>
      </c>
      <c r="H76" s="43">
        <f t="shared" si="4"/>
        <v>0</v>
      </c>
      <c r="I76" s="43">
        <f t="shared" si="6"/>
        <v>0</v>
      </c>
      <c r="J76" s="78" t="str">
        <f t="shared" si="5"/>
        <v>2026–2027</v>
      </c>
      <c r="K76" s="78"/>
      <c r="L76" s="89"/>
      <c r="M76" s="78"/>
      <c r="N76" s="87"/>
      <c r="O76" s="79"/>
      <c r="Q76" s="46"/>
    </row>
    <row r="77" spans="1:17" s="40" customFormat="1" ht="20.25" customHeight="1" x14ac:dyDescent="0.2">
      <c r="A77" s="41">
        <v>46266</v>
      </c>
      <c r="B77" s="42">
        <f t="shared" si="1"/>
        <v>0</v>
      </c>
      <c r="C77" s="117"/>
      <c r="D77" s="43">
        <f t="shared" si="2"/>
        <v>0</v>
      </c>
      <c r="E77" s="44">
        <f t="shared" si="0"/>
        <v>0</v>
      </c>
      <c r="F77" s="43">
        <f t="shared" si="3"/>
        <v>0</v>
      </c>
      <c r="G77" s="45" t="e">
        <f>IF(AND(C77&lt;&gt;"",SUM(G$27:G76)&lt;E$19),$E$19/$E$23,0)</f>
        <v>#N/A</v>
      </c>
      <c r="H77" s="43">
        <f t="shared" si="4"/>
        <v>0</v>
      </c>
      <c r="I77" s="43">
        <f t="shared" si="6"/>
        <v>0</v>
      </c>
      <c r="J77" s="78" t="str">
        <f t="shared" si="5"/>
        <v>2026–2027</v>
      </c>
      <c r="K77" s="78"/>
      <c r="L77" s="89"/>
      <c r="M77" s="78"/>
      <c r="N77" s="87"/>
      <c r="O77" s="79"/>
      <c r="Q77" s="46"/>
    </row>
    <row r="78" spans="1:17" s="40" customFormat="1" ht="20.25" customHeight="1" x14ac:dyDescent="0.2">
      <c r="A78" s="41">
        <v>46296</v>
      </c>
      <c r="B78" s="42">
        <f t="shared" si="1"/>
        <v>0</v>
      </c>
      <c r="C78" s="117"/>
      <c r="D78" s="43">
        <f t="shared" si="2"/>
        <v>0</v>
      </c>
      <c r="E78" s="44">
        <f t="shared" si="0"/>
        <v>0</v>
      </c>
      <c r="F78" s="43">
        <f t="shared" si="3"/>
        <v>0</v>
      </c>
      <c r="G78" s="45" t="e">
        <f>IF(AND(C78&lt;&gt;"",SUM(G$27:G77)&lt;E$19),$E$19/$E$23,0)</f>
        <v>#N/A</v>
      </c>
      <c r="H78" s="43">
        <f t="shared" si="4"/>
        <v>0</v>
      </c>
      <c r="I78" s="43">
        <f t="shared" si="6"/>
        <v>0</v>
      </c>
      <c r="J78" s="78" t="str">
        <f t="shared" si="5"/>
        <v>2026–2027</v>
      </c>
      <c r="K78" s="78"/>
      <c r="L78" s="89"/>
      <c r="M78" s="78"/>
      <c r="N78" s="87"/>
      <c r="O78" s="79"/>
      <c r="Q78" s="46"/>
    </row>
    <row r="79" spans="1:17" s="40" customFormat="1" ht="20.25" customHeight="1" x14ac:dyDescent="0.2">
      <c r="A79" s="41">
        <v>46327</v>
      </c>
      <c r="B79" s="42">
        <f t="shared" si="1"/>
        <v>0</v>
      </c>
      <c r="C79" s="117"/>
      <c r="D79" s="43">
        <f t="shared" si="2"/>
        <v>0</v>
      </c>
      <c r="E79" s="44">
        <f t="shared" si="0"/>
        <v>0</v>
      </c>
      <c r="F79" s="43">
        <f t="shared" si="3"/>
        <v>0</v>
      </c>
      <c r="G79" s="45" t="e">
        <f>IF(AND(C79&lt;&gt;"",SUM(G$27:G78)&lt;E$19),$E$19/$E$23,0)</f>
        <v>#N/A</v>
      </c>
      <c r="H79" s="43">
        <f t="shared" si="4"/>
        <v>0</v>
      </c>
      <c r="I79" s="43">
        <f t="shared" si="6"/>
        <v>0</v>
      </c>
      <c r="J79" s="78" t="str">
        <f t="shared" si="5"/>
        <v>2026–2027</v>
      </c>
      <c r="K79" s="78"/>
      <c r="L79" s="89"/>
      <c r="M79" s="78"/>
      <c r="N79" s="87"/>
      <c r="O79" s="79"/>
      <c r="Q79" s="46"/>
    </row>
    <row r="80" spans="1:17" s="40" customFormat="1" ht="20.25" customHeight="1" x14ac:dyDescent="0.2">
      <c r="A80" s="41">
        <v>46357</v>
      </c>
      <c r="B80" s="42">
        <f t="shared" si="1"/>
        <v>0</v>
      </c>
      <c r="C80" s="117"/>
      <c r="D80" s="43">
        <f t="shared" si="2"/>
        <v>0</v>
      </c>
      <c r="E80" s="44">
        <f t="shared" si="0"/>
        <v>0</v>
      </c>
      <c r="F80" s="43">
        <f t="shared" si="3"/>
        <v>0</v>
      </c>
      <c r="G80" s="45" t="e">
        <f>IF(AND(C80&lt;&gt;"",SUM(G$27:G79)&lt;E$19),$E$19/$E$23,0)</f>
        <v>#N/A</v>
      </c>
      <c r="H80" s="43">
        <f t="shared" si="4"/>
        <v>0</v>
      </c>
      <c r="I80" s="43">
        <f t="shared" si="6"/>
        <v>0</v>
      </c>
      <c r="J80" s="78" t="str">
        <f t="shared" si="5"/>
        <v>2026–2027</v>
      </c>
      <c r="K80" s="78"/>
      <c r="L80" s="89"/>
      <c r="M80" s="78"/>
      <c r="N80" s="87"/>
      <c r="O80" s="79"/>
      <c r="Q80" s="46"/>
    </row>
    <row r="81" spans="1:17" s="40" customFormat="1" ht="20.25" customHeight="1" x14ac:dyDescent="0.2">
      <c r="A81" s="41">
        <v>46388</v>
      </c>
      <c r="B81" s="42">
        <f t="shared" si="1"/>
        <v>0</v>
      </c>
      <c r="C81" s="117"/>
      <c r="D81" s="43">
        <f t="shared" si="2"/>
        <v>0</v>
      </c>
      <c r="E81" s="44">
        <f t="shared" si="0"/>
        <v>0</v>
      </c>
      <c r="F81" s="43">
        <f t="shared" si="3"/>
        <v>0</v>
      </c>
      <c r="G81" s="45" t="e">
        <f>IF(AND(C81&lt;&gt;"",SUM(G$27:G80)&lt;E$19),$E$19/$E$23,0)</f>
        <v>#N/A</v>
      </c>
      <c r="H81" s="43">
        <f t="shared" si="4"/>
        <v>0</v>
      </c>
      <c r="I81" s="43">
        <f t="shared" si="6"/>
        <v>0</v>
      </c>
      <c r="J81" s="78" t="str">
        <f t="shared" si="5"/>
        <v>2026–2027</v>
      </c>
      <c r="K81" s="78"/>
      <c r="L81" s="89"/>
      <c r="M81" s="78"/>
      <c r="N81" s="87"/>
      <c r="O81" s="79"/>
      <c r="Q81" s="46"/>
    </row>
    <row r="82" spans="1:17" s="40" customFormat="1" ht="20.25" customHeight="1" x14ac:dyDescent="0.2">
      <c r="A82" s="41">
        <v>46419</v>
      </c>
      <c r="B82" s="42">
        <f t="shared" si="1"/>
        <v>0</v>
      </c>
      <c r="C82" s="117"/>
      <c r="D82" s="43">
        <f t="shared" si="2"/>
        <v>0</v>
      </c>
      <c r="E82" s="44">
        <f t="shared" si="0"/>
        <v>0</v>
      </c>
      <c r="F82" s="43">
        <f t="shared" si="3"/>
        <v>0</v>
      </c>
      <c r="G82" s="45" t="e">
        <f>IF(AND(C82&lt;&gt;"",SUM(G$27:G81)&lt;E$19),$E$19/$E$23,0)</f>
        <v>#N/A</v>
      </c>
      <c r="H82" s="43">
        <f t="shared" si="4"/>
        <v>0</v>
      </c>
      <c r="I82" s="43">
        <f t="shared" si="6"/>
        <v>0</v>
      </c>
      <c r="J82" s="78" t="str">
        <f t="shared" si="5"/>
        <v>2026–2027</v>
      </c>
      <c r="K82" s="78"/>
      <c r="L82" s="89"/>
      <c r="M82" s="78"/>
      <c r="N82" s="87"/>
      <c r="O82" s="79"/>
      <c r="Q82" s="46"/>
    </row>
    <row r="83" spans="1:17" s="40" customFormat="1" ht="20.25" customHeight="1" x14ac:dyDescent="0.2">
      <c r="A83" s="41">
        <v>46447</v>
      </c>
      <c r="B83" s="42">
        <f t="shared" si="1"/>
        <v>0</v>
      </c>
      <c r="C83" s="117"/>
      <c r="D83" s="43">
        <f t="shared" si="2"/>
        <v>0</v>
      </c>
      <c r="E83" s="44">
        <f t="shared" si="0"/>
        <v>0</v>
      </c>
      <c r="F83" s="43">
        <f t="shared" si="3"/>
        <v>0</v>
      </c>
      <c r="G83" s="45" t="e">
        <f>IF(AND(C83&lt;&gt;"",SUM(G$27:G82)&lt;E$19),$E$19/$E$23,0)</f>
        <v>#N/A</v>
      </c>
      <c r="H83" s="43">
        <f t="shared" si="4"/>
        <v>0</v>
      </c>
      <c r="I83" s="43">
        <f t="shared" si="6"/>
        <v>0</v>
      </c>
      <c r="J83" s="78" t="str">
        <f t="shared" si="5"/>
        <v>2026–2027</v>
      </c>
      <c r="K83" s="78"/>
      <c r="L83" s="89"/>
      <c r="M83" s="78"/>
      <c r="N83" s="87"/>
      <c r="O83" s="79"/>
      <c r="Q83" s="46"/>
    </row>
    <row r="84" spans="1:17" s="40" customFormat="1" ht="20.25" customHeight="1" x14ac:dyDescent="0.2">
      <c r="A84" s="41">
        <v>46478</v>
      </c>
      <c r="B84" s="42">
        <f t="shared" si="1"/>
        <v>0</v>
      </c>
      <c r="C84" s="117"/>
      <c r="D84" s="43">
        <f t="shared" si="2"/>
        <v>0</v>
      </c>
      <c r="E84" s="44">
        <f t="shared" si="0"/>
        <v>0</v>
      </c>
      <c r="F84" s="43">
        <f t="shared" si="3"/>
        <v>0</v>
      </c>
      <c r="G84" s="45" t="e">
        <f>IF(AND(C84&lt;&gt;"",SUM(G$27:G83)&lt;E$19),$E$19/$E$23,0)</f>
        <v>#N/A</v>
      </c>
      <c r="H84" s="43">
        <f t="shared" si="4"/>
        <v>0</v>
      </c>
      <c r="I84" s="43">
        <f t="shared" si="6"/>
        <v>0</v>
      </c>
      <c r="J84" s="78" t="str">
        <f t="shared" si="5"/>
        <v>2026–2027</v>
      </c>
      <c r="K84" s="78"/>
      <c r="L84" s="89"/>
      <c r="M84" s="78"/>
      <c r="N84" s="87"/>
      <c r="O84" s="79"/>
      <c r="Q84" s="46"/>
    </row>
    <row r="85" spans="1:17" s="40" customFormat="1" ht="20.25" customHeight="1" x14ac:dyDescent="0.2">
      <c r="A85" s="41">
        <v>46508</v>
      </c>
      <c r="B85" s="42">
        <f t="shared" si="1"/>
        <v>0</v>
      </c>
      <c r="C85" s="117"/>
      <c r="D85" s="43">
        <f t="shared" si="2"/>
        <v>0</v>
      </c>
      <c r="E85" s="44">
        <f t="shared" si="0"/>
        <v>0</v>
      </c>
      <c r="F85" s="43">
        <f t="shared" si="3"/>
        <v>0</v>
      </c>
      <c r="G85" s="45" t="e">
        <f>IF(AND(C85&lt;&gt;"",SUM(G$27:G84)&lt;E$19),$E$19/$E$23,0)</f>
        <v>#N/A</v>
      </c>
      <c r="H85" s="43">
        <f t="shared" si="4"/>
        <v>0</v>
      </c>
      <c r="I85" s="43">
        <f t="shared" si="6"/>
        <v>0</v>
      </c>
      <c r="J85" s="78" t="str">
        <f t="shared" si="5"/>
        <v>2026–2027</v>
      </c>
      <c r="K85" s="78"/>
      <c r="L85" s="89"/>
      <c r="M85" s="78"/>
      <c r="N85" s="87"/>
      <c r="O85" s="79"/>
      <c r="Q85" s="46"/>
    </row>
    <row r="86" spans="1:17" s="40" customFormat="1" ht="20.25" customHeight="1" x14ac:dyDescent="0.2">
      <c r="A86" s="41">
        <v>46539</v>
      </c>
      <c r="B86" s="42">
        <f t="shared" si="1"/>
        <v>0</v>
      </c>
      <c r="C86" s="117"/>
      <c r="D86" s="43">
        <f t="shared" si="2"/>
        <v>0</v>
      </c>
      <c r="E86" s="44">
        <f t="shared" si="0"/>
        <v>0</v>
      </c>
      <c r="F86" s="43">
        <f t="shared" si="3"/>
        <v>0</v>
      </c>
      <c r="G86" s="45" t="e">
        <f>IF(AND(C86&lt;&gt;"",SUM(G$27:G85)&lt;E$19),$E$19/$E$23,0)</f>
        <v>#N/A</v>
      </c>
      <c r="H86" s="47">
        <f>IF(C86&lt;&gt;"",G86+H85,0)</f>
        <v>0</v>
      </c>
      <c r="I86" s="43">
        <f t="shared" si="6"/>
        <v>0</v>
      </c>
      <c r="J86" s="78" t="str">
        <f t="shared" si="5"/>
        <v>2026–2027</v>
      </c>
      <c r="K86" s="78"/>
      <c r="L86" s="89"/>
      <c r="M86" s="78"/>
      <c r="N86" s="87"/>
      <c r="O86" s="79"/>
      <c r="Q86" s="46"/>
    </row>
    <row r="87" spans="1:17" s="40" customFormat="1" ht="20.25" customHeight="1" x14ac:dyDescent="0.2">
      <c r="A87" s="41">
        <v>46569</v>
      </c>
      <c r="B87" s="42">
        <f t="shared" si="1"/>
        <v>0</v>
      </c>
      <c r="C87" s="117"/>
      <c r="D87" s="43">
        <f t="shared" si="2"/>
        <v>0</v>
      </c>
      <c r="E87" s="44">
        <f t="shared" si="0"/>
        <v>0</v>
      </c>
      <c r="F87" s="43">
        <f t="shared" si="3"/>
        <v>0</v>
      </c>
      <c r="G87" s="45" t="e">
        <f>IF(AND(C87&lt;&gt;"",SUM(G$27:G86)&lt;E$19),$E$19/$E$23,0)</f>
        <v>#N/A</v>
      </c>
      <c r="H87" s="43">
        <f t="shared" si="4"/>
        <v>0</v>
      </c>
      <c r="I87" s="43">
        <f t="shared" si="6"/>
        <v>0</v>
      </c>
      <c r="J87" s="78" t="str">
        <f t="shared" si="5"/>
        <v>2027–2028</v>
      </c>
      <c r="K87" s="78"/>
      <c r="L87" s="89"/>
      <c r="M87" s="78"/>
      <c r="N87" s="87"/>
      <c r="O87" s="79"/>
      <c r="Q87" s="46"/>
    </row>
    <row r="88" spans="1:17" s="40" customFormat="1" ht="20.25" customHeight="1" x14ac:dyDescent="0.2">
      <c r="A88" s="41">
        <v>46600</v>
      </c>
      <c r="B88" s="42">
        <f t="shared" si="1"/>
        <v>0</v>
      </c>
      <c r="C88" s="117"/>
      <c r="D88" s="43">
        <f t="shared" si="2"/>
        <v>0</v>
      </c>
      <c r="E88" s="44">
        <f t="shared" si="0"/>
        <v>0</v>
      </c>
      <c r="F88" s="43">
        <f t="shared" si="3"/>
        <v>0</v>
      </c>
      <c r="G88" s="45" t="e">
        <f>IF(AND(C88&lt;&gt;"",SUM(G$27:G87)&lt;E$19),$E$19/$E$23,0)</f>
        <v>#N/A</v>
      </c>
      <c r="H88" s="43">
        <f t="shared" si="4"/>
        <v>0</v>
      </c>
      <c r="I88" s="43">
        <f t="shared" si="6"/>
        <v>0</v>
      </c>
      <c r="J88" s="78" t="str">
        <f t="shared" si="5"/>
        <v>2027–2028</v>
      </c>
      <c r="K88" s="78"/>
      <c r="L88" s="89"/>
      <c r="M88" s="78"/>
      <c r="N88" s="87"/>
      <c r="O88" s="79"/>
      <c r="Q88" s="46"/>
    </row>
    <row r="89" spans="1:17" s="40" customFormat="1" ht="20.25" customHeight="1" x14ac:dyDescent="0.2">
      <c r="A89" s="41">
        <v>46631</v>
      </c>
      <c r="B89" s="42">
        <f t="shared" si="1"/>
        <v>0</v>
      </c>
      <c r="C89" s="117"/>
      <c r="D89" s="43">
        <f t="shared" si="2"/>
        <v>0</v>
      </c>
      <c r="E89" s="44">
        <f t="shared" si="0"/>
        <v>0</v>
      </c>
      <c r="F89" s="43">
        <f t="shared" si="3"/>
        <v>0</v>
      </c>
      <c r="G89" s="45" t="e">
        <f>IF(AND(C89&lt;&gt;"",SUM(G$27:G88)&lt;E$19),$E$19/$E$23,0)</f>
        <v>#N/A</v>
      </c>
      <c r="H89" s="43">
        <f t="shared" si="4"/>
        <v>0</v>
      </c>
      <c r="I89" s="43">
        <f t="shared" si="6"/>
        <v>0</v>
      </c>
      <c r="J89" s="78" t="str">
        <f t="shared" si="5"/>
        <v>2027–2028</v>
      </c>
      <c r="K89" s="78"/>
      <c r="L89" s="89"/>
      <c r="M89" s="78"/>
      <c r="N89" s="87"/>
      <c r="O89" s="79"/>
      <c r="Q89" s="46"/>
    </row>
    <row r="90" spans="1:17" s="40" customFormat="1" ht="20.25" customHeight="1" x14ac:dyDescent="0.2">
      <c r="A90" s="41">
        <v>46661</v>
      </c>
      <c r="B90" s="42">
        <f t="shared" si="1"/>
        <v>0</v>
      </c>
      <c r="C90" s="117"/>
      <c r="D90" s="43">
        <f t="shared" si="2"/>
        <v>0</v>
      </c>
      <c r="E90" s="44">
        <f t="shared" si="0"/>
        <v>0</v>
      </c>
      <c r="F90" s="43">
        <f t="shared" si="3"/>
        <v>0</v>
      </c>
      <c r="G90" s="45" t="e">
        <f>IF(AND(C90&lt;&gt;"",SUM(G$27:G89)&lt;E$19),$E$19/$E$23,0)</f>
        <v>#N/A</v>
      </c>
      <c r="H90" s="43">
        <f t="shared" si="4"/>
        <v>0</v>
      </c>
      <c r="I90" s="43">
        <f t="shared" si="6"/>
        <v>0</v>
      </c>
      <c r="J90" s="78" t="str">
        <f t="shared" si="5"/>
        <v>2027–2028</v>
      </c>
      <c r="K90" s="78"/>
      <c r="L90" s="89"/>
      <c r="M90" s="78"/>
      <c r="N90" s="87"/>
      <c r="O90" s="79"/>
      <c r="Q90" s="46"/>
    </row>
    <row r="91" spans="1:17" s="40" customFormat="1" ht="20.25" customHeight="1" x14ac:dyDescent="0.2">
      <c r="A91" s="41">
        <v>46692</v>
      </c>
      <c r="B91" s="42">
        <f t="shared" si="1"/>
        <v>0</v>
      </c>
      <c r="C91" s="117"/>
      <c r="D91" s="43">
        <f t="shared" si="2"/>
        <v>0</v>
      </c>
      <c r="E91" s="44">
        <f t="shared" ref="E91:E154" si="7">C91-D91</f>
        <v>0</v>
      </c>
      <c r="F91" s="43">
        <f t="shared" si="3"/>
        <v>0</v>
      </c>
      <c r="G91" s="45" t="e">
        <f>IF(AND(C91&lt;&gt;"",SUM(G$27:G90)&lt;E$19),$E$19/$E$23,0)</f>
        <v>#N/A</v>
      </c>
      <c r="H91" s="43">
        <f t="shared" si="4"/>
        <v>0</v>
      </c>
      <c r="I91" s="43">
        <f t="shared" si="6"/>
        <v>0</v>
      </c>
      <c r="J91" s="78" t="str">
        <f t="shared" si="5"/>
        <v>2027–2028</v>
      </c>
      <c r="K91" s="78"/>
      <c r="L91" s="89"/>
      <c r="M91" s="78"/>
      <c r="N91" s="87"/>
      <c r="O91" s="79"/>
      <c r="Q91" s="46"/>
    </row>
    <row r="92" spans="1:17" s="40" customFormat="1" ht="20.25" customHeight="1" x14ac:dyDescent="0.2">
      <c r="A92" s="41">
        <v>46722</v>
      </c>
      <c r="B92" s="42">
        <f t="shared" ref="B92:B155" si="8">IF(C92&gt;0,C92*-1,C92)</f>
        <v>0</v>
      </c>
      <c r="C92" s="117"/>
      <c r="D92" s="43">
        <f t="shared" ref="D92:D155" si="9">IF(C92="",0,IF($E$15="Beginning",IF(C91&lt;&gt;"",$F91*$E$6/12,0),IF(C91&lt;&gt;"",$F91*$E$6/12,$E$16*$E$6/12)))</f>
        <v>0</v>
      </c>
      <c r="E92" s="44">
        <f t="shared" si="7"/>
        <v>0</v>
      </c>
      <c r="F92" s="43">
        <f t="shared" ref="F92:F155" si="10">IF(C92="",0,IF(C91="",$E$16-E92,IF(C92&lt;&gt;"",F91-E92)))</f>
        <v>0</v>
      </c>
      <c r="G92" s="45" t="e">
        <f>IF(AND(C92&lt;&gt;"",SUM(G$27:G91)&lt;E$19),$E$19/$E$23,0)</f>
        <v>#N/A</v>
      </c>
      <c r="H92" s="43">
        <f t="shared" ref="H92:H155" si="11">IF(C92&lt;&gt;"",G92+H91,0)</f>
        <v>0</v>
      </c>
      <c r="I92" s="43">
        <f t="shared" si="6"/>
        <v>0</v>
      </c>
      <c r="J92" s="78" t="str">
        <f t="shared" ref="J92:J155" si="12">IF(OR(MONTH(A92)=1,MONTH(A92)=2,MONTH(A92)=3,MONTH(A92)=4,MONTH(A92)=5,MONTH(A92)=6),YEAR(A92)-1&amp;"–"&amp;YEAR(A92),YEAR(A92)&amp;"–"&amp;YEAR(A92)+1)</f>
        <v>2027–2028</v>
      </c>
      <c r="K92" s="78"/>
      <c r="L92" s="89"/>
      <c r="M92" s="78"/>
      <c r="N92" s="87"/>
      <c r="O92" s="79"/>
      <c r="Q92" s="46"/>
    </row>
    <row r="93" spans="1:17" s="40" customFormat="1" ht="20.25" customHeight="1" x14ac:dyDescent="0.2">
      <c r="A93" s="41">
        <v>46753</v>
      </c>
      <c r="B93" s="42">
        <f t="shared" si="8"/>
        <v>0</v>
      </c>
      <c r="C93" s="117"/>
      <c r="D93" s="43">
        <f t="shared" si="9"/>
        <v>0</v>
      </c>
      <c r="E93" s="44">
        <f t="shared" si="7"/>
        <v>0</v>
      </c>
      <c r="F93" s="43">
        <f t="shared" si="10"/>
        <v>0</v>
      </c>
      <c r="G93" s="45" t="e">
        <f>IF(AND(C93&lt;&gt;"",SUM(G$27:G92)&lt;E$19),$E$19/$E$23,0)</f>
        <v>#N/A</v>
      </c>
      <c r="H93" s="43">
        <f t="shared" si="11"/>
        <v>0</v>
      </c>
      <c r="I93" s="43">
        <f t="shared" ref="I93:I156" si="13">IF(C93&lt;&gt;"",$E$19-H93,0)</f>
        <v>0</v>
      </c>
      <c r="J93" s="78" t="str">
        <f t="shared" si="12"/>
        <v>2027–2028</v>
      </c>
      <c r="K93" s="78"/>
      <c r="L93" s="89"/>
      <c r="M93" s="78"/>
      <c r="N93" s="87"/>
      <c r="O93" s="79"/>
      <c r="Q93" s="46"/>
    </row>
    <row r="94" spans="1:17" s="40" customFormat="1" ht="20.25" customHeight="1" x14ac:dyDescent="0.2">
      <c r="A94" s="41">
        <v>46784</v>
      </c>
      <c r="B94" s="42">
        <f t="shared" si="8"/>
        <v>0</v>
      </c>
      <c r="C94" s="117"/>
      <c r="D94" s="43">
        <f t="shared" si="9"/>
        <v>0</v>
      </c>
      <c r="E94" s="44">
        <f t="shared" si="7"/>
        <v>0</v>
      </c>
      <c r="F94" s="43">
        <f t="shared" si="10"/>
        <v>0</v>
      </c>
      <c r="G94" s="45" t="e">
        <f>IF(AND(C94&lt;&gt;"",SUM(G$27:G93)&lt;E$19),$E$19/$E$23,0)</f>
        <v>#N/A</v>
      </c>
      <c r="H94" s="43">
        <f t="shared" si="11"/>
        <v>0</v>
      </c>
      <c r="I94" s="43">
        <f t="shared" si="13"/>
        <v>0</v>
      </c>
      <c r="J94" s="78" t="str">
        <f t="shared" si="12"/>
        <v>2027–2028</v>
      </c>
      <c r="K94" s="78"/>
      <c r="L94" s="89"/>
      <c r="M94" s="78"/>
      <c r="N94" s="87"/>
      <c r="O94" s="79"/>
      <c r="Q94" s="46"/>
    </row>
    <row r="95" spans="1:17" s="40" customFormat="1" ht="20.25" customHeight="1" x14ac:dyDescent="0.2">
      <c r="A95" s="41">
        <v>46813</v>
      </c>
      <c r="B95" s="42">
        <f t="shared" si="8"/>
        <v>0</v>
      </c>
      <c r="C95" s="117"/>
      <c r="D95" s="43">
        <f t="shared" si="9"/>
        <v>0</v>
      </c>
      <c r="E95" s="44">
        <f t="shared" si="7"/>
        <v>0</v>
      </c>
      <c r="F95" s="43">
        <f t="shared" si="10"/>
        <v>0</v>
      </c>
      <c r="G95" s="45" t="e">
        <f>IF(AND(C95&lt;&gt;"",SUM(G$27:G94)&lt;E$19),$E$19/$E$23,0)</f>
        <v>#N/A</v>
      </c>
      <c r="H95" s="43">
        <f t="shared" si="11"/>
        <v>0</v>
      </c>
      <c r="I95" s="43">
        <f t="shared" si="13"/>
        <v>0</v>
      </c>
      <c r="J95" s="78" t="str">
        <f t="shared" si="12"/>
        <v>2027–2028</v>
      </c>
      <c r="K95" s="78"/>
      <c r="L95" s="89"/>
      <c r="M95" s="78"/>
      <c r="N95" s="87"/>
      <c r="O95" s="79"/>
      <c r="Q95" s="46"/>
    </row>
    <row r="96" spans="1:17" s="40" customFormat="1" ht="20.25" customHeight="1" x14ac:dyDescent="0.2">
      <c r="A96" s="41">
        <v>46844</v>
      </c>
      <c r="B96" s="42">
        <f t="shared" si="8"/>
        <v>0</v>
      </c>
      <c r="C96" s="117"/>
      <c r="D96" s="43">
        <f t="shared" si="9"/>
        <v>0</v>
      </c>
      <c r="E96" s="44">
        <f t="shared" si="7"/>
        <v>0</v>
      </c>
      <c r="F96" s="43">
        <f t="shared" si="10"/>
        <v>0</v>
      </c>
      <c r="G96" s="45" t="e">
        <f>IF(AND(C96&lt;&gt;"",SUM(G$27:G95)&lt;E$19),$E$19/$E$23,0)</f>
        <v>#N/A</v>
      </c>
      <c r="H96" s="43">
        <f t="shared" si="11"/>
        <v>0</v>
      </c>
      <c r="I96" s="43">
        <f t="shared" si="13"/>
        <v>0</v>
      </c>
      <c r="J96" s="78" t="str">
        <f t="shared" si="12"/>
        <v>2027–2028</v>
      </c>
      <c r="K96" s="78"/>
      <c r="L96" s="89"/>
      <c r="M96" s="78"/>
      <c r="N96" s="87"/>
      <c r="O96" s="79"/>
      <c r="Q96" s="46"/>
    </row>
    <row r="97" spans="1:17" s="40" customFormat="1" ht="20.25" customHeight="1" x14ac:dyDescent="0.2">
      <c r="A97" s="41">
        <v>46874</v>
      </c>
      <c r="B97" s="42">
        <f t="shared" si="8"/>
        <v>0</v>
      </c>
      <c r="C97" s="117"/>
      <c r="D97" s="43">
        <f t="shared" si="9"/>
        <v>0</v>
      </c>
      <c r="E97" s="44">
        <f t="shared" si="7"/>
        <v>0</v>
      </c>
      <c r="F97" s="43">
        <f t="shared" si="10"/>
        <v>0</v>
      </c>
      <c r="G97" s="45" t="e">
        <f>IF(AND(C97&lt;&gt;"",SUM(G$27:G96)&lt;E$19),$E$19/$E$23,0)</f>
        <v>#N/A</v>
      </c>
      <c r="H97" s="43">
        <f t="shared" si="11"/>
        <v>0</v>
      </c>
      <c r="I97" s="43">
        <f t="shared" si="13"/>
        <v>0</v>
      </c>
      <c r="J97" s="78" t="str">
        <f t="shared" si="12"/>
        <v>2027–2028</v>
      </c>
      <c r="K97" s="78"/>
      <c r="L97" s="89"/>
      <c r="M97" s="78"/>
      <c r="N97" s="87"/>
      <c r="O97" s="79"/>
      <c r="Q97" s="46"/>
    </row>
    <row r="98" spans="1:17" s="40" customFormat="1" ht="20.25" customHeight="1" x14ac:dyDescent="0.2">
      <c r="A98" s="41">
        <v>46905</v>
      </c>
      <c r="B98" s="42">
        <f t="shared" si="8"/>
        <v>0</v>
      </c>
      <c r="C98" s="117"/>
      <c r="D98" s="43">
        <f t="shared" si="9"/>
        <v>0</v>
      </c>
      <c r="E98" s="44">
        <f t="shared" si="7"/>
        <v>0</v>
      </c>
      <c r="F98" s="43">
        <f t="shared" si="10"/>
        <v>0</v>
      </c>
      <c r="G98" s="45" t="e">
        <f>IF(AND(C98&lt;&gt;"",SUM(G$27:G97)&lt;E$19),$E$19/$E$23,0)</f>
        <v>#N/A</v>
      </c>
      <c r="H98" s="43">
        <f t="shared" si="11"/>
        <v>0</v>
      </c>
      <c r="I98" s="43">
        <f t="shared" si="13"/>
        <v>0</v>
      </c>
      <c r="J98" s="78" t="str">
        <f t="shared" si="12"/>
        <v>2027–2028</v>
      </c>
      <c r="K98" s="78"/>
      <c r="L98" s="89"/>
      <c r="M98" s="78"/>
      <c r="N98" s="87"/>
      <c r="O98" s="79"/>
      <c r="Q98" s="46"/>
    </row>
    <row r="99" spans="1:17" s="40" customFormat="1" ht="20.25" customHeight="1" x14ac:dyDescent="0.2">
      <c r="A99" s="41">
        <v>46935</v>
      </c>
      <c r="B99" s="42">
        <f t="shared" si="8"/>
        <v>0</v>
      </c>
      <c r="C99" s="117"/>
      <c r="D99" s="43">
        <f t="shared" si="9"/>
        <v>0</v>
      </c>
      <c r="E99" s="44">
        <f t="shared" si="7"/>
        <v>0</v>
      </c>
      <c r="F99" s="43">
        <f t="shared" si="10"/>
        <v>0</v>
      </c>
      <c r="G99" s="45" t="e">
        <f>IF(AND(C99&lt;&gt;"",SUM(G$27:G98)&lt;E$19),$E$19/$E$23,0)</f>
        <v>#N/A</v>
      </c>
      <c r="H99" s="43">
        <f t="shared" si="11"/>
        <v>0</v>
      </c>
      <c r="I99" s="43">
        <f t="shared" si="13"/>
        <v>0</v>
      </c>
      <c r="J99" s="78" t="str">
        <f t="shared" si="12"/>
        <v>2028–2029</v>
      </c>
      <c r="K99" s="78"/>
      <c r="L99" s="89"/>
      <c r="M99" s="78"/>
      <c r="N99" s="87"/>
      <c r="O99" s="79"/>
      <c r="Q99" s="46"/>
    </row>
    <row r="100" spans="1:17" s="40" customFormat="1" ht="20.25" customHeight="1" x14ac:dyDescent="0.2">
      <c r="A100" s="41">
        <v>46966</v>
      </c>
      <c r="B100" s="42">
        <f t="shared" si="8"/>
        <v>0</v>
      </c>
      <c r="C100" s="117"/>
      <c r="D100" s="43">
        <f t="shared" si="9"/>
        <v>0</v>
      </c>
      <c r="E100" s="44">
        <f t="shared" si="7"/>
        <v>0</v>
      </c>
      <c r="F100" s="43">
        <f t="shared" si="10"/>
        <v>0</v>
      </c>
      <c r="G100" s="45" t="e">
        <f>IF(AND(C100&lt;&gt;"",SUM(G$27:G99)&lt;E$19),$E$19/$E$23,0)</f>
        <v>#N/A</v>
      </c>
      <c r="H100" s="43">
        <f t="shared" si="11"/>
        <v>0</v>
      </c>
      <c r="I100" s="43">
        <f t="shared" si="13"/>
        <v>0</v>
      </c>
      <c r="J100" s="78" t="str">
        <f t="shared" si="12"/>
        <v>2028–2029</v>
      </c>
      <c r="K100" s="78"/>
      <c r="L100" s="89"/>
      <c r="M100" s="78"/>
      <c r="N100" s="87"/>
      <c r="O100" s="79"/>
      <c r="Q100" s="46"/>
    </row>
    <row r="101" spans="1:17" s="40" customFormat="1" ht="20.25" customHeight="1" x14ac:dyDescent="0.2">
      <c r="A101" s="41">
        <v>46997</v>
      </c>
      <c r="B101" s="42">
        <f t="shared" si="8"/>
        <v>0</v>
      </c>
      <c r="C101" s="117"/>
      <c r="D101" s="43">
        <f t="shared" si="9"/>
        <v>0</v>
      </c>
      <c r="E101" s="44">
        <f t="shared" si="7"/>
        <v>0</v>
      </c>
      <c r="F101" s="43">
        <f t="shared" si="10"/>
        <v>0</v>
      </c>
      <c r="G101" s="45" t="e">
        <f>IF(AND(C101&lt;&gt;"",SUM(G$27:G100)&lt;E$19),$E$19/$E$23,0)</f>
        <v>#N/A</v>
      </c>
      <c r="H101" s="43">
        <f t="shared" si="11"/>
        <v>0</v>
      </c>
      <c r="I101" s="43">
        <f t="shared" si="13"/>
        <v>0</v>
      </c>
      <c r="J101" s="78" t="str">
        <f t="shared" si="12"/>
        <v>2028–2029</v>
      </c>
      <c r="K101" s="78"/>
      <c r="L101" s="89"/>
      <c r="M101" s="78"/>
      <c r="N101" s="87"/>
      <c r="O101" s="79"/>
      <c r="Q101" s="46"/>
    </row>
    <row r="102" spans="1:17" s="40" customFormat="1" ht="20.25" customHeight="1" x14ac:dyDescent="0.2">
      <c r="A102" s="41">
        <v>47027</v>
      </c>
      <c r="B102" s="42">
        <f t="shared" si="8"/>
        <v>0</v>
      </c>
      <c r="C102" s="117"/>
      <c r="D102" s="43">
        <f t="shared" si="9"/>
        <v>0</v>
      </c>
      <c r="E102" s="44">
        <f t="shared" si="7"/>
        <v>0</v>
      </c>
      <c r="F102" s="43">
        <f t="shared" si="10"/>
        <v>0</v>
      </c>
      <c r="G102" s="45" t="e">
        <f>IF(AND(C102&lt;&gt;"",SUM(G$27:G101)&lt;E$19),$E$19/$E$23,0)</f>
        <v>#N/A</v>
      </c>
      <c r="H102" s="43">
        <f t="shared" si="11"/>
        <v>0</v>
      </c>
      <c r="I102" s="43">
        <f t="shared" si="13"/>
        <v>0</v>
      </c>
      <c r="J102" s="78" t="str">
        <f t="shared" si="12"/>
        <v>2028–2029</v>
      </c>
      <c r="K102" s="78"/>
      <c r="L102" s="89"/>
      <c r="M102" s="78"/>
      <c r="N102" s="87"/>
      <c r="O102" s="79"/>
      <c r="Q102" s="46"/>
    </row>
    <row r="103" spans="1:17" s="40" customFormat="1" ht="20.25" customHeight="1" x14ac:dyDescent="0.2">
      <c r="A103" s="41">
        <v>47058</v>
      </c>
      <c r="B103" s="42">
        <f t="shared" si="8"/>
        <v>0</v>
      </c>
      <c r="C103" s="117"/>
      <c r="D103" s="43">
        <f t="shared" si="9"/>
        <v>0</v>
      </c>
      <c r="E103" s="44">
        <f t="shared" si="7"/>
        <v>0</v>
      </c>
      <c r="F103" s="43">
        <f t="shared" si="10"/>
        <v>0</v>
      </c>
      <c r="G103" s="45" t="e">
        <f>IF(AND(C103&lt;&gt;"",SUM(G$27:G102)&lt;E$19),$E$19/$E$23,0)</f>
        <v>#N/A</v>
      </c>
      <c r="H103" s="43">
        <f t="shared" si="11"/>
        <v>0</v>
      </c>
      <c r="I103" s="43">
        <f t="shared" si="13"/>
        <v>0</v>
      </c>
      <c r="J103" s="78" t="str">
        <f t="shared" si="12"/>
        <v>2028–2029</v>
      </c>
      <c r="K103" s="78"/>
      <c r="L103" s="89"/>
      <c r="M103" s="78"/>
      <c r="N103" s="87"/>
      <c r="O103" s="79"/>
      <c r="Q103" s="46"/>
    </row>
    <row r="104" spans="1:17" s="40" customFormat="1" ht="20.25" customHeight="1" x14ac:dyDescent="0.2">
      <c r="A104" s="41">
        <v>47088</v>
      </c>
      <c r="B104" s="42">
        <f t="shared" si="8"/>
        <v>0</v>
      </c>
      <c r="C104" s="117"/>
      <c r="D104" s="43">
        <f t="shared" si="9"/>
        <v>0</v>
      </c>
      <c r="E104" s="44">
        <f t="shared" si="7"/>
        <v>0</v>
      </c>
      <c r="F104" s="43">
        <f t="shared" si="10"/>
        <v>0</v>
      </c>
      <c r="G104" s="45" t="e">
        <f>IF(AND(C104&lt;&gt;"",SUM(G$27:G103)&lt;E$19),$E$19/$E$23,0)</f>
        <v>#N/A</v>
      </c>
      <c r="H104" s="43">
        <f t="shared" si="11"/>
        <v>0</v>
      </c>
      <c r="I104" s="43">
        <f t="shared" si="13"/>
        <v>0</v>
      </c>
      <c r="J104" s="78" t="str">
        <f t="shared" si="12"/>
        <v>2028–2029</v>
      </c>
      <c r="K104" s="78"/>
      <c r="L104" s="89"/>
      <c r="M104" s="78"/>
      <c r="N104" s="87"/>
      <c r="O104" s="79"/>
      <c r="Q104" s="46"/>
    </row>
    <row r="105" spans="1:17" s="40" customFormat="1" ht="20.25" customHeight="1" x14ac:dyDescent="0.2">
      <c r="A105" s="41">
        <v>47119</v>
      </c>
      <c r="B105" s="42">
        <f t="shared" si="8"/>
        <v>0</v>
      </c>
      <c r="C105" s="117"/>
      <c r="D105" s="43">
        <f t="shared" si="9"/>
        <v>0</v>
      </c>
      <c r="E105" s="44">
        <f t="shared" si="7"/>
        <v>0</v>
      </c>
      <c r="F105" s="43">
        <f t="shared" si="10"/>
        <v>0</v>
      </c>
      <c r="G105" s="45" t="e">
        <f>IF(AND(C105&lt;&gt;"",SUM(G$27:G104)&lt;E$19),$E$19/$E$23,0)</f>
        <v>#N/A</v>
      </c>
      <c r="H105" s="43">
        <f t="shared" si="11"/>
        <v>0</v>
      </c>
      <c r="I105" s="43">
        <f t="shared" si="13"/>
        <v>0</v>
      </c>
      <c r="J105" s="78" t="str">
        <f t="shared" si="12"/>
        <v>2028–2029</v>
      </c>
      <c r="K105" s="78"/>
      <c r="L105" s="89"/>
      <c r="M105" s="78"/>
      <c r="N105" s="87"/>
      <c r="O105" s="79"/>
      <c r="Q105" s="46"/>
    </row>
    <row r="106" spans="1:17" s="40" customFormat="1" ht="20.25" customHeight="1" x14ac:dyDescent="0.2">
      <c r="A106" s="41">
        <v>47150</v>
      </c>
      <c r="B106" s="42">
        <f t="shared" si="8"/>
        <v>0</v>
      </c>
      <c r="C106" s="117"/>
      <c r="D106" s="43">
        <f t="shared" si="9"/>
        <v>0</v>
      </c>
      <c r="E106" s="44">
        <f t="shared" si="7"/>
        <v>0</v>
      </c>
      <c r="F106" s="43">
        <f t="shared" si="10"/>
        <v>0</v>
      </c>
      <c r="G106" s="45" t="e">
        <f>IF(AND(C106&lt;&gt;"",SUM(G$27:G105)&lt;E$19),$E$19/$E$23,0)</f>
        <v>#N/A</v>
      </c>
      <c r="H106" s="43">
        <f t="shared" si="11"/>
        <v>0</v>
      </c>
      <c r="I106" s="43">
        <f t="shared" si="13"/>
        <v>0</v>
      </c>
      <c r="J106" s="78" t="str">
        <f t="shared" si="12"/>
        <v>2028–2029</v>
      </c>
      <c r="K106" s="78"/>
      <c r="L106" s="89"/>
      <c r="M106" s="78"/>
      <c r="N106" s="87"/>
      <c r="O106" s="79"/>
      <c r="Q106" s="46"/>
    </row>
    <row r="107" spans="1:17" s="40" customFormat="1" ht="20.25" customHeight="1" x14ac:dyDescent="0.2">
      <c r="A107" s="41">
        <v>47178</v>
      </c>
      <c r="B107" s="42">
        <f t="shared" si="8"/>
        <v>0</v>
      </c>
      <c r="C107" s="117"/>
      <c r="D107" s="43">
        <f t="shared" si="9"/>
        <v>0</v>
      </c>
      <c r="E107" s="44">
        <f t="shared" si="7"/>
        <v>0</v>
      </c>
      <c r="F107" s="43">
        <f t="shared" si="10"/>
        <v>0</v>
      </c>
      <c r="G107" s="45" t="e">
        <f>IF(AND(C107&lt;&gt;"",SUM(G$27:G106)&lt;E$19),$E$19/$E$23,0)</f>
        <v>#N/A</v>
      </c>
      <c r="H107" s="43">
        <f t="shared" si="11"/>
        <v>0</v>
      </c>
      <c r="I107" s="43">
        <f t="shared" si="13"/>
        <v>0</v>
      </c>
      <c r="J107" s="78" t="str">
        <f t="shared" si="12"/>
        <v>2028–2029</v>
      </c>
      <c r="K107" s="78"/>
      <c r="L107" s="89"/>
      <c r="M107" s="78"/>
      <c r="N107" s="87"/>
      <c r="O107" s="79"/>
      <c r="Q107" s="46"/>
    </row>
    <row r="108" spans="1:17" s="40" customFormat="1" ht="20.25" customHeight="1" x14ac:dyDescent="0.2">
      <c r="A108" s="41">
        <v>47209</v>
      </c>
      <c r="B108" s="42">
        <f t="shared" si="8"/>
        <v>0</v>
      </c>
      <c r="C108" s="117"/>
      <c r="D108" s="43">
        <f t="shared" si="9"/>
        <v>0</v>
      </c>
      <c r="E108" s="44">
        <f t="shared" si="7"/>
        <v>0</v>
      </c>
      <c r="F108" s="43">
        <f t="shared" si="10"/>
        <v>0</v>
      </c>
      <c r="G108" s="45" t="e">
        <f>IF(AND(C108&lt;&gt;"",SUM(G$27:G107)&lt;E$19),$E$19/$E$23,0)</f>
        <v>#N/A</v>
      </c>
      <c r="H108" s="43">
        <f t="shared" si="11"/>
        <v>0</v>
      </c>
      <c r="I108" s="43">
        <f t="shared" si="13"/>
        <v>0</v>
      </c>
      <c r="J108" s="78" t="str">
        <f t="shared" si="12"/>
        <v>2028–2029</v>
      </c>
      <c r="K108" s="78"/>
      <c r="L108" s="89"/>
      <c r="M108" s="78"/>
      <c r="N108" s="87"/>
      <c r="O108" s="79"/>
      <c r="Q108" s="46"/>
    </row>
    <row r="109" spans="1:17" s="40" customFormat="1" ht="20.25" customHeight="1" x14ac:dyDescent="0.2">
      <c r="A109" s="41">
        <v>47239</v>
      </c>
      <c r="B109" s="42">
        <f t="shared" si="8"/>
        <v>0</v>
      </c>
      <c r="C109" s="117"/>
      <c r="D109" s="43">
        <f t="shared" si="9"/>
        <v>0</v>
      </c>
      <c r="E109" s="44">
        <f t="shared" si="7"/>
        <v>0</v>
      </c>
      <c r="F109" s="43">
        <f t="shared" si="10"/>
        <v>0</v>
      </c>
      <c r="G109" s="45" t="e">
        <f>IF(AND(C109&lt;&gt;"",SUM(G$27:G108)&lt;E$19),$E$19/$E$23,0)</f>
        <v>#N/A</v>
      </c>
      <c r="H109" s="43">
        <f t="shared" si="11"/>
        <v>0</v>
      </c>
      <c r="I109" s="43">
        <f t="shared" si="13"/>
        <v>0</v>
      </c>
      <c r="J109" s="78" t="str">
        <f t="shared" si="12"/>
        <v>2028–2029</v>
      </c>
      <c r="K109" s="78"/>
      <c r="L109" s="89"/>
      <c r="M109" s="78"/>
      <c r="N109" s="87"/>
      <c r="O109" s="79"/>
      <c r="Q109" s="46"/>
    </row>
    <row r="110" spans="1:17" s="40" customFormat="1" ht="20.25" customHeight="1" x14ac:dyDescent="0.2">
      <c r="A110" s="41">
        <v>47270</v>
      </c>
      <c r="B110" s="42">
        <f t="shared" si="8"/>
        <v>0</v>
      </c>
      <c r="C110" s="117"/>
      <c r="D110" s="43">
        <f t="shared" si="9"/>
        <v>0</v>
      </c>
      <c r="E110" s="44">
        <f t="shared" si="7"/>
        <v>0</v>
      </c>
      <c r="F110" s="43">
        <f t="shared" si="10"/>
        <v>0</v>
      </c>
      <c r="G110" s="45" t="e">
        <f>IF(AND(C110&lt;&gt;"",SUM(G$27:G109)&lt;E$19),$E$19/$E$23,0)</f>
        <v>#N/A</v>
      </c>
      <c r="H110" s="43">
        <f t="shared" si="11"/>
        <v>0</v>
      </c>
      <c r="I110" s="43">
        <f t="shared" si="13"/>
        <v>0</v>
      </c>
      <c r="J110" s="78" t="str">
        <f t="shared" si="12"/>
        <v>2028–2029</v>
      </c>
      <c r="K110" s="78"/>
      <c r="L110" s="89"/>
      <c r="M110" s="78"/>
      <c r="N110" s="87"/>
      <c r="O110" s="79"/>
      <c r="Q110" s="46"/>
    </row>
    <row r="111" spans="1:17" s="40" customFormat="1" ht="20.25" customHeight="1" x14ac:dyDescent="0.2">
      <c r="A111" s="41">
        <v>47300</v>
      </c>
      <c r="B111" s="42">
        <f t="shared" si="8"/>
        <v>0</v>
      </c>
      <c r="C111" s="117"/>
      <c r="D111" s="43">
        <f t="shared" si="9"/>
        <v>0</v>
      </c>
      <c r="E111" s="44">
        <f t="shared" si="7"/>
        <v>0</v>
      </c>
      <c r="F111" s="43">
        <f t="shared" si="10"/>
        <v>0</v>
      </c>
      <c r="G111" s="45" t="e">
        <f>IF(AND(C111&lt;&gt;"",SUM(G$27:G110)&lt;E$19),$E$19/$E$23,0)</f>
        <v>#N/A</v>
      </c>
      <c r="H111" s="43">
        <f t="shared" si="11"/>
        <v>0</v>
      </c>
      <c r="I111" s="43">
        <f t="shared" si="13"/>
        <v>0</v>
      </c>
      <c r="J111" s="78" t="str">
        <f t="shared" si="12"/>
        <v>2029–2030</v>
      </c>
      <c r="K111" s="78"/>
      <c r="L111" s="89"/>
      <c r="M111" s="78"/>
      <c r="N111" s="87"/>
      <c r="O111" s="79"/>
      <c r="Q111" s="46"/>
    </row>
    <row r="112" spans="1:17" s="40" customFormat="1" ht="20.25" customHeight="1" x14ac:dyDescent="0.2">
      <c r="A112" s="41">
        <v>47331</v>
      </c>
      <c r="B112" s="42">
        <f t="shared" si="8"/>
        <v>0</v>
      </c>
      <c r="C112" s="117"/>
      <c r="D112" s="43">
        <f t="shared" si="9"/>
        <v>0</v>
      </c>
      <c r="E112" s="44">
        <f t="shared" si="7"/>
        <v>0</v>
      </c>
      <c r="F112" s="43">
        <f t="shared" si="10"/>
        <v>0</v>
      </c>
      <c r="G112" s="45" t="e">
        <f>IF(AND(C112&lt;&gt;"",SUM(G$27:G111)&lt;E$19),$E$19/$E$23,0)</f>
        <v>#N/A</v>
      </c>
      <c r="H112" s="43">
        <f t="shared" si="11"/>
        <v>0</v>
      </c>
      <c r="I112" s="43">
        <f t="shared" si="13"/>
        <v>0</v>
      </c>
      <c r="J112" s="78" t="str">
        <f t="shared" si="12"/>
        <v>2029–2030</v>
      </c>
      <c r="K112" s="78"/>
      <c r="L112" s="89"/>
      <c r="M112" s="78"/>
      <c r="N112" s="87"/>
      <c r="O112" s="79"/>
      <c r="Q112" s="46"/>
    </row>
    <row r="113" spans="1:17" s="40" customFormat="1" ht="20.25" customHeight="1" x14ac:dyDescent="0.2">
      <c r="A113" s="41">
        <v>47362</v>
      </c>
      <c r="B113" s="42">
        <f t="shared" si="8"/>
        <v>0</v>
      </c>
      <c r="C113" s="117"/>
      <c r="D113" s="43">
        <f t="shared" si="9"/>
        <v>0</v>
      </c>
      <c r="E113" s="44">
        <f t="shared" si="7"/>
        <v>0</v>
      </c>
      <c r="F113" s="43">
        <f t="shared" si="10"/>
        <v>0</v>
      </c>
      <c r="G113" s="45" t="e">
        <f>IF(AND(C113&lt;&gt;"",SUM(G$27:G112)&lt;E$19),$E$19/$E$23,0)</f>
        <v>#N/A</v>
      </c>
      <c r="H113" s="43">
        <f t="shared" si="11"/>
        <v>0</v>
      </c>
      <c r="I113" s="43">
        <f t="shared" si="13"/>
        <v>0</v>
      </c>
      <c r="J113" s="78" t="str">
        <f t="shared" si="12"/>
        <v>2029–2030</v>
      </c>
      <c r="K113" s="78"/>
      <c r="L113" s="89"/>
      <c r="M113" s="78"/>
      <c r="N113" s="87"/>
      <c r="O113" s="79"/>
      <c r="Q113" s="46"/>
    </row>
    <row r="114" spans="1:17" s="40" customFormat="1" ht="20.25" customHeight="1" x14ac:dyDescent="0.2">
      <c r="A114" s="41">
        <v>47392</v>
      </c>
      <c r="B114" s="42">
        <f t="shared" si="8"/>
        <v>0</v>
      </c>
      <c r="C114" s="117"/>
      <c r="D114" s="43">
        <f t="shared" si="9"/>
        <v>0</v>
      </c>
      <c r="E114" s="44">
        <f t="shared" si="7"/>
        <v>0</v>
      </c>
      <c r="F114" s="43">
        <f t="shared" si="10"/>
        <v>0</v>
      </c>
      <c r="G114" s="45" t="e">
        <f>IF(AND(C114&lt;&gt;"",SUM(G$27:G113)&lt;E$19),$E$19/$E$23,0)</f>
        <v>#N/A</v>
      </c>
      <c r="H114" s="43">
        <f t="shared" si="11"/>
        <v>0</v>
      </c>
      <c r="I114" s="43">
        <f t="shared" si="13"/>
        <v>0</v>
      </c>
      <c r="J114" s="78" t="str">
        <f t="shared" si="12"/>
        <v>2029–2030</v>
      </c>
      <c r="K114" s="78"/>
      <c r="L114" s="89"/>
      <c r="M114" s="78"/>
      <c r="N114" s="87"/>
      <c r="O114" s="79"/>
      <c r="Q114" s="46"/>
    </row>
    <row r="115" spans="1:17" s="40" customFormat="1" ht="20.25" customHeight="1" x14ac:dyDescent="0.2">
      <c r="A115" s="41">
        <v>47423</v>
      </c>
      <c r="B115" s="42">
        <f t="shared" si="8"/>
        <v>0</v>
      </c>
      <c r="C115" s="117"/>
      <c r="D115" s="43">
        <f t="shared" si="9"/>
        <v>0</v>
      </c>
      <c r="E115" s="44">
        <f t="shared" si="7"/>
        <v>0</v>
      </c>
      <c r="F115" s="43">
        <f t="shared" si="10"/>
        <v>0</v>
      </c>
      <c r="G115" s="45" t="e">
        <f>IF(AND(C115&lt;&gt;"",SUM(G$27:G114)&lt;E$19),$E$19/$E$23,0)</f>
        <v>#N/A</v>
      </c>
      <c r="H115" s="43">
        <f t="shared" si="11"/>
        <v>0</v>
      </c>
      <c r="I115" s="43">
        <f t="shared" si="13"/>
        <v>0</v>
      </c>
      <c r="J115" s="78" t="str">
        <f t="shared" si="12"/>
        <v>2029–2030</v>
      </c>
      <c r="K115" s="78"/>
      <c r="L115" s="89"/>
      <c r="M115" s="78"/>
      <c r="N115" s="87"/>
      <c r="O115" s="79"/>
      <c r="Q115" s="46"/>
    </row>
    <row r="116" spans="1:17" s="40" customFormat="1" ht="20.25" customHeight="1" x14ac:dyDescent="0.2">
      <c r="A116" s="41">
        <v>47453</v>
      </c>
      <c r="B116" s="42">
        <f t="shared" si="8"/>
        <v>0</v>
      </c>
      <c r="C116" s="117"/>
      <c r="D116" s="43">
        <f t="shared" si="9"/>
        <v>0</v>
      </c>
      <c r="E116" s="44">
        <f t="shared" si="7"/>
        <v>0</v>
      </c>
      <c r="F116" s="43">
        <f t="shared" si="10"/>
        <v>0</v>
      </c>
      <c r="G116" s="45" t="e">
        <f>IF(AND(C116&lt;&gt;"",SUM(G$27:G115)&lt;E$19),$E$19/$E$23,0)</f>
        <v>#N/A</v>
      </c>
      <c r="H116" s="43">
        <f t="shared" si="11"/>
        <v>0</v>
      </c>
      <c r="I116" s="43">
        <f t="shared" si="13"/>
        <v>0</v>
      </c>
      <c r="J116" s="78" t="str">
        <f t="shared" si="12"/>
        <v>2029–2030</v>
      </c>
      <c r="K116" s="78"/>
      <c r="L116" s="89"/>
      <c r="M116" s="78"/>
      <c r="N116" s="87"/>
      <c r="O116" s="79"/>
      <c r="Q116" s="46"/>
    </row>
    <row r="117" spans="1:17" s="40" customFormat="1" ht="20.25" customHeight="1" x14ac:dyDescent="0.2">
      <c r="A117" s="41">
        <v>47484</v>
      </c>
      <c r="B117" s="42">
        <f t="shared" si="8"/>
        <v>0</v>
      </c>
      <c r="C117" s="117"/>
      <c r="D117" s="43">
        <f t="shared" si="9"/>
        <v>0</v>
      </c>
      <c r="E117" s="44">
        <f t="shared" si="7"/>
        <v>0</v>
      </c>
      <c r="F117" s="43">
        <f t="shared" si="10"/>
        <v>0</v>
      </c>
      <c r="G117" s="45" t="e">
        <f>IF(AND(C117&lt;&gt;"",SUM(G$27:G116)&lt;E$19),$E$19/$E$23,0)</f>
        <v>#N/A</v>
      </c>
      <c r="H117" s="43">
        <f t="shared" si="11"/>
        <v>0</v>
      </c>
      <c r="I117" s="43">
        <f t="shared" si="13"/>
        <v>0</v>
      </c>
      <c r="J117" s="78" t="str">
        <f t="shared" si="12"/>
        <v>2029–2030</v>
      </c>
      <c r="K117" s="78"/>
      <c r="L117" s="89"/>
      <c r="M117" s="78"/>
      <c r="N117" s="87"/>
      <c r="O117" s="79"/>
      <c r="Q117" s="46"/>
    </row>
    <row r="118" spans="1:17" s="40" customFormat="1" ht="20.25" customHeight="1" x14ac:dyDescent="0.2">
      <c r="A118" s="41">
        <v>47515</v>
      </c>
      <c r="B118" s="42">
        <f t="shared" si="8"/>
        <v>0</v>
      </c>
      <c r="C118" s="117"/>
      <c r="D118" s="43">
        <f t="shared" si="9"/>
        <v>0</v>
      </c>
      <c r="E118" s="44">
        <f t="shared" si="7"/>
        <v>0</v>
      </c>
      <c r="F118" s="43">
        <f t="shared" si="10"/>
        <v>0</v>
      </c>
      <c r="G118" s="45" t="e">
        <f>IF(AND(C118&lt;&gt;"",SUM(G$27:G117)&lt;E$19),$E$19/$E$23,0)</f>
        <v>#N/A</v>
      </c>
      <c r="H118" s="43">
        <f t="shared" si="11"/>
        <v>0</v>
      </c>
      <c r="I118" s="43">
        <f t="shared" si="13"/>
        <v>0</v>
      </c>
      <c r="J118" s="78" t="str">
        <f t="shared" si="12"/>
        <v>2029–2030</v>
      </c>
      <c r="K118" s="78"/>
      <c r="L118" s="89"/>
      <c r="M118" s="78"/>
      <c r="N118" s="87"/>
      <c r="O118" s="79"/>
      <c r="Q118" s="46"/>
    </row>
    <row r="119" spans="1:17" s="40" customFormat="1" ht="20.25" customHeight="1" x14ac:dyDescent="0.2">
      <c r="A119" s="41">
        <v>47543</v>
      </c>
      <c r="B119" s="42">
        <f t="shared" si="8"/>
        <v>0</v>
      </c>
      <c r="C119" s="117"/>
      <c r="D119" s="43">
        <f t="shared" si="9"/>
        <v>0</v>
      </c>
      <c r="E119" s="44">
        <f t="shared" si="7"/>
        <v>0</v>
      </c>
      <c r="F119" s="43">
        <f t="shared" si="10"/>
        <v>0</v>
      </c>
      <c r="G119" s="45" t="e">
        <f>IF(AND(C119&lt;&gt;"",SUM(G$27:G118)&lt;E$19),$E$19/$E$23,0)</f>
        <v>#N/A</v>
      </c>
      <c r="H119" s="43">
        <f t="shared" si="11"/>
        <v>0</v>
      </c>
      <c r="I119" s="43">
        <f t="shared" si="13"/>
        <v>0</v>
      </c>
      <c r="J119" s="78" t="str">
        <f t="shared" si="12"/>
        <v>2029–2030</v>
      </c>
      <c r="K119" s="78"/>
      <c r="L119" s="89"/>
      <c r="M119" s="78"/>
      <c r="N119" s="87"/>
      <c r="O119" s="79"/>
      <c r="Q119" s="46"/>
    </row>
    <row r="120" spans="1:17" s="40" customFormat="1" ht="20.25" customHeight="1" x14ac:dyDescent="0.2">
      <c r="A120" s="41">
        <v>47574</v>
      </c>
      <c r="B120" s="42">
        <f t="shared" si="8"/>
        <v>0</v>
      </c>
      <c r="C120" s="117"/>
      <c r="D120" s="43">
        <f t="shared" si="9"/>
        <v>0</v>
      </c>
      <c r="E120" s="44">
        <f t="shared" si="7"/>
        <v>0</v>
      </c>
      <c r="F120" s="43">
        <f t="shared" si="10"/>
        <v>0</v>
      </c>
      <c r="G120" s="45" t="e">
        <f>IF(AND(C120&lt;&gt;"",SUM(G$27:G119)&lt;E$19),$E$19/$E$23,0)</f>
        <v>#N/A</v>
      </c>
      <c r="H120" s="43">
        <f t="shared" si="11"/>
        <v>0</v>
      </c>
      <c r="I120" s="43">
        <f t="shared" si="13"/>
        <v>0</v>
      </c>
      <c r="J120" s="78" t="str">
        <f t="shared" si="12"/>
        <v>2029–2030</v>
      </c>
      <c r="K120" s="78"/>
      <c r="L120" s="89"/>
      <c r="M120" s="78"/>
      <c r="N120" s="87"/>
      <c r="O120" s="79"/>
      <c r="Q120" s="46"/>
    </row>
    <row r="121" spans="1:17" s="40" customFormat="1" ht="20.25" customHeight="1" x14ac:dyDescent="0.2">
      <c r="A121" s="41">
        <v>47604</v>
      </c>
      <c r="B121" s="42">
        <f t="shared" si="8"/>
        <v>0</v>
      </c>
      <c r="C121" s="117"/>
      <c r="D121" s="43">
        <f t="shared" si="9"/>
        <v>0</v>
      </c>
      <c r="E121" s="44">
        <f t="shared" si="7"/>
        <v>0</v>
      </c>
      <c r="F121" s="43">
        <f t="shared" si="10"/>
        <v>0</v>
      </c>
      <c r="G121" s="45" t="e">
        <f>IF(AND(C121&lt;&gt;"",SUM(G$27:G120)&lt;E$19),$E$19/$E$23,0)</f>
        <v>#N/A</v>
      </c>
      <c r="H121" s="43">
        <f t="shared" si="11"/>
        <v>0</v>
      </c>
      <c r="I121" s="43">
        <f t="shared" si="13"/>
        <v>0</v>
      </c>
      <c r="J121" s="78" t="str">
        <f t="shared" si="12"/>
        <v>2029–2030</v>
      </c>
      <c r="K121" s="78"/>
      <c r="L121" s="89"/>
      <c r="M121" s="78"/>
      <c r="N121" s="87"/>
      <c r="O121" s="79"/>
      <c r="Q121" s="46"/>
    </row>
    <row r="122" spans="1:17" s="40" customFormat="1" ht="20.25" customHeight="1" x14ac:dyDescent="0.2">
      <c r="A122" s="41">
        <v>47635</v>
      </c>
      <c r="B122" s="42">
        <f t="shared" si="8"/>
        <v>0</v>
      </c>
      <c r="C122" s="117"/>
      <c r="D122" s="43">
        <f t="shared" si="9"/>
        <v>0</v>
      </c>
      <c r="E122" s="44">
        <f t="shared" si="7"/>
        <v>0</v>
      </c>
      <c r="F122" s="43">
        <f t="shared" si="10"/>
        <v>0</v>
      </c>
      <c r="G122" s="45" t="e">
        <f>IF(AND(C122&lt;&gt;"",SUM(G$27:G121)&lt;E$19),$E$19/$E$23,0)</f>
        <v>#N/A</v>
      </c>
      <c r="H122" s="43">
        <f t="shared" si="11"/>
        <v>0</v>
      </c>
      <c r="I122" s="43">
        <f t="shared" si="13"/>
        <v>0</v>
      </c>
      <c r="J122" s="78" t="str">
        <f t="shared" si="12"/>
        <v>2029–2030</v>
      </c>
      <c r="K122" s="78"/>
      <c r="L122" s="89"/>
      <c r="M122" s="78"/>
      <c r="N122" s="87"/>
      <c r="O122" s="79"/>
      <c r="Q122" s="46"/>
    </row>
    <row r="123" spans="1:17" s="40" customFormat="1" ht="20.25" customHeight="1" x14ac:dyDescent="0.2">
      <c r="A123" s="41">
        <v>47665</v>
      </c>
      <c r="B123" s="42">
        <f t="shared" si="8"/>
        <v>0</v>
      </c>
      <c r="C123" s="117"/>
      <c r="D123" s="43">
        <f t="shared" si="9"/>
        <v>0</v>
      </c>
      <c r="E123" s="44">
        <f t="shared" si="7"/>
        <v>0</v>
      </c>
      <c r="F123" s="43">
        <f t="shared" si="10"/>
        <v>0</v>
      </c>
      <c r="G123" s="45" t="e">
        <f>IF(AND(C123&lt;&gt;"",SUM(G$27:G122)&lt;E$19),$E$19/$E$23,0)</f>
        <v>#N/A</v>
      </c>
      <c r="H123" s="43">
        <f t="shared" si="11"/>
        <v>0</v>
      </c>
      <c r="I123" s="43">
        <f t="shared" si="13"/>
        <v>0</v>
      </c>
      <c r="J123" s="78" t="str">
        <f t="shared" si="12"/>
        <v>2030–2031</v>
      </c>
      <c r="K123" s="78"/>
      <c r="L123" s="89"/>
      <c r="M123" s="78"/>
      <c r="N123" s="87"/>
      <c r="O123" s="79"/>
      <c r="Q123" s="46"/>
    </row>
    <row r="124" spans="1:17" s="40" customFormat="1" ht="20.25" customHeight="1" x14ac:dyDescent="0.2">
      <c r="A124" s="41">
        <v>47696</v>
      </c>
      <c r="B124" s="42">
        <f t="shared" si="8"/>
        <v>0</v>
      </c>
      <c r="C124" s="117"/>
      <c r="D124" s="43">
        <f t="shared" si="9"/>
        <v>0</v>
      </c>
      <c r="E124" s="44">
        <f t="shared" si="7"/>
        <v>0</v>
      </c>
      <c r="F124" s="43">
        <f t="shared" si="10"/>
        <v>0</v>
      </c>
      <c r="G124" s="45" t="e">
        <f>IF(AND(C124&lt;&gt;"",SUM(G$27:G123)&lt;E$19),$E$19/$E$23,0)</f>
        <v>#N/A</v>
      </c>
      <c r="H124" s="43">
        <f t="shared" si="11"/>
        <v>0</v>
      </c>
      <c r="I124" s="43">
        <f t="shared" si="13"/>
        <v>0</v>
      </c>
      <c r="J124" s="78" t="str">
        <f t="shared" si="12"/>
        <v>2030–2031</v>
      </c>
      <c r="K124" s="78"/>
      <c r="L124" s="89"/>
      <c r="M124" s="78"/>
      <c r="N124" s="87"/>
      <c r="O124" s="79"/>
      <c r="Q124" s="46"/>
    </row>
    <row r="125" spans="1:17" s="40" customFormat="1" ht="20.25" customHeight="1" x14ac:dyDescent="0.2">
      <c r="A125" s="41">
        <v>47727</v>
      </c>
      <c r="B125" s="42">
        <f t="shared" si="8"/>
        <v>0</v>
      </c>
      <c r="C125" s="117"/>
      <c r="D125" s="43">
        <f t="shared" si="9"/>
        <v>0</v>
      </c>
      <c r="E125" s="44">
        <f t="shared" si="7"/>
        <v>0</v>
      </c>
      <c r="F125" s="43">
        <f t="shared" si="10"/>
        <v>0</v>
      </c>
      <c r="G125" s="45" t="e">
        <f>IF(AND(C125&lt;&gt;"",SUM(G$27:G124)&lt;E$19),$E$19/$E$23,0)</f>
        <v>#N/A</v>
      </c>
      <c r="H125" s="43">
        <f t="shared" si="11"/>
        <v>0</v>
      </c>
      <c r="I125" s="43">
        <f t="shared" si="13"/>
        <v>0</v>
      </c>
      <c r="J125" s="78" t="str">
        <f t="shared" si="12"/>
        <v>2030–2031</v>
      </c>
      <c r="K125" s="78"/>
      <c r="L125" s="89"/>
      <c r="M125" s="78"/>
      <c r="N125" s="87"/>
      <c r="O125" s="79"/>
      <c r="Q125" s="46"/>
    </row>
    <row r="126" spans="1:17" s="40" customFormat="1" ht="20.25" customHeight="1" x14ac:dyDescent="0.2">
      <c r="A126" s="41">
        <v>47757</v>
      </c>
      <c r="B126" s="42">
        <f t="shared" si="8"/>
        <v>0</v>
      </c>
      <c r="C126" s="117"/>
      <c r="D126" s="43">
        <f t="shared" si="9"/>
        <v>0</v>
      </c>
      <c r="E126" s="44">
        <f t="shared" si="7"/>
        <v>0</v>
      </c>
      <c r="F126" s="43">
        <f t="shared" si="10"/>
        <v>0</v>
      </c>
      <c r="G126" s="45" t="e">
        <f>IF(AND(C126&lt;&gt;"",SUM(G$27:G125)&lt;E$19),$E$19/$E$23,0)</f>
        <v>#N/A</v>
      </c>
      <c r="H126" s="43">
        <f t="shared" si="11"/>
        <v>0</v>
      </c>
      <c r="I126" s="43">
        <f t="shared" si="13"/>
        <v>0</v>
      </c>
      <c r="J126" s="78" t="str">
        <f t="shared" si="12"/>
        <v>2030–2031</v>
      </c>
      <c r="K126" s="78"/>
      <c r="L126" s="89"/>
      <c r="M126" s="78"/>
      <c r="N126" s="87"/>
      <c r="O126" s="79"/>
      <c r="Q126" s="46"/>
    </row>
    <row r="127" spans="1:17" s="40" customFormat="1" ht="20.25" customHeight="1" x14ac:dyDescent="0.2">
      <c r="A127" s="41">
        <v>47788</v>
      </c>
      <c r="B127" s="42">
        <f t="shared" si="8"/>
        <v>0</v>
      </c>
      <c r="C127" s="117"/>
      <c r="D127" s="43">
        <f t="shared" si="9"/>
        <v>0</v>
      </c>
      <c r="E127" s="44">
        <f t="shared" si="7"/>
        <v>0</v>
      </c>
      <c r="F127" s="43">
        <f t="shared" si="10"/>
        <v>0</v>
      </c>
      <c r="G127" s="45" t="e">
        <f>IF(AND(C127&lt;&gt;"",SUM(G$27:G126)&lt;E$19),$E$19/$E$23,0)</f>
        <v>#N/A</v>
      </c>
      <c r="H127" s="43">
        <f t="shared" si="11"/>
        <v>0</v>
      </c>
      <c r="I127" s="43">
        <f t="shared" si="13"/>
        <v>0</v>
      </c>
      <c r="J127" s="78" t="str">
        <f t="shared" si="12"/>
        <v>2030–2031</v>
      </c>
      <c r="K127" s="78"/>
      <c r="L127" s="89"/>
      <c r="M127" s="78"/>
      <c r="N127" s="87"/>
      <c r="O127" s="79"/>
      <c r="Q127" s="46"/>
    </row>
    <row r="128" spans="1:17" s="40" customFormat="1" ht="20.25" customHeight="1" x14ac:dyDescent="0.2">
      <c r="A128" s="41">
        <v>47818</v>
      </c>
      <c r="B128" s="42">
        <f t="shared" si="8"/>
        <v>0</v>
      </c>
      <c r="C128" s="117"/>
      <c r="D128" s="43">
        <f t="shared" si="9"/>
        <v>0</v>
      </c>
      <c r="E128" s="44">
        <f t="shared" si="7"/>
        <v>0</v>
      </c>
      <c r="F128" s="43">
        <f t="shared" si="10"/>
        <v>0</v>
      </c>
      <c r="G128" s="45" t="e">
        <f>IF(AND(C128&lt;&gt;"",SUM(G$27:G127)&lt;E$19),$E$19/$E$23,0)</f>
        <v>#N/A</v>
      </c>
      <c r="H128" s="43">
        <f t="shared" si="11"/>
        <v>0</v>
      </c>
      <c r="I128" s="43">
        <f t="shared" si="13"/>
        <v>0</v>
      </c>
      <c r="J128" s="78" t="str">
        <f t="shared" si="12"/>
        <v>2030–2031</v>
      </c>
      <c r="K128" s="78"/>
      <c r="L128" s="89"/>
      <c r="M128" s="78"/>
      <c r="N128" s="87"/>
      <c r="O128" s="79"/>
      <c r="Q128" s="46"/>
    </row>
    <row r="129" spans="1:17" s="40" customFormat="1" ht="20.25" customHeight="1" x14ac:dyDescent="0.2">
      <c r="A129" s="41">
        <v>47849</v>
      </c>
      <c r="B129" s="42">
        <f t="shared" si="8"/>
        <v>0</v>
      </c>
      <c r="C129" s="117"/>
      <c r="D129" s="43">
        <f t="shared" si="9"/>
        <v>0</v>
      </c>
      <c r="E129" s="44">
        <f t="shared" si="7"/>
        <v>0</v>
      </c>
      <c r="F129" s="43">
        <f t="shared" si="10"/>
        <v>0</v>
      </c>
      <c r="G129" s="45" t="e">
        <f>IF(AND(C129&lt;&gt;"",SUM(G$27:G128)&lt;E$19),$E$19/$E$23,0)</f>
        <v>#N/A</v>
      </c>
      <c r="H129" s="43">
        <f t="shared" si="11"/>
        <v>0</v>
      </c>
      <c r="I129" s="43">
        <f t="shared" si="13"/>
        <v>0</v>
      </c>
      <c r="J129" s="78" t="str">
        <f t="shared" si="12"/>
        <v>2030–2031</v>
      </c>
      <c r="K129" s="78"/>
      <c r="L129" s="89"/>
      <c r="M129" s="78"/>
      <c r="N129" s="87"/>
      <c r="O129" s="79"/>
      <c r="Q129" s="46"/>
    </row>
    <row r="130" spans="1:17" s="40" customFormat="1" ht="20.25" customHeight="1" x14ac:dyDescent="0.2">
      <c r="A130" s="41">
        <v>47880</v>
      </c>
      <c r="B130" s="42">
        <f t="shared" si="8"/>
        <v>0</v>
      </c>
      <c r="C130" s="117"/>
      <c r="D130" s="43">
        <f t="shared" si="9"/>
        <v>0</v>
      </c>
      <c r="E130" s="44">
        <f t="shared" si="7"/>
        <v>0</v>
      </c>
      <c r="F130" s="43">
        <f t="shared" si="10"/>
        <v>0</v>
      </c>
      <c r="G130" s="45" t="e">
        <f>IF(AND(C130&lt;&gt;"",SUM(G$27:G129)&lt;E$19),$E$19/$E$23,0)</f>
        <v>#N/A</v>
      </c>
      <c r="H130" s="43">
        <f t="shared" si="11"/>
        <v>0</v>
      </c>
      <c r="I130" s="43">
        <f t="shared" si="13"/>
        <v>0</v>
      </c>
      <c r="J130" s="78" t="str">
        <f t="shared" si="12"/>
        <v>2030–2031</v>
      </c>
      <c r="K130" s="78"/>
      <c r="L130" s="89"/>
      <c r="M130" s="78"/>
      <c r="N130" s="87"/>
      <c r="O130" s="79"/>
      <c r="Q130" s="46"/>
    </row>
    <row r="131" spans="1:17" s="40" customFormat="1" ht="20.25" customHeight="1" x14ac:dyDescent="0.2">
      <c r="A131" s="41">
        <v>47908</v>
      </c>
      <c r="B131" s="42">
        <f t="shared" si="8"/>
        <v>0</v>
      </c>
      <c r="C131" s="117"/>
      <c r="D131" s="43">
        <f t="shared" si="9"/>
        <v>0</v>
      </c>
      <c r="E131" s="44">
        <f t="shared" si="7"/>
        <v>0</v>
      </c>
      <c r="F131" s="43">
        <f t="shared" si="10"/>
        <v>0</v>
      </c>
      <c r="G131" s="45" t="e">
        <f>IF(AND(C131&lt;&gt;"",SUM(G$27:G130)&lt;E$19),$E$19/$E$23,0)</f>
        <v>#N/A</v>
      </c>
      <c r="H131" s="43">
        <f t="shared" si="11"/>
        <v>0</v>
      </c>
      <c r="I131" s="43">
        <f t="shared" si="13"/>
        <v>0</v>
      </c>
      <c r="J131" s="78" t="str">
        <f t="shared" si="12"/>
        <v>2030–2031</v>
      </c>
      <c r="K131" s="78"/>
      <c r="L131" s="89"/>
      <c r="M131" s="78"/>
      <c r="N131" s="87"/>
      <c r="O131" s="79"/>
      <c r="Q131" s="46"/>
    </row>
    <row r="132" spans="1:17" s="40" customFormat="1" ht="20.25" customHeight="1" x14ac:dyDescent="0.2">
      <c r="A132" s="41">
        <v>47939</v>
      </c>
      <c r="B132" s="42">
        <f t="shared" si="8"/>
        <v>0</v>
      </c>
      <c r="C132" s="117"/>
      <c r="D132" s="43">
        <f t="shared" si="9"/>
        <v>0</v>
      </c>
      <c r="E132" s="44">
        <f t="shared" si="7"/>
        <v>0</v>
      </c>
      <c r="F132" s="43">
        <f t="shared" si="10"/>
        <v>0</v>
      </c>
      <c r="G132" s="45" t="e">
        <f>IF(AND(C132&lt;&gt;"",SUM(G$27:G131)&lt;E$19),$E$19/$E$23,0)</f>
        <v>#N/A</v>
      </c>
      <c r="H132" s="43">
        <f t="shared" si="11"/>
        <v>0</v>
      </c>
      <c r="I132" s="43">
        <f t="shared" si="13"/>
        <v>0</v>
      </c>
      <c r="J132" s="78" t="str">
        <f t="shared" si="12"/>
        <v>2030–2031</v>
      </c>
      <c r="K132" s="78"/>
      <c r="L132" s="89"/>
      <c r="M132" s="78"/>
      <c r="N132" s="87"/>
      <c r="O132" s="79"/>
      <c r="Q132" s="46"/>
    </row>
    <row r="133" spans="1:17" s="40" customFormat="1" ht="20.25" customHeight="1" x14ac:dyDescent="0.2">
      <c r="A133" s="41">
        <v>47969</v>
      </c>
      <c r="B133" s="42">
        <f t="shared" si="8"/>
        <v>0</v>
      </c>
      <c r="C133" s="117"/>
      <c r="D133" s="43">
        <f t="shared" si="9"/>
        <v>0</v>
      </c>
      <c r="E133" s="44">
        <f t="shared" si="7"/>
        <v>0</v>
      </c>
      <c r="F133" s="43">
        <f t="shared" si="10"/>
        <v>0</v>
      </c>
      <c r="G133" s="45" t="e">
        <f>IF(AND(C133&lt;&gt;"",SUM(G$27:G132)&lt;E$19),$E$19/$E$23,0)</f>
        <v>#N/A</v>
      </c>
      <c r="H133" s="43">
        <f t="shared" si="11"/>
        <v>0</v>
      </c>
      <c r="I133" s="43">
        <f t="shared" si="13"/>
        <v>0</v>
      </c>
      <c r="J133" s="78" t="str">
        <f t="shared" si="12"/>
        <v>2030–2031</v>
      </c>
      <c r="K133" s="78"/>
      <c r="L133" s="89"/>
      <c r="M133" s="78"/>
      <c r="N133" s="87"/>
      <c r="O133" s="79"/>
      <c r="Q133" s="46"/>
    </row>
    <row r="134" spans="1:17" s="40" customFormat="1" ht="20.25" customHeight="1" x14ac:dyDescent="0.2">
      <c r="A134" s="41">
        <v>48000</v>
      </c>
      <c r="B134" s="42">
        <f t="shared" si="8"/>
        <v>0</v>
      </c>
      <c r="C134" s="117"/>
      <c r="D134" s="43">
        <f t="shared" si="9"/>
        <v>0</v>
      </c>
      <c r="E134" s="44">
        <f t="shared" si="7"/>
        <v>0</v>
      </c>
      <c r="F134" s="43">
        <f t="shared" si="10"/>
        <v>0</v>
      </c>
      <c r="G134" s="45" t="e">
        <f>IF(AND(C134&lt;&gt;"",SUM(G$27:G133)&lt;E$19),$E$19/$E$23,0)</f>
        <v>#N/A</v>
      </c>
      <c r="H134" s="43">
        <f t="shared" si="11"/>
        <v>0</v>
      </c>
      <c r="I134" s="43">
        <f t="shared" si="13"/>
        <v>0</v>
      </c>
      <c r="J134" s="78" t="str">
        <f t="shared" si="12"/>
        <v>2030–2031</v>
      </c>
      <c r="K134" s="78"/>
      <c r="L134" s="89"/>
      <c r="M134" s="78"/>
      <c r="N134" s="87"/>
      <c r="O134" s="79"/>
      <c r="Q134" s="46"/>
    </row>
    <row r="135" spans="1:17" s="40" customFormat="1" ht="20.25" customHeight="1" x14ac:dyDescent="0.2">
      <c r="A135" s="41">
        <v>48030</v>
      </c>
      <c r="B135" s="42">
        <f t="shared" si="8"/>
        <v>0</v>
      </c>
      <c r="C135" s="117"/>
      <c r="D135" s="43">
        <f t="shared" si="9"/>
        <v>0</v>
      </c>
      <c r="E135" s="44">
        <f t="shared" si="7"/>
        <v>0</v>
      </c>
      <c r="F135" s="43">
        <f t="shared" si="10"/>
        <v>0</v>
      </c>
      <c r="G135" s="45" t="e">
        <f>IF(AND(C135&lt;&gt;"",SUM(G$27:G134)&lt;E$19),$E$19/$E$23,0)</f>
        <v>#N/A</v>
      </c>
      <c r="H135" s="43">
        <f t="shared" si="11"/>
        <v>0</v>
      </c>
      <c r="I135" s="43">
        <f t="shared" si="13"/>
        <v>0</v>
      </c>
      <c r="J135" s="78" t="str">
        <f t="shared" si="12"/>
        <v>2031–2032</v>
      </c>
      <c r="K135" s="78"/>
      <c r="L135" s="89"/>
      <c r="M135" s="78"/>
      <c r="N135" s="87"/>
      <c r="O135" s="79"/>
      <c r="Q135" s="46"/>
    </row>
    <row r="136" spans="1:17" s="40" customFormat="1" ht="20.25" customHeight="1" x14ac:dyDescent="0.2">
      <c r="A136" s="41">
        <v>48061</v>
      </c>
      <c r="B136" s="42">
        <f t="shared" si="8"/>
        <v>0</v>
      </c>
      <c r="C136" s="117"/>
      <c r="D136" s="43">
        <f t="shared" si="9"/>
        <v>0</v>
      </c>
      <c r="E136" s="44">
        <f t="shared" si="7"/>
        <v>0</v>
      </c>
      <c r="F136" s="43">
        <f t="shared" si="10"/>
        <v>0</v>
      </c>
      <c r="G136" s="45" t="e">
        <f>IF(AND(C136&lt;&gt;"",SUM(G$27:G135)&lt;E$19),$E$19/$E$23,0)</f>
        <v>#N/A</v>
      </c>
      <c r="H136" s="43">
        <f t="shared" si="11"/>
        <v>0</v>
      </c>
      <c r="I136" s="43">
        <f t="shared" si="13"/>
        <v>0</v>
      </c>
      <c r="J136" s="78" t="str">
        <f t="shared" si="12"/>
        <v>2031–2032</v>
      </c>
      <c r="K136" s="78"/>
      <c r="L136" s="89"/>
      <c r="M136" s="78"/>
      <c r="N136" s="87"/>
      <c r="O136" s="79"/>
      <c r="Q136" s="46"/>
    </row>
    <row r="137" spans="1:17" s="40" customFormat="1" ht="20.25" customHeight="1" x14ac:dyDescent="0.2">
      <c r="A137" s="41">
        <v>48092</v>
      </c>
      <c r="B137" s="42">
        <f t="shared" si="8"/>
        <v>0</v>
      </c>
      <c r="C137" s="117"/>
      <c r="D137" s="43">
        <f t="shared" si="9"/>
        <v>0</v>
      </c>
      <c r="E137" s="44">
        <f t="shared" si="7"/>
        <v>0</v>
      </c>
      <c r="F137" s="43">
        <f t="shared" si="10"/>
        <v>0</v>
      </c>
      <c r="G137" s="45" t="e">
        <f>IF(AND(C137&lt;&gt;"",SUM(G$27:G136)&lt;E$19),$E$19/$E$23,0)</f>
        <v>#N/A</v>
      </c>
      <c r="H137" s="43">
        <f t="shared" si="11"/>
        <v>0</v>
      </c>
      <c r="I137" s="43">
        <f t="shared" si="13"/>
        <v>0</v>
      </c>
      <c r="J137" s="78" t="str">
        <f t="shared" si="12"/>
        <v>2031–2032</v>
      </c>
      <c r="K137" s="78"/>
      <c r="L137" s="89"/>
      <c r="M137" s="78"/>
      <c r="N137" s="87"/>
      <c r="O137" s="79"/>
      <c r="Q137" s="46"/>
    </row>
    <row r="138" spans="1:17" s="40" customFormat="1" ht="20.25" customHeight="1" x14ac:dyDescent="0.2">
      <c r="A138" s="41">
        <v>48122</v>
      </c>
      <c r="B138" s="42">
        <f t="shared" si="8"/>
        <v>0</v>
      </c>
      <c r="C138" s="117"/>
      <c r="D138" s="43">
        <f t="shared" si="9"/>
        <v>0</v>
      </c>
      <c r="E138" s="44">
        <f t="shared" si="7"/>
        <v>0</v>
      </c>
      <c r="F138" s="43">
        <f t="shared" si="10"/>
        <v>0</v>
      </c>
      <c r="G138" s="45" t="e">
        <f>IF(AND(C138&lt;&gt;"",SUM(G$27:G137)&lt;E$19),$E$19/$E$23,0)</f>
        <v>#N/A</v>
      </c>
      <c r="H138" s="43">
        <f t="shared" si="11"/>
        <v>0</v>
      </c>
      <c r="I138" s="43">
        <f t="shared" si="13"/>
        <v>0</v>
      </c>
      <c r="J138" s="78" t="str">
        <f t="shared" si="12"/>
        <v>2031–2032</v>
      </c>
      <c r="K138" s="78"/>
      <c r="L138" s="89"/>
      <c r="M138" s="78"/>
      <c r="N138" s="87"/>
      <c r="O138" s="79"/>
      <c r="Q138" s="46"/>
    </row>
    <row r="139" spans="1:17" s="40" customFormat="1" ht="20.25" customHeight="1" x14ac:dyDescent="0.2">
      <c r="A139" s="41">
        <v>48153</v>
      </c>
      <c r="B139" s="42">
        <f t="shared" si="8"/>
        <v>0</v>
      </c>
      <c r="C139" s="117"/>
      <c r="D139" s="43">
        <f t="shared" si="9"/>
        <v>0</v>
      </c>
      <c r="E139" s="44">
        <f t="shared" si="7"/>
        <v>0</v>
      </c>
      <c r="F139" s="43">
        <f t="shared" si="10"/>
        <v>0</v>
      </c>
      <c r="G139" s="45" t="e">
        <f>IF(AND(C139&lt;&gt;"",SUM(G$27:G138)&lt;E$19),$E$19/$E$23,0)</f>
        <v>#N/A</v>
      </c>
      <c r="H139" s="43">
        <f t="shared" si="11"/>
        <v>0</v>
      </c>
      <c r="I139" s="43">
        <f t="shared" si="13"/>
        <v>0</v>
      </c>
      <c r="J139" s="78" t="str">
        <f t="shared" si="12"/>
        <v>2031–2032</v>
      </c>
      <c r="K139" s="78"/>
      <c r="L139" s="89"/>
      <c r="M139" s="78"/>
      <c r="N139" s="87"/>
      <c r="O139" s="79"/>
      <c r="Q139" s="46"/>
    </row>
    <row r="140" spans="1:17" s="40" customFormat="1" ht="20.25" customHeight="1" x14ac:dyDescent="0.2">
      <c r="A140" s="41">
        <v>48183</v>
      </c>
      <c r="B140" s="42">
        <f t="shared" si="8"/>
        <v>0</v>
      </c>
      <c r="C140" s="117"/>
      <c r="D140" s="43">
        <f t="shared" si="9"/>
        <v>0</v>
      </c>
      <c r="E140" s="44">
        <f t="shared" si="7"/>
        <v>0</v>
      </c>
      <c r="F140" s="43">
        <f t="shared" si="10"/>
        <v>0</v>
      </c>
      <c r="G140" s="45" t="e">
        <f>IF(AND(C140&lt;&gt;"",SUM(G$27:G139)&lt;E$19),$E$19/$E$23,0)</f>
        <v>#N/A</v>
      </c>
      <c r="H140" s="43">
        <f t="shared" si="11"/>
        <v>0</v>
      </c>
      <c r="I140" s="43">
        <f t="shared" si="13"/>
        <v>0</v>
      </c>
      <c r="J140" s="78" t="str">
        <f t="shared" si="12"/>
        <v>2031–2032</v>
      </c>
      <c r="K140" s="78"/>
      <c r="L140" s="89"/>
      <c r="M140" s="78"/>
      <c r="N140" s="87"/>
      <c r="O140" s="79"/>
      <c r="Q140" s="46"/>
    </row>
    <row r="141" spans="1:17" s="40" customFormat="1" ht="20.25" customHeight="1" x14ac:dyDescent="0.2">
      <c r="A141" s="41">
        <v>48214</v>
      </c>
      <c r="B141" s="42">
        <f t="shared" si="8"/>
        <v>0</v>
      </c>
      <c r="C141" s="117"/>
      <c r="D141" s="43">
        <f t="shared" si="9"/>
        <v>0</v>
      </c>
      <c r="E141" s="44">
        <f t="shared" si="7"/>
        <v>0</v>
      </c>
      <c r="F141" s="43">
        <f t="shared" si="10"/>
        <v>0</v>
      </c>
      <c r="G141" s="45" t="e">
        <f>IF(AND(C141&lt;&gt;"",SUM(G$27:G140)&lt;E$19),$E$19/$E$23,0)</f>
        <v>#N/A</v>
      </c>
      <c r="H141" s="43">
        <f t="shared" si="11"/>
        <v>0</v>
      </c>
      <c r="I141" s="43">
        <f t="shared" si="13"/>
        <v>0</v>
      </c>
      <c r="J141" s="78" t="str">
        <f t="shared" si="12"/>
        <v>2031–2032</v>
      </c>
      <c r="K141" s="78"/>
      <c r="L141" s="89"/>
      <c r="M141" s="78"/>
      <c r="N141" s="87"/>
      <c r="O141" s="79"/>
      <c r="Q141" s="46"/>
    </row>
    <row r="142" spans="1:17" s="40" customFormat="1" ht="20.25" customHeight="1" x14ac:dyDescent="0.2">
      <c r="A142" s="41">
        <v>48245</v>
      </c>
      <c r="B142" s="42">
        <f t="shared" si="8"/>
        <v>0</v>
      </c>
      <c r="C142" s="117"/>
      <c r="D142" s="43">
        <f t="shared" si="9"/>
        <v>0</v>
      </c>
      <c r="E142" s="44">
        <f t="shared" si="7"/>
        <v>0</v>
      </c>
      <c r="F142" s="43">
        <f t="shared" si="10"/>
        <v>0</v>
      </c>
      <c r="G142" s="45" t="e">
        <f>IF(AND(C142&lt;&gt;"",SUM(G$27:G141)&lt;E$19),$E$19/$E$23,0)</f>
        <v>#N/A</v>
      </c>
      <c r="H142" s="43">
        <f t="shared" si="11"/>
        <v>0</v>
      </c>
      <c r="I142" s="43">
        <f t="shared" si="13"/>
        <v>0</v>
      </c>
      <c r="J142" s="78" t="str">
        <f t="shared" si="12"/>
        <v>2031–2032</v>
      </c>
      <c r="K142" s="78"/>
      <c r="L142" s="89"/>
      <c r="M142" s="78"/>
      <c r="N142" s="87"/>
      <c r="O142" s="79"/>
      <c r="Q142" s="46"/>
    </row>
    <row r="143" spans="1:17" s="40" customFormat="1" ht="20.25" customHeight="1" x14ac:dyDescent="0.2">
      <c r="A143" s="41">
        <v>48274</v>
      </c>
      <c r="B143" s="42">
        <f t="shared" si="8"/>
        <v>0</v>
      </c>
      <c r="C143" s="117"/>
      <c r="D143" s="43">
        <f t="shared" si="9"/>
        <v>0</v>
      </c>
      <c r="E143" s="44">
        <f t="shared" si="7"/>
        <v>0</v>
      </c>
      <c r="F143" s="43">
        <f t="shared" si="10"/>
        <v>0</v>
      </c>
      <c r="G143" s="45" t="e">
        <f>IF(AND(C143&lt;&gt;"",SUM(G$27:G142)&lt;E$19),$E$19/$E$23,0)</f>
        <v>#N/A</v>
      </c>
      <c r="H143" s="43">
        <f t="shared" si="11"/>
        <v>0</v>
      </c>
      <c r="I143" s="43">
        <f t="shared" si="13"/>
        <v>0</v>
      </c>
      <c r="J143" s="78" t="str">
        <f t="shared" si="12"/>
        <v>2031–2032</v>
      </c>
      <c r="K143" s="78"/>
      <c r="L143" s="89"/>
      <c r="M143" s="78"/>
      <c r="N143" s="87"/>
      <c r="O143" s="79"/>
      <c r="Q143" s="46"/>
    </row>
    <row r="144" spans="1:17" s="40" customFormat="1" ht="20.25" customHeight="1" x14ac:dyDescent="0.2">
      <c r="A144" s="41">
        <v>48305</v>
      </c>
      <c r="B144" s="42">
        <f t="shared" si="8"/>
        <v>0</v>
      </c>
      <c r="C144" s="117"/>
      <c r="D144" s="43">
        <f t="shared" si="9"/>
        <v>0</v>
      </c>
      <c r="E144" s="44">
        <f t="shared" si="7"/>
        <v>0</v>
      </c>
      <c r="F144" s="43">
        <f t="shared" si="10"/>
        <v>0</v>
      </c>
      <c r="G144" s="45" t="e">
        <f>IF(AND(C144&lt;&gt;"",SUM(G$27:G143)&lt;E$19),$E$19/$E$23,0)</f>
        <v>#N/A</v>
      </c>
      <c r="H144" s="43">
        <f t="shared" si="11"/>
        <v>0</v>
      </c>
      <c r="I144" s="43">
        <f t="shared" si="13"/>
        <v>0</v>
      </c>
      <c r="J144" s="78" t="str">
        <f t="shared" si="12"/>
        <v>2031–2032</v>
      </c>
      <c r="K144" s="78"/>
      <c r="L144" s="89"/>
      <c r="M144" s="78"/>
      <c r="N144" s="87"/>
      <c r="O144" s="79"/>
      <c r="Q144" s="46"/>
    </row>
    <row r="145" spans="1:17" s="40" customFormat="1" ht="20.25" customHeight="1" x14ac:dyDescent="0.2">
      <c r="A145" s="41">
        <v>48335</v>
      </c>
      <c r="B145" s="42">
        <f t="shared" si="8"/>
        <v>0</v>
      </c>
      <c r="C145" s="117"/>
      <c r="D145" s="43">
        <f t="shared" si="9"/>
        <v>0</v>
      </c>
      <c r="E145" s="44">
        <f t="shared" si="7"/>
        <v>0</v>
      </c>
      <c r="F145" s="43">
        <f t="shared" si="10"/>
        <v>0</v>
      </c>
      <c r="G145" s="45" t="e">
        <f>IF(AND(C145&lt;&gt;"",SUM(G$27:G144)&lt;E$19),$E$19/$E$23,0)</f>
        <v>#N/A</v>
      </c>
      <c r="H145" s="43">
        <f t="shared" si="11"/>
        <v>0</v>
      </c>
      <c r="I145" s="43">
        <f t="shared" si="13"/>
        <v>0</v>
      </c>
      <c r="J145" s="78" t="str">
        <f t="shared" si="12"/>
        <v>2031–2032</v>
      </c>
      <c r="K145" s="78"/>
      <c r="L145" s="89"/>
      <c r="M145" s="78"/>
      <c r="N145" s="87"/>
      <c r="O145" s="79"/>
      <c r="Q145" s="46"/>
    </row>
    <row r="146" spans="1:17" s="40" customFormat="1" ht="20.25" customHeight="1" x14ac:dyDescent="0.2">
      <c r="A146" s="41">
        <v>48366</v>
      </c>
      <c r="B146" s="42">
        <f t="shared" si="8"/>
        <v>0</v>
      </c>
      <c r="C146" s="117"/>
      <c r="D146" s="43">
        <f t="shared" si="9"/>
        <v>0</v>
      </c>
      <c r="E146" s="44">
        <f t="shared" si="7"/>
        <v>0</v>
      </c>
      <c r="F146" s="43">
        <f t="shared" si="10"/>
        <v>0</v>
      </c>
      <c r="G146" s="45" t="e">
        <f>IF(AND(C146&lt;&gt;"",SUM(G$27:G145)&lt;E$19),$E$19/$E$23,0)</f>
        <v>#N/A</v>
      </c>
      <c r="H146" s="43">
        <f t="shared" si="11"/>
        <v>0</v>
      </c>
      <c r="I146" s="43">
        <f t="shared" si="13"/>
        <v>0</v>
      </c>
      <c r="J146" s="78" t="str">
        <f t="shared" si="12"/>
        <v>2031–2032</v>
      </c>
      <c r="K146" s="78"/>
      <c r="L146" s="89"/>
      <c r="M146" s="78"/>
      <c r="N146" s="87"/>
      <c r="O146" s="79"/>
      <c r="Q146" s="46"/>
    </row>
    <row r="147" spans="1:17" s="40" customFormat="1" ht="20.25" customHeight="1" x14ac:dyDescent="0.2">
      <c r="A147" s="41">
        <v>48396</v>
      </c>
      <c r="B147" s="42">
        <f t="shared" si="8"/>
        <v>0</v>
      </c>
      <c r="C147" s="117"/>
      <c r="D147" s="43">
        <f t="shared" si="9"/>
        <v>0</v>
      </c>
      <c r="E147" s="44">
        <f t="shared" si="7"/>
        <v>0</v>
      </c>
      <c r="F147" s="43">
        <f t="shared" si="10"/>
        <v>0</v>
      </c>
      <c r="G147" s="45" t="e">
        <f>IF(AND(C147&lt;&gt;"",SUM(G$27:G146)&lt;E$19),$E$19/$E$23,0)</f>
        <v>#N/A</v>
      </c>
      <c r="H147" s="43">
        <f t="shared" si="11"/>
        <v>0</v>
      </c>
      <c r="I147" s="43">
        <f t="shared" si="13"/>
        <v>0</v>
      </c>
      <c r="J147" s="78" t="str">
        <f t="shared" si="12"/>
        <v>2032–2033</v>
      </c>
      <c r="K147" s="78"/>
      <c r="L147" s="89"/>
      <c r="M147" s="78"/>
      <c r="N147" s="87"/>
      <c r="O147" s="79"/>
      <c r="Q147" s="46"/>
    </row>
    <row r="148" spans="1:17" s="40" customFormat="1" ht="20.25" customHeight="1" x14ac:dyDescent="0.2">
      <c r="A148" s="41">
        <v>48427</v>
      </c>
      <c r="B148" s="42">
        <f t="shared" si="8"/>
        <v>0</v>
      </c>
      <c r="C148" s="117"/>
      <c r="D148" s="43">
        <f t="shared" si="9"/>
        <v>0</v>
      </c>
      <c r="E148" s="44">
        <f t="shared" si="7"/>
        <v>0</v>
      </c>
      <c r="F148" s="43">
        <f t="shared" si="10"/>
        <v>0</v>
      </c>
      <c r="G148" s="45" t="e">
        <f>IF(AND(C148&lt;&gt;"",SUM(G$27:G147)&lt;E$19),$E$19/$E$23,0)</f>
        <v>#N/A</v>
      </c>
      <c r="H148" s="43">
        <f t="shared" si="11"/>
        <v>0</v>
      </c>
      <c r="I148" s="43">
        <f t="shared" si="13"/>
        <v>0</v>
      </c>
      <c r="J148" s="78" t="str">
        <f t="shared" si="12"/>
        <v>2032–2033</v>
      </c>
      <c r="K148" s="78"/>
      <c r="L148" s="89"/>
      <c r="M148" s="78"/>
      <c r="N148" s="87"/>
      <c r="O148" s="79"/>
      <c r="Q148" s="46"/>
    </row>
    <row r="149" spans="1:17" s="40" customFormat="1" ht="20.25" customHeight="1" x14ac:dyDescent="0.2">
      <c r="A149" s="41">
        <v>48458</v>
      </c>
      <c r="B149" s="42">
        <f t="shared" si="8"/>
        <v>0</v>
      </c>
      <c r="C149" s="117"/>
      <c r="D149" s="43">
        <f t="shared" si="9"/>
        <v>0</v>
      </c>
      <c r="E149" s="44">
        <f t="shared" si="7"/>
        <v>0</v>
      </c>
      <c r="F149" s="43">
        <f t="shared" si="10"/>
        <v>0</v>
      </c>
      <c r="G149" s="45" t="e">
        <f>IF(AND(C149&lt;&gt;"",SUM(G$27:G148)&lt;E$19),$E$19/$E$23,0)</f>
        <v>#N/A</v>
      </c>
      <c r="H149" s="43">
        <f t="shared" si="11"/>
        <v>0</v>
      </c>
      <c r="I149" s="43">
        <f t="shared" si="13"/>
        <v>0</v>
      </c>
      <c r="J149" s="78" t="str">
        <f t="shared" si="12"/>
        <v>2032–2033</v>
      </c>
      <c r="K149" s="78"/>
      <c r="L149" s="89"/>
      <c r="M149" s="78"/>
      <c r="N149" s="87"/>
      <c r="O149" s="79"/>
      <c r="Q149" s="46"/>
    </row>
    <row r="150" spans="1:17" s="40" customFormat="1" ht="20.25" customHeight="1" x14ac:dyDescent="0.2">
      <c r="A150" s="41">
        <v>48488</v>
      </c>
      <c r="B150" s="42">
        <f t="shared" si="8"/>
        <v>0</v>
      </c>
      <c r="C150" s="117"/>
      <c r="D150" s="43">
        <f t="shared" si="9"/>
        <v>0</v>
      </c>
      <c r="E150" s="44">
        <f t="shared" si="7"/>
        <v>0</v>
      </c>
      <c r="F150" s="43">
        <f t="shared" si="10"/>
        <v>0</v>
      </c>
      <c r="G150" s="45" t="e">
        <f>IF(AND(C150&lt;&gt;"",SUM(G$27:G149)&lt;E$19),$E$19/$E$23,0)</f>
        <v>#N/A</v>
      </c>
      <c r="H150" s="43">
        <f t="shared" si="11"/>
        <v>0</v>
      </c>
      <c r="I150" s="43">
        <f t="shared" si="13"/>
        <v>0</v>
      </c>
      <c r="J150" s="78" t="str">
        <f t="shared" si="12"/>
        <v>2032–2033</v>
      </c>
      <c r="K150" s="78"/>
      <c r="L150" s="89"/>
      <c r="M150" s="78"/>
      <c r="N150" s="87"/>
      <c r="O150" s="79"/>
      <c r="Q150" s="46"/>
    </row>
    <row r="151" spans="1:17" s="40" customFormat="1" ht="20.25" customHeight="1" x14ac:dyDescent="0.2">
      <c r="A151" s="41">
        <v>48519</v>
      </c>
      <c r="B151" s="42">
        <f t="shared" si="8"/>
        <v>0</v>
      </c>
      <c r="C151" s="117"/>
      <c r="D151" s="43">
        <f t="shared" si="9"/>
        <v>0</v>
      </c>
      <c r="E151" s="44">
        <f t="shared" si="7"/>
        <v>0</v>
      </c>
      <c r="F151" s="43">
        <f t="shared" si="10"/>
        <v>0</v>
      </c>
      <c r="G151" s="45" t="e">
        <f>IF(AND(C151&lt;&gt;"",SUM(G$27:G150)&lt;E$19),$E$19/$E$23,0)</f>
        <v>#N/A</v>
      </c>
      <c r="H151" s="43">
        <f t="shared" si="11"/>
        <v>0</v>
      </c>
      <c r="I151" s="43">
        <f t="shared" si="13"/>
        <v>0</v>
      </c>
      <c r="J151" s="78" t="str">
        <f t="shared" si="12"/>
        <v>2032–2033</v>
      </c>
      <c r="K151" s="78"/>
      <c r="L151" s="89"/>
      <c r="M151" s="78"/>
      <c r="N151" s="87"/>
      <c r="O151" s="79"/>
      <c r="Q151" s="46"/>
    </row>
    <row r="152" spans="1:17" s="40" customFormat="1" ht="20.25" customHeight="1" x14ac:dyDescent="0.2">
      <c r="A152" s="41">
        <v>48549</v>
      </c>
      <c r="B152" s="42">
        <f t="shared" si="8"/>
        <v>0</v>
      </c>
      <c r="C152" s="117"/>
      <c r="D152" s="43">
        <f t="shared" si="9"/>
        <v>0</v>
      </c>
      <c r="E152" s="44">
        <f t="shared" si="7"/>
        <v>0</v>
      </c>
      <c r="F152" s="43">
        <f t="shared" si="10"/>
        <v>0</v>
      </c>
      <c r="G152" s="45" t="e">
        <f>IF(AND(C152&lt;&gt;"",SUM(G$27:G151)&lt;E$19),$E$19/$E$23,0)</f>
        <v>#N/A</v>
      </c>
      <c r="H152" s="43">
        <f t="shared" si="11"/>
        <v>0</v>
      </c>
      <c r="I152" s="43">
        <f t="shared" si="13"/>
        <v>0</v>
      </c>
      <c r="J152" s="78" t="str">
        <f t="shared" si="12"/>
        <v>2032–2033</v>
      </c>
      <c r="K152" s="78"/>
      <c r="L152" s="89"/>
      <c r="M152" s="78"/>
      <c r="N152" s="87"/>
      <c r="O152" s="79"/>
      <c r="Q152" s="46"/>
    </row>
    <row r="153" spans="1:17" s="40" customFormat="1" ht="20.25" customHeight="1" x14ac:dyDescent="0.2">
      <c r="A153" s="41">
        <v>48580</v>
      </c>
      <c r="B153" s="42">
        <f t="shared" si="8"/>
        <v>0</v>
      </c>
      <c r="C153" s="117"/>
      <c r="D153" s="43">
        <f t="shared" si="9"/>
        <v>0</v>
      </c>
      <c r="E153" s="44">
        <f t="shared" si="7"/>
        <v>0</v>
      </c>
      <c r="F153" s="43">
        <f t="shared" si="10"/>
        <v>0</v>
      </c>
      <c r="G153" s="45" t="e">
        <f>IF(AND(C153&lt;&gt;"",SUM(G$27:G152)&lt;E$19),$E$19/$E$23,0)</f>
        <v>#N/A</v>
      </c>
      <c r="H153" s="43">
        <f t="shared" si="11"/>
        <v>0</v>
      </c>
      <c r="I153" s="43">
        <f t="shared" si="13"/>
        <v>0</v>
      </c>
      <c r="J153" s="78" t="str">
        <f t="shared" si="12"/>
        <v>2032–2033</v>
      </c>
      <c r="K153" s="78"/>
      <c r="L153" s="89"/>
      <c r="M153" s="78"/>
      <c r="N153" s="87"/>
      <c r="O153" s="79"/>
      <c r="Q153" s="46"/>
    </row>
    <row r="154" spans="1:17" s="40" customFormat="1" ht="20.25" customHeight="1" x14ac:dyDescent="0.2">
      <c r="A154" s="41">
        <v>48611</v>
      </c>
      <c r="B154" s="42">
        <f t="shared" si="8"/>
        <v>0</v>
      </c>
      <c r="C154" s="117"/>
      <c r="D154" s="43">
        <f t="shared" si="9"/>
        <v>0</v>
      </c>
      <c r="E154" s="44">
        <f t="shared" si="7"/>
        <v>0</v>
      </c>
      <c r="F154" s="43">
        <f t="shared" si="10"/>
        <v>0</v>
      </c>
      <c r="G154" s="45" t="e">
        <f>IF(AND(C154&lt;&gt;"",SUM(G$27:G153)&lt;E$19),$E$19/$E$23,0)</f>
        <v>#N/A</v>
      </c>
      <c r="H154" s="43">
        <f t="shared" si="11"/>
        <v>0</v>
      </c>
      <c r="I154" s="43">
        <f t="shared" si="13"/>
        <v>0</v>
      </c>
      <c r="J154" s="78" t="str">
        <f t="shared" si="12"/>
        <v>2032–2033</v>
      </c>
      <c r="K154" s="78"/>
      <c r="L154" s="89"/>
      <c r="M154" s="78"/>
      <c r="N154" s="87"/>
      <c r="O154" s="79"/>
      <c r="Q154" s="46"/>
    </row>
    <row r="155" spans="1:17" s="40" customFormat="1" ht="20.25" customHeight="1" x14ac:dyDescent="0.2">
      <c r="A155" s="41">
        <v>48639</v>
      </c>
      <c r="B155" s="42">
        <f t="shared" si="8"/>
        <v>0</v>
      </c>
      <c r="C155" s="117"/>
      <c r="D155" s="43">
        <f t="shared" si="9"/>
        <v>0</v>
      </c>
      <c r="E155" s="44">
        <f t="shared" ref="E155:E218" si="14">C155-D155</f>
        <v>0</v>
      </c>
      <c r="F155" s="43">
        <f t="shared" si="10"/>
        <v>0</v>
      </c>
      <c r="G155" s="45" t="e">
        <f>IF(AND(C155&lt;&gt;"",SUM(G$27:G154)&lt;E$19),$E$19/$E$23,0)</f>
        <v>#N/A</v>
      </c>
      <c r="H155" s="43">
        <f t="shared" si="11"/>
        <v>0</v>
      </c>
      <c r="I155" s="43">
        <f t="shared" si="13"/>
        <v>0</v>
      </c>
      <c r="J155" s="78" t="str">
        <f t="shared" si="12"/>
        <v>2032–2033</v>
      </c>
      <c r="K155" s="78"/>
      <c r="L155" s="89"/>
      <c r="M155" s="78"/>
      <c r="N155" s="87"/>
      <c r="O155" s="79"/>
      <c r="Q155" s="46"/>
    </row>
    <row r="156" spans="1:17" s="40" customFormat="1" ht="20.25" customHeight="1" x14ac:dyDescent="0.2">
      <c r="A156" s="41">
        <v>48670</v>
      </c>
      <c r="B156" s="42">
        <f t="shared" ref="B156:B219" si="15">IF(C156&gt;0,C156*-1,C156)</f>
        <v>0</v>
      </c>
      <c r="C156" s="117"/>
      <c r="D156" s="43">
        <f t="shared" ref="D156:D219" si="16">IF(C156="",0,IF($E$15="Beginning",IF(C155&lt;&gt;"",$F155*$E$6/12,0),IF(C155&lt;&gt;"",$F155*$E$6/12,$E$16*$E$6/12)))</f>
        <v>0</v>
      </c>
      <c r="E156" s="44">
        <f t="shared" si="14"/>
        <v>0</v>
      </c>
      <c r="F156" s="43">
        <f t="shared" ref="F156:F219" si="17">IF(C156="",0,IF(C155="",$E$16-E156,IF(C156&lt;&gt;"",F155-E156)))</f>
        <v>0</v>
      </c>
      <c r="G156" s="45" t="e">
        <f>IF(AND(C156&lt;&gt;"",SUM(G$27:G155)&lt;E$19),$E$19/$E$23,0)</f>
        <v>#N/A</v>
      </c>
      <c r="H156" s="43">
        <f t="shared" ref="H156:H219" si="18">IF(C156&lt;&gt;"",G156+H155,0)</f>
        <v>0</v>
      </c>
      <c r="I156" s="43">
        <f t="shared" si="13"/>
        <v>0</v>
      </c>
      <c r="J156" s="78" t="str">
        <f t="shared" ref="J156:J219" si="19">IF(OR(MONTH(A156)=1,MONTH(A156)=2,MONTH(A156)=3,MONTH(A156)=4,MONTH(A156)=5,MONTH(A156)=6),YEAR(A156)-1&amp;"–"&amp;YEAR(A156),YEAR(A156)&amp;"–"&amp;YEAR(A156)+1)</f>
        <v>2032–2033</v>
      </c>
      <c r="K156" s="78"/>
      <c r="L156" s="89"/>
      <c r="M156" s="78"/>
      <c r="N156" s="87"/>
      <c r="O156" s="79"/>
      <c r="Q156" s="46"/>
    </row>
    <row r="157" spans="1:17" s="40" customFormat="1" ht="20.25" customHeight="1" x14ac:dyDescent="0.2">
      <c r="A157" s="41">
        <v>48700</v>
      </c>
      <c r="B157" s="42">
        <f t="shared" si="15"/>
        <v>0</v>
      </c>
      <c r="C157" s="117"/>
      <c r="D157" s="43">
        <f t="shared" si="16"/>
        <v>0</v>
      </c>
      <c r="E157" s="44">
        <f t="shared" si="14"/>
        <v>0</v>
      </c>
      <c r="F157" s="43">
        <f t="shared" si="17"/>
        <v>0</v>
      </c>
      <c r="G157" s="45" t="e">
        <f>IF(AND(C157&lt;&gt;"",SUM(G$27:G156)&lt;E$19),$E$19/$E$23,0)</f>
        <v>#N/A</v>
      </c>
      <c r="H157" s="43">
        <f t="shared" si="18"/>
        <v>0</v>
      </c>
      <c r="I157" s="43">
        <f t="shared" ref="I157:I220" si="20">IF(C157&lt;&gt;"",$E$19-H157,0)</f>
        <v>0</v>
      </c>
      <c r="J157" s="78" t="str">
        <f t="shared" si="19"/>
        <v>2032–2033</v>
      </c>
      <c r="K157" s="78"/>
      <c r="L157" s="89"/>
      <c r="M157" s="78"/>
      <c r="N157" s="87"/>
      <c r="O157" s="79"/>
      <c r="Q157" s="46"/>
    </row>
    <row r="158" spans="1:17" s="40" customFormat="1" ht="20.25" customHeight="1" x14ac:dyDescent="0.2">
      <c r="A158" s="41">
        <v>48731</v>
      </c>
      <c r="B158" s="42">
        <f t="shared" si="15"/>
        <v>0</v>
      </c>
      <c r="C158" s="117"/>
      <c r="D158" s="43">
        <f t="shared" si="16"/>
        <v>0</v>
      </c>
      <c r="E158" s="44">
        <f t="shared" si="14"/>
        <v>0</v>
      </c>
      <c r="F158" s="43">
        <f t="shared" si="17"/>
        <v>0</v>
      </c>
      <c r="G158" s="45" t="e">
        <f>IF(AND(C158&lt;&gt;"",SUM(G$27:G157)&lt;E$19),$E$19/$E$23,0)</f>
        <v>#N/A</v>
      </c>
      <c r="H158" s="43">
        <f t="shared" si="18"/>
        <v>0</v>
      </c>
      <c r="I158" s="43">
        <f t="shared" si="20"/>
        <v>0</v>
      </c>
      <c r="J158" s="78" t="str">
        <f t="shared" si="19"/>
        <v>2032–2033</v>
      </c>
      <c r="K158" s="78"/>
      <c r="L158" s="89"/>
      <c r="M158" s="78"/>
      <c r="N158" s="87"/>
      <c r="O158" s="79"/>
      <c r="Q158" s="46"/>
    </row>
    <row r="159" spans="1:17" s="40" customFormat="1" ht="20.25" customHeight="1" x14ac:dyDescent="0.2">
      <c r="A159" s="41">
        <v>48761</v>
      </c>
      <c r="B159" s="42">
        <f t="shared" si="15"/>
        <v>0</v>
      </c>
      <c r="C159" s="117"/>
      <c r="D159" s="43">
        <f t="shared" si="16"/>
        <v>0</v>
      </c>
      <c r="E159" s="44">
        <f t="shared" si="14"/>
        <v>0</v>
      </c>
      <c r="F159" s="43">
        <f t="shared" si="17"/>
        <v>0</v>
      </c>
      <c r="G159" s="45" t="e">
        <f>IF(AND(C159&lt;&gt;"",SUM(G$27:G158)&lt;E$19),$E$19/$E$23,0)</f>
        <v>#N/A</v>
      </c>
      <c r="H159" s="43">
        <f t="shared" si="18"/>
        <v>0</v>
      </c>
      <c r="I159" s="43">
        <f t="shared" si="20"/>
        <v>0</v>
      </c>
      <c r="J159" s="78" t="str">
        <f t="shared" si="19"/>
        <v>2033–2034</v>
      </c>
      <c r="K159" s="78"/>
      <c r="L159" s="89"/>
      <c r="M159" s="78"/>
      <c r="N159" s="87"/>
      <c r="O159" s="79"/>
      <c r="Q159" s="46"/>
    </row>
    <row r="160" spans="1:17" s="40" customFormat="1" ht="20.25" customHeight="1" x14ac:dyDescent="0.2">
      <c r="A160" s="41">
        <v>48792</v>
      </c>
      <c r="B160" s="42">
        <f t="shared" si="15"/>
        <v>0</v>
      </c>
      <c r="C160" s="117"/>
      <c r="D160" s="43">
        <f t="shared" si="16"/>
        <v>0</v>
      </c>
      <c r="E160" s="44">
        <f t="shared" si="14"/>
        <v>0</v>
      </c>
      <c r="F160" s="43">
        <f t="shared" si="17"/>
        <v>0</v>
      </c>
      <c r="G160" s="45" t="e">
        <f>IF(AND(C160&lt;&gt;"",SUM(G$27:G159)&lt;E$19),$E$19/$E$23,0)</f>
        <v>#N/A</v>
      </c>
      <c r="H160" s="43">
        <f t="shared" si="18"/>
        <v>0</v>
      </c>
      <c r="I160" s="43">
        <f t="shared" si="20"/>
        <v>0</v>
      </c>
      <c r="J160" s="78" t="str">
        <f t="shared" si="19"/>
        <v>2033–2034</v>
      </c>
      <c r="K160" s="78"/>
      <c r="L160" s="89"/>
      <c r="M160" s="78"/>
      <c r="N160" s="87"/>
      <c r="O160" s="79"/>
      <c r="Q160" s="46"/>
    </row>
    <row r="161" spans="1:17" s="40" customFormat="1" ht="20.25" customHeight="1" x14ac:dyDescent="0.2">
      <c r="A161" s="41">
        <v>48823</v>
      </c>
      <c r="B161" s="42">
        <f t="shared" si="15"/>
        <v>0</v>
      </c>
      <c r="C161" s="117"/>
      <c r="D161" s="43">
        <f t="shared" si="16"/>
        <v>0</v>
      </c>
      <c r="E161" s="44">
        <f t="shared" si="14"/>
        <v>0</v>
      </c>
      <c r="F161" s="43">
        <f t="shared" si="17"/>
        <v>0</v>
      </c>
      <c r="G161" s="45" t="e">
        <f>IF(AND(C161&lt;&gt;"",SUM(G$27:G160)&lt;E$19),$E$19/$E$23,0)</f>
        <v>#N/A</v>
      </c>
      <c r="H161" s="43">
        <f t="shared" si="18"/>
        <v>0</v>
      </c>
      <c r="I161" s="43">
        <f t="shared" si="20"/>
        <v>0</v>
      </c>
      <c r="J161" s="78" t="str">
        <f t="shared" si="19"/>
        <v>2033–2034</v>
      </c>
      <c r="K161" s="78"/>
      <c r="L161" s="89"/>
      <c r="M161" s="78"/>
      <c r="N161" s="87"/>
      <c r="O161" s="79"/>
      <c r="Q161" s="46"/>
    </row>
    <row r="162" spans="1:17" s="40" customFormat="1" ht="20.25" customHeight="1" x14ac:dyDescent="0.2">
      <c r="A162" s="41">
        <v>48853</v>
      </c>
      <c r="B162" s="42">
        <f t="shared" si="15"/>
        <v>0</v>
      </c>
      <c r="C162" s="117"/>
      <c r="D162" s="43">
        <f t="shared" si="16"/>
        <v>0</v>
      </c>
      <c r="E162" s="44">
        <f t="shared" si="14"/>
        <v>0</v>
      </c>
      <c r="F162" s="43">
        <f t="shared" si="17"/>
        <v>0</v>
      </c>
      <c r="G162" s="45" t="e">
        <f>IF(AND(C162&lt;&gt;"",SUM(G$27:G161)&lt;E$19),$E$19/$E$23,0)</f>
        <v>#N/A</v>
      </c>
      <c r="H162" s="43">
        <f t="shared" si="18"/>
        <v>0</v>
      </c>
      <c r="I162" s="43">
        <f t="shared" si="20"/>
        <v>0</v>
      </c>
      <c r="J162" s="78" t="str">
        <f t="shared" si="19"/>
        <v>2033–2034</v>
      </c>
      <c r="K162" s="78"/>
      <c r="L162" s="89"/>
      <c r="M162" s="78"/>
      <c r="N162" s="87"/>
      <c r="O162" s="79"/>
      <c r="Q162" s="46"/>
    </row>
    <row r="163" spans="1:17" s="40" customFormat="1" ht="20.25" customHeight="1" x14ac:dyDescent="0.2">
      <c r="A163" s="41">
        <v>48884</v>
      </c>
      <c r="B163" s="42">
        <f t="shared" si="15"/>
        <v>0</v>
      </c>
      <c r="C163" s="117"/>
      <c r="D163" s="43">
        <f t="shared" si="16"/>
        <v>0</v>
      </c>
      <c r="E163" s="44">
        <f t="shared" si="14"/>
        <v>0</v>
      </c>
      <c r="F163" s="43">
        <f t="shared" si="17"/>
        <v>0</v>
      </c>
      <c r="G163" s="45" t="e">
        <f>IF(AND(C163&lt;&gt;"",SUM(G$27:G162)&lt;E$19),$E$19/$E$23,0)</f>
        <v>#N/A</v>
      </c>
      <c r="H163" s="43">
        <f t="shared" si="18"/>
        <v>0</v>
      </c>
      <c r="I163" s="43">
        <f t="shared" si="20"/>
        <v>0</v>
      </c>
      <c r="J163" s="78" t="str">
        <f t="shared" si="19"/>
        <v>2033–2034</v>
      </c>
      <c r="K163" s="78"/>
      <c r="L163" s="89"/>
      <c r="M163" s="78"/>
      <c r="N163" s="87"/>
      <c r="O163" s="79"/>
      <c r="Q163" s="46"/>
    </row>
    <row r="164" spans="1:17" s="40" customFormat="1" ht="20.25" customHeight="1" x14ac:dyDescent="0.2">
      <c r="A164" s="41">
        <v>48914</v>
      </c>
      <c r="B164" s="42">
        <f t="shared" si="15"/>
        <v>0</v>
      </c>
      <c r="C164" s="117"/>
      <c r="D164" s="43">
        <f t="shared" si="16"/>
        <v>0</v>
      </c>
      <c r="E164" s="44">
        <f t="shared" si="14"/>
        <v>0</v>
      </c>
      <c r="F164" s="43">
        <f t="shared" si="17"/>
        <v>0</v>
      </c>
      <c r="G164" s="45" t="e">
        <f>IF(AND(C164&lt;&gt;"",SUM(G$27:G163)&lt;E$19),$E$19/$E$23,0)</f>
        <v>#N/A</v>
      </c>
      <c r="H164" s="43">
        <f t="shared" si="18"/>
        <v>0</v>
      </c>
      <c r="I164" s="43">
        <f t="shared" si="20"/>
        <v>0</v>
      </c>
      <c r="J164" s="78" t="str">
        <f t="shared" si="19"/>
        <v>2033–2034</v>
      </c>
      <c r="K164" s="78"/>
      <c r="L164" s="89"/>
      <c r="M164" s="78"/>
      <c r="N164" s="87"/>
      <c r="O164" s="79"/>
      <c r="Q164" s="46"/>
    </row>
    <row r="165" spans="1:17" s="40" customFormat="1" ht="20.25" customHeight="1" x14ac:dyDescent="0.2">
      <c r="A165" s="41">
        <v>48945</v>
      </c>
      <c r="B165" s="42">
        <f t="shared" si="15"/>
        <v>0</v>
      </c>
      <c r="C165" s="117"/>
      <c r="D165" s="43">
        <f t="shared" si="16"/>
        <v>0</v>
      </c>
      <c r="E165" s="44">
        <f t="shared" si="14"/>
        <v>0</v>
      </c>
      <c r="F165" s="43">
        <f t="shared" si="17"/>
        <v>0</v>
      </c>
      <c r="G165" s="45" t="e">
        <f>IF(AND(C165&lt;&gt;"",SUM(G$27:G164)&lt;E$19),$E$19/$E$23,0)</f>
        <v>#N/A</v>
      </c>
      <c r="H165" s="43">
        <f t="shared" si="18"/>
        <v>0</v>
      </c>
      <c r="I165" s="43">
        <f t="shared" si="20"/>
        <v>0</v>
      </c>
      <c r="J165" s="78" t="str">
        <f t="shared" si="19"/>
        <v>2033–2034</v>
      </c>
      <c r="K165" s="78"/>
      <c r="L165" s="89"/>
      <c r="M165" s="78"/>
      <c r="N165" s="87"/>
      <c r="O165" s="79"/>
      <c r="Q165" s="46"/>
    </row>
    <row r="166" spans="1:17" s="40" customFormat="1" ht="20.25" customHeight="1" x14ac:dyDescent="0.2">
      <c r="A166" s="41">
        <v>48976</v>
      </c>
      <c r="B166" s="42">
        <f t="shared" si="15"/>
        <v>0</v>
      </c>
      <c r="C166" s="117"/>
      <c r="D166" s="43">
        <f t="shared" si="16"/>
        <v>0</v>
      </c>
      <c r="E166" s="44">
        <f t="shared" si="14"/>
        <v>0</v>
      </c>
      <c r="F166" s="43">
        <f t="shared" si="17"/>
        <v>0</v>
      </c>
      <c r="G166" s="45" t="e">
        <f>IF(AND(C166&lt;&gt;"",SUM(G$27:G165)&lt;E$19),$E$19/$E$23,0)</f>
        <v>#N/A</v>
      </c>
      <c r="H166" s="43">
        <f t="shared" si="18"/>
        <v>0</v>
      </c>
      <c r="I166" s="43">
        <f t="shared" si="20"/>
        <v>0</v>
      </c>
      <c r="J166" s="78" t="str">
        <f t="shared" si="19"/>
        <v>2033–2034</v>
      </c>
      <c r="K166" s="78"/>
      <c r="L166" s="89"/>
      <c r="M166" s="78"/>
      <c r="N166" s="87"/>
      <c r="O166" s="79"/>
      <c r="Q166" s="46"/>
    </row>
    <row r="167" spans="1:17" s="40" customFormat="1" ht="20.25" customHeight="1" x14ac:dyDescent="0.2">
      <c r="A167" s="41">
        <v>49004</v>
      </c>
      <c r="B167" s="42">
        <f t="shared" si="15"/>
        <v>0</v>
      </c>
      <c r="C167" s="117"/>
      <c r="D167" s="43">
        <f t="shared" si="16"/>
        <v>0</v>
      </c>
      <c r="E167" s="44">
        <f t="shared" si="14"/>
        <v>0</v>
      </c>
      <c r="F167" s="43">
        <f t="shared" si="17"/>
        <v>0</v>
      </c>
      <c r="G167" s="45" t="e">
        <f>IF(AND(C167&lt;&gt;"",SUM(G$27:G166)&lt;E$19),$E$19/$E$23,0)</f>
        <v>#N/A</v>
      </c>
      <c r="H167" s="43">
        <f t="shared" si="18"/>
        <v>0</v>
      </c>
      <c r="I167" s="43">
        <f t="shared" si="20"/>
        <v>0</v>
      </c>
      <c r="J167" s="78" t="str">
        <f t="shared" si="19"/>
        <v>2033–2034</v>
      </c>
      <c r="K167" s="78"/>
      <c r="L167" s="89"/>
      <c r="M167" s="78"/>
      <c r="N167" s="87"/>
      <c r="O167" s="79"/>
      <c r="Q167" s="46"/>
    </row>
    <row r="168" spans="1:17" s="40" customFormat="1" ht="20.25" customHeight="1" x14ac:dyDescent="0.2">
      <c r="A168" s="41">
        <v>49035</v>
      </c>
      <c r="B168" s="42">
        <f t="shared" si="15"/>
        <v>0</v>
      </c>
      <c r="C168" s="117"/>
      <c r="D168" s="43">
        <f t="shared" si="16"/>
        <v>0</v>
      </c>
      <c r="E168" s="44">
        <f t="shared" si="14"/>
        <v>0</v>
      </c>
      <c r="F168" s="43">
        <f t="shared" si="17"/>
        <v>0</v>
      </c>
      <c r="G168" s="45" t="e">
        <f>IF(AND(C168&lt;&gt;"",SUM(G$27:G167)&lt;E$19),$E$19/$E$23,0)</f>
        <v>#N/A</v>
      </c>
      <c r="H168" s="43">
        <f t="shared" si="18"/>
        <v>0</v>
      </c>
      <c r="I168" s="43">
        <f t="shared" si="20"/>
        <v>0</v>
      </c>
      <c r="J168" s="78" t="str">
        <f t="shared" si="19"/>
        <v>2033–2034</v>
      </c>
      <c r="K168" s="78"/>
      <c r="L168" s="89"/>
      <c r="M168" s="78"/>
      <c r="N168" s="87"/>
      <c r="O168" s="79"/>
      <c r="Q168" s="46"/>
    </row>
    <row r="169" spans="1:17" s="40" customFormat="1" ht="20.25" customHeight="1" x14ac:dyDescent="0.2">
      <c r="A169" s="41">
        <v>49065</v>
      </c>
      <c r="B169" s="42">
        <f t="shared" si="15"/>
        <v>0</v>
      </c>
      <c r="C169" s="117"/>
      <c r="D169" s="43">
        <f t="shared" si="16"/>
        <v>0</v>
      </c>
      <c r="E169" s="44">
        <f t="shared" si="14"/>
        <v>0</v>
      </c>
      <c r="F169" s="43">
        <f t="shared" si="17"/>
        <v>0</v>
      </c>
      <c r="G169" s="45" t="e">
        <f>IF(AND(C169&lt;&gt;"",SUM(G$27:G168)&lt;E$19),$E$19/$E$23,0)</f>
        <v>#N/A</v>
      </c>
      <c r="H169" s="43">
        <f t="shared" si="18"/>
        <v>0</v>
      </c>
      <c r="I169" s="43">
        <f t="shared" si="20"/>
        <v>0</v>
      </c>
      <c r="J169" s="78" t="str">
        <f t="shared" si="19"/>
        <v>2033–2034</v>
      </c>
      <c r="K169" s="78"/>
      <c r="L169" s="89"/>
      <c r="M169" s="78"/>
      <c r="N169" s="87"/>
      <c r="O169" s="79"/>
      <c r="Q169" s="46"/>
    </row>
    <row r="170" spans="1:17" s="40" customFormat="1" ht="20.25" customHeight="1" x14ac:dyDescent="0.2">
      <c r="A170" s="41">
        <v>49096</v>
      </c>
      <c r="B170" s="42">
        <f t="shared" si="15"/>
        <v>0</v>
      </c>
      <c r="C170" s="117"/>
      <c r="D170" s="43">
        <f t="shared" si="16"/>
        <v>0</v>
      </c>
      <c r="E170" s="44">
        <f t="shared" si="14"/>
        <v>0</v>
      </c>
      <c r="F170" s="43">
        <f t="shared" si="17"/>
        <v>0</v>
      </c>
      <c r="G170" s="45" t="e">
        <f>IF(AND(C170&lt;&gt;"",SUM(G$27:G169)&lt;E$19),$E$19/$E$23,0)</f>
        <v>#N/A</v>
      </c>
      <c r="H170" s="43">
        <f t="shared" si="18"/>
        <v>0</v>
      </c>
      <c r="I170" s="43">
        <f t="shared" si="20"/>
        <v>0</v>
      </c>
      <c r="J170" s="78" t="str">
        <f t="shared" si="19"/>
        <v>2033–2034</v>
      </c>
      <c r="K170" s="78"/>
      <c r="L170" s="89"/>
      <c r="M170" s="78"/>
      <c r="N170" s="87"/>
      <c r="O170" s="79"/>
      <c r="Q170" s="46"/>
    </row>
    <row r="171" spans="1:17" s="40" customFormat="1" ht="20.25" customHeight="1" x14ac:dyDescent="0.2">
      <c r="A171" s="41">
        <v>49126</v>
      </c>
      <c r="B171" s="42">
        <f t="shared" si="15"/>
        <v>0</v>
      </c>
      <c r="C171" s="117"/>
      <c r="D171" s="43">
        <f t="shared" si="16"/>
        <v>0</v>
      </c>
      <c r="E171" s="44">
        <f t="shared" si="14"/>
        <v>0</v>
      </c>
      <c r="F171" s="43">
        <f t="shared" si="17"/>
        <v>0</v>
      </c>
      <c r="G171" s="45" t="e">
        <f>IF(AND(C171&lt;&gt;"",SUM(G$27:G170)&lt;E$19),$E$19/$E$23,0)</f>
        <v>#N/A</v>
      </c>
      <c r="H171" s="43">
        <f t="shared" si="18"/>
        <v>0</v>
      </c>
      <c r="I171" s="43">
        <f t="shared" si="20"/>
        <v>0</v>
      </c>
      <c r="J171" s="78" t="str">
        <f t="shared" si="19"/>
        <v>2034–2035</v>
      </c>
      <c r="K171" s="78"/>
      <c r="L171" s="89"/>
      <c r="M171" s="78"/>
      <c r="N171" s="87"/>
      <c r="O171" s="79"/>
      <c r="Q171" s="46"/>
    </row>
    <row r="172" spans="1:17" s="40" customFormat="1" ht="20.25" customHeight="1" x14ac:dyDescent="0.2">
      <c r="A172" s="41">
        <v>49157</v>
      </c>
      <c r="B172" s="42">
        <f t="shared" si="15"/>
        <v>0</v>
      </c>
      <c r="C172" s="117"/>
      <c r="D172" s="43">
        <f t="shared" si="16"/>
        <v>0</v>
      </c>
      <c r="E172" s="44">
        <f t="shared" si="14"/>
        <v>0</v>
      </c>
      <c r="F172" s="43">
        <f t="shared" si="17"/>
        <v>0</v>
      </c>
      <c r="G172" s="45" t="e">
        <f>IF(AND(C172&lt;&gt;"",SUM(G$27:G171)&lt;E$19),$E$19/$E$23,0)</f>
        <v>#N/A</v>
      </c>
      <c r="H172" s="43">
        <f t="shared" si="18"/>
        <v>0</v>
      </c>
      <c r="I172" s="43">
        <f t="shared" si="20"/>
        <v>0</v>
      </c>
      <c r="J172" s="78" t="str">
        <f t="shared" si="19"/>
        <v>2034–2035</v>
      </c>
      <c r="K172" s="78"/>
      <c r="L172" s="89"/>
      <c r="M172" s="78"/>
      <c r="N172" s="87"/>
      <c r="O172" s="79"/>
      <c r="Q172" s="46"/>
    </row>
    <row r="173" spans="1:17" s="40" customFormat="1" ht="20.25" customHeight="1" x14ac:dyDescent="0.2">
      <c r="A173" s="41">
        <v>49188</v>
      </c>
      <c r="B173" s="42">
        <f t="shared" si="15"/>
        <v>0</v>
      </c>
      <c r="C173" s="117"/>
      <c r="D173" s="43">
        <f t="shared" si="16"/>
        <v>0</v>
      </c>
      <c r="E173" s="44">
        <f t="shared" si="14"/>
        <v>0</v>
      </c>
      <c r="F173" s="43">
        <f t="shared" si="17"/>
        <v>0</v>
      </c>
      <c r="G173" s="45" t="e">
        <f>IF(AND(C173&lt;&gt;"",SUM(G$27:G172)&lt;E$19),$E$19/$E$23,0)</f>
        <v>#N/A</v>
      </c>
      <c r="H173" s="43">
        <f t="shared" si="18"/>
        <v>0</v>
      </c>
      <c r="I173" s="43">
        <f t="shared" si="20"/>
        <v>0</v>
      </c>
      <c r="J173" s="78" t="str">
        <f t="shared" si="19"/>
        <v>2034–2035</v>
      </c>
      <c r="K173" s="78"/>
      <c r="L173" s="89"/>
      <c r="M173" s="78"/>
      <c r="N173" s="87"/>
      <c r="O173" s="79"/>
      <c r="Q173" s="46"/>
    </row>
    <row r="174" spans="1:17" s="40" customFormat="1" ht="20.25" customHeight="1" x14ac:dyDescent="0.2">
      <c r="A174" s="41">
        <v>49218</v>
      </c>
      <c r="B174" s="42">
        <f t="shared" si="15"/>
        <v>0</v>
      </c>
      <c r="C174" s="117"/>
      <c r="D174" s="43">
        <f t="shared" si="16"/>
        <v>0</v>
      </c>
      <c r="E174" s="44">
        <f t="shared" si="14"/>
        <v>0</v>
      </c>
      <c r="F174" s="43">
        <f t="shared" si="17"/>
        <v>0</v>
      </c>
      <c r="G174" s="45" t="e">
        <f>IF(AND(C174&lt;&gt;"",SUM(G$27:G173)&lt;E$19),$E$19/$E$23,0)</f>
        <v>#N/A</v>
      </c>
      <c r="H174" s="43">
        <f t="shared" si="18"/>
        <v>0</v>
      </c>
      <c r="I174" s="43">
        <f t="shared" si="20"/>
        <v>0</v>
      </c>
      <c r="J174" s="78" t="str">
        <f t="shared" si="19"/>
        <v>2034–2035</v>
      </c>
      <c r="K174" s="78"/>
      <c r="L174" s="89"/>
      <c r="M174" s="78"/>
      <c r="N174" s="87"/>
      <c r="O174" s="79"/>
      <c r="Q174" s="46"/>
    </row>
    <row r="175" spans="1:17" s="40" customFormat="1" ht="20.25" customHeight="1" x14ac:dyDescent="0.2">
      <c r="A175" s="41">
        <v>49249</v>
      </c>
      <c r="B175" s="42">
        <f t="shared" si="15"/>
        <v>0</v>
      </c>
      <c r="C175" s="117"/>
      <c r="D175" s="43">
        <f t="shared" si="16"/>
        <v>0</v>
      </c>
      <c r="E175" s="44">
        <f t="shared" si="14"/>
        <v>0</v>
      </c>
      <c r="F175" s="43">
        <f t="shared" si="17"/>
        <v>0</v>
      </c>
      <c r="G175" s="45" t="e">
        <f>IF(AND(C175&lt;&gt;"",SUM(G$27:G174)&lt;E$19),$E$19/$E$23,0)</f>
        <v>#N/A</v>
      </c>
      <c r="H175" s="43">
        <f t="shared" si="18"/>
        <v>0</v>
      </c>
      <c r="I175" s="43">
        <f t="shared" si="20"/>
        <v>0</v>
      </c>
      <c r="J175" s="78" t="str">
        <f t="shared" si="19"/>
        <v>2034–2035</v>
      </c>
      <c r="K175" s="78"/>
      <c r="L175" s="89"/>
      <c r="M175" s="78"/>
      <c r="N175" s="87"/>
      <c r="O175" s="79"/>
      <c r="Q175" s="46"/>
    </row>
    <row r="176" spans="1:17" s="40" customFormat="1" ht="20.25" customHeight="1" x14ac:dyDescent="0.2">
      <c r="A176" s="41">
        <v>49279</v>
      </c>
      <c r="B176" s="42">
        <f t="shared" si="15"/>
        <v>0</v>
      </c>
      <c r="C176" s="117"/>
      <c r="D176" s="43">
        <f t="shared" si="16"/>
        <v>0</v>
      </c>
      <c r="E176" s="44">
        <f t="shared" si="14"/>
        <v>0</v>
      </c>
      <c r="F176" s="43">
        <f t="shared" si="17"/>
        <v>0</v>
      </c>
      <c r="G176" s="45" t="e">
        <f>IF(AND(C176&lt;&gt;"",SUM(G$27:G175)&lt;E$19),$E$19/$E$23,0)</f>
        <v>#N/A</v>
      </c>
      <c r="H176" s="43">
        <f t="shared" si="18"/>
        <v>0</v>
      </c>
      <c r="I176" s="43">
        <f t="shared" si="20"/>
        <v>0</v>
      </c>
      <c r="J176" s="78" t="str">
        <f t="shared" si="19"/>
        <v>2034–2035</v>
      </c>
      <c r="K176" s="78"/>
      <c r="L176" s="89"/>
      <c r="M176" s="78"/>
      <c r="N176" s="87"/>
      <c r="O176" s="79"/>
      <c r="Q176" s="46"/>
    </row>
    <row r="177" spans="1:17" s="40" customFormat="1" ht="20.25" customHeight="1" x14ac:dyDescent="0.2">
      <c r="A177" s="41">
        <v>49310</v>
      </c>
      <c r="B177" s="42">
        <f t="shared" si="15"/>
        <v>0</v>
      </c>
      <c r="C177" s="117"/>
      <c r="D177" s="43">
        <f t="shared" si="16"/>
        <v>0</v>
      </c>
      <c r="E177" s="44">
        <f t="shared" si="14"/>
        <v>0</v>
      </c>
      <c r="F177" s="43">
        <f t="shared" si="17"/>
        <v>0</v>
      </c>
      <c r="G177" s="45" t="e">
        <f>IF(AND(C177&lt;&gt;"",SUM(G$27:G176)&lt;E$19),$E$19/$E$23,0)</f>
        <v>#N/A</v>
      </c>
      <c r="H177" s="43">
        <f t="shared" si="18"/>
        <v>0</v>
      </c>
      <c r="I177" s="43">
        <f t="shared" si="20"/>
        <v>0</v>
      </c>
      <c r="J177" s="78" t="str">
        <f t="shared" si="19"/>
        <v>2034–2035</v>
      </c>
      <c r="K177" s="78"/>
      <c r="L177" s="89"/>
      <c r="M177" s="78"/>
      <c r="N177" s="87"/>
      <c r="O177" s="79"/>
      <c r="Q177" s="46"/>
    </row>
    <row r="178" spans="1:17" s="40" customFormat="1" ht="20.25" customHeight="1" x14ac:dyDescent="0.2">
      <c r="A178" s="41">
        <v>49341</v>
      </c>
      <c r="B178" s="42">
        <f t="shared" si="15"/>
        <v>0</v>
      </c>
      <c r="C178" s="117"/>
      <c r="D178" s="43">
        <f t="shared" si="16"/>
        <v>0</v>
      </c>
      <c r="E178" s="44">
        <f t="shared" si="14"/>
        <v>0</v>
      </c>
      <c r="F178" s="43">
        <f t="shared" si="17"/>
        <v>0</v>
      </c>
      <c r="G178" s="45" t="e">
        <f>IF(AND(C178&lt;&gt;"",SUM(G$27:G177)&lt;E$19),$E$19/$E$23,0)</f>
        <v>#N/A</v>
      </c>
      <c r="H178" s="43">
        <f t="shared" si="18"/>
        <v>0</v>
      </c>
      <c r="I178" s="43">
        <f t="shared" si="20"/>
        <v>0</v>
      </c>
      <c r="J178" s="78" t="str">
        <f t="shared" si="19"/>
        <v>2034–2035</v>
      </c>
      <c r="K178" s="78"/>
      <c r="L178" s="89"/>
      <c r="M178" s="78"/>
      <c r="N178" s="87"/>
      <c r="O178" s="79"/>
      <c r="Q178" s="46"/>
    </row>
    <row r="179" spans="1:17" s="40" customFormat="1" ht="20.25" customHeight="1" x14ac:dyDescent="0.2">
      <c r="A179" s="41">
        <v>49369</v>
      </c>
      <c r="B179" s="42">
        <f t="shared" si="15"/>
        <v>0</v>
      </c>
      <c r="C179" s="117"/>
      <c r="D179" s="43">
        <f t="shared" si="16"/>
        <v>0</v>
      </c>
      <c r="E179" s="44">
        <f t="shared" si="14"/>
        <v>0</v>
      </c>
      <c r="F179" s="43">
        <f t="shared" si="17"/>
        <v>0</v>
      </c>
      <c r="G179" s="45" t="e">
        <f>IF(AND(C179&lt;&gt;"",SUM(G$27:G178)&lt;E$19),$E$19/$E$23,0)</f>
        <v>#N/A</v>
      </c>
      <c r="H179" s="43">
        <f t="shared" si="18"/>
        <v>0</v>
      </c>
      <c r="I179" s="43">
        <f t="shared" si="20"/>
        <v>0</v>
      </c>
      <c r="J179" s="78" t="str">
        <f t="shared" si="19"/>
        <v>2034–2035</v>
      </c>
      <c r="K179" s="78"/>
      <c r="L179" s="89"/>
      <c r="M179" s="78"/>
      <c r="N179" s="87"/>
      <c r="O179" s="79"/>
      <c r="Q179" s="46"/>
    </row>
    <row r="180" spans="1:17" s="40" customFormat="1" ht="20.25" customHeight="1" x14ac:dyDescent="0.2">
      <c r="A180" s="41">
        <v>49400</v>
      </c>
      <c r="B180" s="42">
        <f t="shared" si="15"/>
        <v>0</v>
      </c>
      <c r="C180" s="117"/>
      <c r="D180" s="43">
        <f t="shared" si="16"/>
        <v>0</v>
      </c>
      <c r="E180" s="44">
        <f t="shared" si="14"/>
        <v>0</v>
      </c>
      <c r="F180" s="43">
        <f t="shared" si="17"/>
        <v>0</v>
      </c>
      <c r="G180" s="45" t="e">
        <f>IF(AND(C180&lt;&gt;"",SUM(G$27:G179)&lt;E$19),$E$19/$E$23,0)</f>
        <v>#N/A</v>
      </c>
      <c r="H180" s="43">
        <f t="shared" si="18"/>
        <v>0</v>
      </c>
      <c r="I180" s="43">
        <f t="shared" si="20"/>
        <v>0</v>
      </c>
      <c r="J180" s="78" t="str">
        <f t="shared" si="19"/>
        <v>2034–2035</v>
      </c>
      <c r="K180" s="78"/>
      <c r="L180" s="89"/>
      <c r="M180" s="78"/>
      <c r="N180" s="87"/>
      <c r="O180" s="79"/>
      <c r="Q180" s="46"/>
    </row>
    <row r="181" spans="1:17" s="40" customFormat="1" ht="20.25" customHeight="1" x14ac:dyDescent="0.2">
      <c r="A181" s="41">
        <v>49430</v>
      </c>
      <c r="B181" s="42">
        <f t="shared" si="15"/>
        <v>0</v>
      </c>
      <c r="C181" s="117"/>
      <c r="D181" s="43">
        <f t="shared" si="16"/>
        <v>0</v>
      </c>
      <c r="E181" s="44">
        <f t="shared" si="14"/>
        <v>0</v>
      </c>
      <c r="F181" s="43">
        <f t="shared" si="17"/>
        <v>0</v>
      </c>
      <c r="G181" s="45" t="e">
        <f>IF(AND(C181&lt;&gt;"",SUM(G$27:G180)&lt;E$19),$E$19/$E$23,0)</f>
        <v>#N/A</v>
      </c>
      <c r="H181" s="43">
        <f t="shared" si="18"/>
        <v>0</v>
      </c>
      <c r="I181" s="43">
        <f t="shared" si="20"/>
        <v>0</v>
      </c>
      <c r="J181" s="78" t="str">
        <f t="shared" si="19"/>
        <v>2034–2035</v>
      </c>
      <c r="K181" s="78"/>
      <c r="L181" s="89"/>
      <c r="M181" s="78"/>
      <c r="N181" s="87"/>
      <c r="O181" s="79"/>
      <c r="Q181" s="46"/>
    </row>
    <row r="182" spans="1:17" s="40" customFormat="1" ht="20.25" customHeight="1" x14ac:dyDescent="0.2">
      <c r="A182" s="41">
        <v>49461</v>
      </c>
      <c r="B182" s="42">
        <f t="shared" si="15"/>
        <v>0</v>
      </c>
      <c r="C182" s="117"/>
      <c r="D182" s="43">
        <f t="shared" si="16"/>
        <v>0</v>
      </c>
      <c r="E182" s="44">
        <f t="shared" si="14"/>
        <v>0</v>
      </c>
      <c r="F182" s="43">
        <f t="shared" si="17"/>
        <v>0</v>
      </c>
      <c r="G182" s="45" t="e">
        <f>IF(AND(C182&lt;&gt;"",SUM(G$27:G181)&lt;E$19),$E$19/$E$23,0)</f>
        <v>#N/A</v>
      </c>
      <c r="H182" s="43">
        <f t="shared" si="18"/>
        <v>0</v>
      </c>
      <c r="I182" s="43">
        <f t="shared" si="20"/>
        <v>0</v>
      </c>
      <c r="J182" s="78" t="str">
        <f t="shared" si="19"/>
        <v>2034–2035</v>
      </c>
      <c r="K182" s="78"/>
      <c r="L182" s="89"/>
      <c r="M182" s="78"/>
      <c r="N182" s="87"/>
      <c r="O182" s="79"/>
      <c r="Q182" s="46"/>
    </row>
    <row r="183" spans="1:17" s="40" customFormat="1" ht="20.25" customHeight="1" x14ac:dyDescent="0.2">
      <c r="A183" s="41">
        <v>49491</v>
      </c>
      <c r="B183" s="42">
        <f t="shared" si="15"/>
        <v>0</v>
      </c>
      <c r="C183" s="117"/>
      <c r="D183" s="43">
        <f t="shared" si="16"/>
        <v>0</v>
      </c>
      <c r="E183" s="44">
        <f t="shared" si="14"/>
        <v>0</v>
      </c>
      <c r="F183" s="43">
        <f t="shared" si="17"/>
        <v>0</v>
      </c>
      <c r="G183" s="45" t="e">
        <f>IF(AND(C183&lt;&gt;"",SUM(G$27:G182)&lt;E$19),$E$19/$E$23,0)</f>
        <v>#N/A</v>
      </c>
      <c r="H183" s="43">
        <f t="shared" si="18"/>
        <v>0</v>
      </c>
      <c r="I183" s="43">
        <f t="shared" si="20"/>
        <v>0</v>
      </c>
      <c r="J183" s="78" t="str">
        <f t="shared" si="19"/>
        <v>2035–2036</v>
      </c>
      <c r="K183" s="78"/>
      <c r="L183" s="89"/>
      <c r="M183" s="78"/>
      <c r="N183" s="87"/>
      <c r="O183" s="79"/>
      <c r="Q183" s="46"/>
    </row>
    <row r="184" spans="1:17" s="40" customFormat="1" ht="20.25" customHeight="1" x14ac:dyDescent="0.2">
      <c r="A184" s="41">
        <v>49522</v>
      </c>
      <c r="B184" s="42">
        <f t="shared" si="15"/>
        <v>0</v>
      </c>
      <c r="C184" s="117"/>
      <c r="D184" s="43">
        <f t="shared" si="16"/>
        <v>0</v>
      </c>
      <c r="E184" s="44">
        <f t="shared" si="14"/>
        <v>0</v>
      </c>
      <c r="F184" s="43">
        <f t="shared" si="17"/>
        <v>0</v>
      </c>
      <c r="G184" s="45" t="e">
        <f>IF(AND(C184&lt;&gt;"",SUM(G$27:G183)&lt;E$19),$E$19/$E$23,0)</f>
        <v>#N/A</v>
      </c>
      <c r="H184" s="43">
        <f t="shared" si="18"/>
        <v>0</v>
      </c>
      <c r="I184" s="43">
        <f t="shared" si="20"/>
        <v>0</v>
      </c>
      <c r="J184" s="78" t="str">
        <f t="shared" si="19"/>
        <v>2035–2036</v>
      </c>
      <c r="K184" s="78"/>
      <c r="L184" s="89"/>
      <c r="M184" s="78"/>
      <c r="N184" s="87"/>
      <c r="O184" s="79"/>
      <c r="Q184" s="46"/>
    </row>
    <row r="185" spans="1:17" s="40" customFormat="1" ht="20.25" customHeight="1" x14ac:dyDescent="0.2">
      <c r="A185" s="41">
        <v>49553</v>
      </c>
      <c r="B185" s="42">
        <f t="shared" si="15"/>
        <v>0</v>
      </c>
      <c r="C185" s="117"/>
      <c r="D185" s="43">
        <f t="shared" si="16"/>
        <v>0</v>
      </c>
      <c r="E185" s="44">
        <f t="shared" si="14"/>
        <v>0</v>
      </c>
      <c r="F185" s="43">
        <f t="shared" si="17"/>
        <v>0</v>
      </c>
      <c r="G185" s="45" t="e">
        <f>IF(AND(C185&lt;&gt;"",SUM(G$27:G184)&lt;E$19),$E$19/$E$23,0)</f>
        <v>#N/A</v>
      </c>
      <c r="H185" s="43">
        <f t="shared" si="18"/>
        <v>0</v>
      </c>
      <c r="I185" s="43">
        <f t="shared" si="20"/>
        <v>0</v>
      </c>
      <c r="J185" s="78" t="str">
        <f t="shared" si="19"/>
        <v>2035–2036</v>
      </c>
      <c r="K185" s="78"/>
      <c r="L185" s="89"/>
      <c r="M185" s="78"/>
      <c r="N185" s="87"/>
      <c r="O185" s="79"/>
      <c r="Q185" s="46"/>
    </row>
    <row r="186" spans="1:17" s="40" customFormat="1" ht="20.25" customHeight="1" x14ac:dyDescent="0.2">
      <c r="A186" s="41">
        <v>49583</v>
      </c>
      <c r="B186" s="42">
        <f t="shared" si="15"/>
        <v>0</v>
      </c>
      <c r="C186" s="117"/>
      <c r="D186" s="43">
        <f t="shared" si="16"/>
        <v>0</v>
      </c>
      <c r="E186" s="44">
        <f t="shared" si="14"/>
        <v>0</v>
      </c>
      <c r="F186" s="43">
        <f t="shared" si="17"/>
        <v>0</v>
      </c>
      <c r="G186" s="45" t="e">
        <f>IF(AND(C186&lt;&gt;"",SUM(G$27:G185)&lt;E$19),$E$19/$E$23,0)</f>
        <v>#N/A</v>
      </c>
      <c r="H186" s="43">
        <f t="shared" si="18"/>
        <v>0</v>
      </c>
      <c r="I186" s="43">
        <f t="shared" si="20"/>
        <v>0</v>
      </c>
      <c r="J186" s="78" t="str">
        <f t="shared" si="19"/>
        <v>2035–2036</v>
      </c>
      <c r="K186" s="78"/>
      <c r="L186" s="89"/>
      <c r="M186" s="78"/>
      <c r="N186" s="87"/>
      <c r="O186" s="79"/>
      <c r="Q186" s="46"/>
    </row>
    <row r="187" spans="1:17" s="40" customFormat="1" ht="20.25" customHeight="1" x14ac:dyDescent="0.2">
      <c r="A187" s="41">
        <v>49614</v>
      </c>
      <c r="B187" s="42">
        <f t="shared" si="15"/>
        <v>0</v>
      </c>
      <c r="C187" s="117"/>
      <c r="D187" s="43">
        <f t="shared" si="16"/>
        <v>0</v>
      </c>
      <c r="E187" s="44">
        <f t="shared" si="14"/>
        <v>0</v>
      </c>
      <c r="F187" s="43">
        <f t="shared" si="17"/>
        <v>0</v>
      </c>
      <c r="G187" s="45" t="e">
        <f>IF(AND(C187&lt;&gt;"",SUM(G$27:G186)&lt;E$19),$E$19/$E$23,0)</f>
        <v>#N/A</v>
      </c>
      <c r="H187" s="43">
        <f t="shared" si="18"/>
        <v>0</v>
      </c>
      <c r="I187" s="43">
        <f t="shared" si="20"/>
        <v>0</v>
      </c>
      <c r="J187" s="78" t="str">
        <f t="shared" si="19"/>
        <v>2035–2036</v>
      </c>
      <c r="K187" s="78"/>
      <c r="L187" s="89"/>
      <c r="M187" s="78"/>
      <c r="N187" s="87"/>
      <c r="O187" s="79"/>
      <c r="Q187" s="46"/>
    </row>
    <row r="188" spans="1:17" s="40" customFormat="1" ht="20.25" customHeight="1" x14ac:dyDescent="0.2">
      <c r="A188" s="41">
        <v>49644</v>
      </c>
      <c r="B188" s="42">
        <f t="shared" si="15"/>
        <v>0</v>
      </c>
      <c r="C188" s="117"/>
      <c r="D188" s="43">
        <f t="shared" si="16"/>
        <v>0</v>
      </c>
      <c r="E188" s="44">
        <f t="shared" si="14"/>
        <v>0</v>
      </c>
      <c r="F188" s="43">
        <f t="shared" si="17"/>
        <v>0</v>
      </c>
      <c r="G188" s="45" t="e">
        <f>IF(AND(C188&lt;&gt;"",SUM(G$27:G187)&lt;E$19),$E$19/$E$23,0)</f>
        <v>#N/A</v>
      </c>
      <c r="H188" s="43">
        <f t="shared" si="18"/>
        <v>0</v>
      </c>
      <c r="I188" s="43">
        <f t="shared" si="20"/>
        <v>0</v>
      </c>
      <c r="J188" s="78" t="str">
        <f t="shared" si="19"/>
        <v>2035–2036</v>
      </c>
      <c r="K188" s="78"/>
      <c r="L188" s="89"/>
      <c r="M188" s="78"/>
      <c r="N188" s="87"/>
      <c r="O188" s="79"/>
      <c r="Q188" s="46"/>
    </row>
    <row r="189" spans="1:17" s="40" customFormat="1" ht="20.25" customHeight="1" x14ac:dyDescent="0.2">
      <c r="A189" s="41">
        <v>49675</v>
      </c>
      <c r="B189" s="42">
        <f t="shared" si="15"/>
        <v>0</v>
      </c>
      <c r="C189" s="117"/>
      <c r="D189" s="43">
        <f t="shared" si="16"/>
        <v>0</v>
      </c>
      <c r="E189" s="44">
        <f t="shared" si="14"/>
        <v>0</v>
      </c>
      <c r="F189" s="43">
        <f t="shared" si="17"/>
        <v>0</v>
      </c>
      <c r="G189" s="45" t="e">
        <f>IF(AND(C189&lt;&gt;"",SUM(G$27:G188)&lt;E$19),$E$19/$E$23,0)</f>
        <v>#N/A</v>
      </c>
      <c r="H189" s="43">
        <f t="shared" si="18"/>
        <v>0</v>
      </c>
      <c r="I189" s="43">
        <f t="shared" si="20"/>
        <v>0</v>
      </c>
      <c r="J189" s="78" t="str">
        <f t="shared" si="19"/>
        <v>2035–2036</v>
      </c>
      <c r="K189" s="78"/>
      <c r="L189" s="89"/>
      <c r="M189" s="78"/>
      <c r="N189" s="87"/>
      <c r="O189" s="79"/>
      <c r="Q189" s="46"/>
    </row>
    <row r="190" spans="1:17" s="40" customFormat="1" ht="20.25" customHeight="1" x14ac:dyDescent="0.2">
      <c r="A190" s="41">
        <v>49706</v>
      </c>
      <c r="B190" s="42">
        <f t="shared" si="15"/>
        <v>0</v>
      </c>
      <c r="C190" s="117"/>
      <c r="D190" s="43">
        <f t="shared" si="16"/>
        <v>0</v>
      </c>
      <c r="E190" s="44">
        <f t="shared" si="14"/>
        <v>0</v>
      </c>
      <c r="F190" s="43">
        <f t="shared" si="17"/>
        <v>0</v>
      </c>
      <c r="G190" s="45" t="e">
        <f>IF(AND(C190&lt;&gt;"",SUM(G$27:G189)&lt;E$19),$E$19/$E$23,0)</f>
        <v>#N/A</v>
      </c>
      <c r="H190" s="43">
        <f t="shared" si="18"/>
        <v>0</v>
      </c>
      <c r="I190" s="43">
        <f t="shared" si="20"/>
        <v>0</v>
      </c>
      <c r="J190" s="78" t="str">
        <f t="shared" si="19"/>
        <v>2035–2036</v>
      </c>
      <c r="K190" s="78"/>
      <c r="L190" s="89"/>
      <c r="M190" s="78"/>
      <c r="N190" s="87"/>
      <c r="O190" s="79"/>
      <c r="Q190" s="46"/>
    </row>
    <row r="191" spans="1:17" s="40" customFormat="1" ht="20.25" customHeight="1" x14ac:dyDescent="0.2">
      <c r="A191" s="41">
        <v>49735</v>
      </c>
      <c r="B191" s="42">
        <f t="shared" si="15"/>
        <v>0</v>
      </c>
      <c r="C191" s="117"/>
      <c r="D191" s="43">
        <f t="shared" si="16"/>
        <v>0</v>
      </c>
      <c r="E191" s="44">
        <f t="shared" si="14"/>
        <v>0</v>
      </c>
      <c r="F191" s="43">
        <f t="shared" si="17"/>
        <v>0</v>
      </c>
      <c r="G191" s="45" t="e">
        <f>IF(AND(C191&lt;&gt;"",SUM(G$27:G190)&lt;E$19),$E$19/$E$23,0)</f>
        <v>#N/A</v>
      </c>
      <c r="H191" s="43">
        <f t="shared" si="18"/>
        <v>0</v>
      </c>
      <c r="I191" s="43">
        <f t="shared" si="20"/>
        <v>0</v>
      </c>
      <c r="J191" s="78" t="str">
        <f t="shared" si="19"/>
        <v>2035–2036</v>
      </c>
      <c r="K191" s="78"/>
      <c r="L191" s="89"/>
      <c r="M191" s="78"/>
      <c r="N191" s="87"/>
      <c r="O191" s="79"/>
      <c r="Q191" s="46"/>
    </row>
    <row r="192" spans="1:17" s="40" customFormat="1" ht="20.25" customHeight="1" x14ac:dyDescent="0.2">
      <c r="A192" s="41">
        <v>49766</v>
      </c>
      <c r="B192" s="42">
        <f t="shared" si="15"/>
        <v>0</v>
      </c>
      <c r="C192" s="117"/>
      <c r="D192" s="43">
        <f t="shared" si="16"/>
        <v>0</v>
      </c>
      <c r="E192" s="44">
        <f t="shared" si="14"/>
        <v>0</v>
      </c>
      <c r="F192" s="43">
        <f t="shared" si="17"/>
        <v>0</v>
      </c>
      <c r="G192" s="45" t="e">
        <f>IF(AND(C192&lt;&gt;"",SUM(G$27:G191)&lt;E$19),$E$19/$E$23,0)</f>
        <v>#N/A</v>
      </c>
      <c r="H192" s="43">
        <f t="shared" si="18"/>
        <v>0</v>
      </c>
      <c r="I192" s="43">
        <f t="shared" si="20"/>
        <v>0</v>
      </c>
      <c r="J192" s="78" t="str">
        <f t="shared" si="19"/>
        <v>2035–2036</v>
      </c>
      <c r="K192" s="78"/>
      <c r="L192" s="89"/>
      <c r="M192" s="78"/>
      <c r="N192" s="87"/>
      <c r="O192" s="79"/>
      <c r="Q192" s="46"/>
    </row>
    <row r="193" spans="1:17" s="40" customFormat="1" ht="20.25" customHeight="1" x14ac:dyDescent="0.2">
      <c r="A193" s="41">
        <v>49796</v>
      </c>
      <c r="B193" s="42">
        <f t="shared" si="15"/>
        <v>0</v>
      </c>
      <c r="C193" s="117"/>
      <c r="D193" s="43">
        <f t="shared" si="16"/>
        <v>0</v>
      </c>
      <c r="E193" s="44">
        <f t="shared" si="14"/>
        <v>0</v>
      </c>
      <c r="F193" s="43">
        <f t="shared" si="17"/>
        <v>0</v>
      </c>
      <c r="G193" s="45" t="e">
        <f>IF(AND(C193&lt;&gt;"",SUM(G$27:G192)&lt;E$19),$E$19/$E$23,0)</f>
        <v>#N/A</v>
      </c>
      <c r="H193" s="43">
        <f t="shared" si="18"/>
        <v>0</v>
      </c>
      <c r="I193" s="43">
        <f t="shared" si="20"/>
        <v>0</v>
      </c>
      <c r="J193" s="78" t="str">
        <f t="shared" si="19"/>
        <v>2035–2036</v>
      </c>
      <c r="K193" s="78"/>
      <c r="L193" s="89"/>
      <c r="M193" s="78"/>
      <c r="N193" s="87"/>
      <c r="O193" s="79"/>
      <c r="Q193" s="46"/>
    </row>
    <row r="194" spans="1:17" s="40" customFormat="1" ht="20.25" customHeight="1" x14ac:dyDescent="0.2">
      <c r="A194" s="41">
        <v>49827</v>
      </c>
      <c r="B194" s="42">
        <f t="shared" si="15"/>
        <v>0</v>
      </c>
      <c r="C194" s="117"/>
      <c r="D194" s="43">
        <f t="shared" si="16"/>
        <v>0</v>
      </c>
      <c r="E194" s="44">
        <f t="shared" si="14"/>
        <v>0</v>
      </c>
      <c r="F194" s="43">
        <f t="shared" si="17"/>
        <v>0</v>
      </c>
      <c r="G194" s="45" t="e">
        <f>IF(AND(C194&lt;&gt;"",SUM(G$27:G193)&lt;E$19),$E$19/$E$23,0)</f>
        <v>#N/A</v>
      </c>
      <c r="H194" s="43">
        <f t="shared" si="18"/>
        <v>0</v>
      </c>
      <c r="I194" s="43">
        <f t="shared" si="20"/>
        <v>0</v>
      </c>
      <c r="J194" s="78" t="str">
        <f t="shared" si="19"/>
        <v>2035–2036</v>
      </c>
      <c r="K194" s="78"/>
      <c r="L194" s="89"/>
      <c r="M194" s="78"/>
      <c r="N194" s="87"/>
      <c r="O194" s="79"/>
      <c r="Q194" s="46"/>
    </row>
    <row r="195" spans="1:17" s="40" customFormat="1" ht="20.25" customHeight="1" x14ac:dyDescent="0.2">
      <c r="A195" s="41">
        <v>49857</v>
      </c>
      <c r="B195" s="42">
        <f t="shared" si="15"/>
        <v>0</v>
      </c>
      <c r="C195" s="117"/>
      <c r="D195" s="43">
        <f t="shared" si="16"/>
        <v>0</v>
      </c>
      <c r="E195" s="44">
        <f t="shared" si="14"/>
        <v>0</v>
      </c>
      <c r="F195" s="43">
        <f t="shared" si="17"/>
        <v>0</v>
      </c>
      <c r="G195" s="45" t="e">
        <f>IF(AND(C195&lt;&gt;"",SUM(G$27:G194)&lt;E$19),$E$19/$E$23,0)</f>
        <v>#N/A</v>
      </c>
      <c r="H195" s="43">
        <f t="shared" si="18"/>
        <v>0</v>
      </c>
      <c r="I195" s="43">
        <f t="shared" si="20"/>
        <v>0</v>
      </c>
      <c r="J195" s="78" t="str">
        <f t="shared" si="19"/>
        <v>2036–2037</v>
      </c>
      <c r="K195" s="78"/>
      <c r="L195" s="89"/>
      <c r="M195" s="78"/>
      <c r="N195" s="87"/>
      <c r="O195" s="79"/>
      <c r="Q195" s="46"/>
    </row>
    <row r="196" spans="1:17" s="40" customFormat="1" ht="20.25" customHeight="1" x14ac:dyDescent="0.2">
      <c r="A196" s="41">
        <v>49888</v>
      </c>
      <c r="B196" s="42">
        <f t="shared" si="15"/>
        <v>0</v>
      </c>
      <c r="C196" s="117"/>
      <c r="D196" s="43">
        <f t="shared" si="16"/>
        <v>0</v>
      </c>
      <c r="E196" s="44">
        <f t="shared" si="14"/>
        <v>0</v>
      </c>
      <c r="F196" s="43">
        <f t="shared" si="17"/>
        <v>0</v>
      </c>
      <c r="G196" s="45" t="e">
        <f>IF(AND(C196&lt;&gt;"",SUM(G$27:G195)&lt;E$19),$E$19/$E$23,0)</f>
        <v>#N/A</v>
      </c>
      <c r="H196" s="43">
        <f t="shared" si="18"/>
        <v>0</v>
      </c>
      <c r="I196" s="43">
        <f t="shared" si="20"/>
        <v>0</v>
      </c>
      <c r="J196" s="78" t="str">
        <f t="shared" si="19"/>
        <v>2036–2037</v>
      </c>
      <c r="K196" s="78"/>
      <c r="L196" s="89"/>
      <c r="M196" s="78"/>
      <c r="N196" s="87"/>
      <c r="O196" s="79"/>
      <c r="Q196" s="46"/>
    </row>
    <row r="197" spans="1:17" s="40" customFormat="1" ht="20.25" customHeight="1" x14ac:dyDescent="0.2">
      <c r="A197" s="41">
        <v>49919</v>
      </c>
      <c r="B197" s="42">
        <f t="shared" si="15"/>
        <v>0</v>
      </c>
      <c r="C197" s="117"/>
      <c r="D197" s="43">
        <f t="shared" si="16"/>
        <v>0</v>
      </c>
      <c r="E197" s="44">
        <f t="shared" si="14"/>
        <v>0</v>
      </c>
      <c r="F197" s="43">
        <f t="shared" si="17"/>
        <v>0</v>
      </c>
      <c r="G197" s="45" t="e">
        <f>IF(AND(C197&lt;&gt;"",SUM(G$27:G196)&lt;E$19),$E$19/$E$23,0)</f>
        <v>#N/A</v>
      </c>
      <c r="H197" s="43">
        <f t="shared" si="18"/>
        <v>0</v>
      </c>
      <c r="I197" s="43">
        <f t="shared" si="20"/>
        <v>0</v>
      </c>
      <c r="J197" s="78" t="str">
        <f t="shared" si="19"/>
        <v>2036–2037</v>
      </c>
      <c r="K197" s="78"/>
      <c r="L197" s="89"/>
      <c r="M197" s="78"/>
      <c r="N197" s="87"/>
      <c r="O197" s="79"/>
      <c r="Q197" s="46"/>
    </row>
    <row r="198" spans="1:17" s="40" customFormat="1" ht="20.25" customHeight="1" x14ac:dyDescent="0.2">
      <c r="A198" s="41">
        <v>49949</v>
      </c>
      <c r="B198" s="42">
        <f t="shared" si="15"/>
        <v>0</v>
      </c>
      <c r="C198" s="117"/>
      <c r="D198" s="43">
        <f t="shared" si="16"/>
        <v>0</v>
      </c>
      <c r="E198" s="44">
        <f t="shared" si="14"/>
        <v>0</v>
      </c>
      <c r="F198" s="43">
        <f t="shared" si="17"/>
        <v>0</v>
      </c>
      <c r="G198" s="45" t="e">
        <f>IF(AND(C198&lt;&gt;"",SUM(G$27:G197)&lt;E$19),$E$19/$E$23,0)</f>
        <v>#N/A</v>
      </c>
      <c r="H198" s="43">
        <f t="shared" si="18"/>
        <v>0</v>
      </c>
      <c r="I198" s="43">
        <f t="shared" si="20"/>
        <v>0</v>
      </c>
      <c r="J198" s="78" t="str">
        <f t="shared" si="19"/>
        <v>2036–2037</v>
      </c>
      <c r="K198" s="78"/>
      <c r="L198" s="89"/>
      <c r="M198" s="78"/>
      <c r="N198" s="87"/>
      <c r="O198" s="79"/>
      <c r="Q198" s="46"/>
    </row>
    <row r="199" spans="1:17" s="40" customFormat="1" ht="20.25" customHeight="1" x14ac:dyDescent="0.2">
      <c r="A199" s="41">
        <v>49980</v>
      </c>
      <c r="B199" s="42">
        <f t="shared" si="15"/>
        <v>0</v>
      </c>
      <c r="C199" s="117"/>
      <c r="D199" s="43">
        <f t="shared" si="16"/>
        <v>0</v>
      </c>
      <c r="E199" s="44">
        <f t="shared" si="14"/>
        <v>0</v>
      </c>
      <c r="F199" s="43">
        <f t="shared" si="17"/>
        <v>0</v>
      </c>
      <c r="G199" s="45" t="e">
        <f>IF(AND(C199&lt;&gt;"",SUM(G$27:G198)&lt;E$19),$E$19/$E$23,0)</f>
        <v>#N/A</v>
      </c>
      <c r="H199" s="43">
        <f t="shared" si="18"/>
        <v>0</v>
      </c>
      <c r="I199" s="43">
        <f t="shared" si="20"/>
        <v>0</v>
      </c>
      <c r="J199" s="78" t="str">
        <f t="shared" si="19"/>
        <v>2036–2037</v>
      </c>
      <c r="K199" s="78"/>
      <c r="L199" s="89"/>
      <c r="M199" s="78"/>
      <c r="N199" s="87"/>
      <c r="O199" s="79"/>
      <c r="Q199" s="46"/>
    </row>
    <row r="200" spans="1:17" s="40" customFormat="1" ht="20.25" customHeight="1" x14ac:dyDescent="0.2">
      <c r="A200" s="41">
        <v>50010</v>
      </c>
      <c r="B200" s="42">
        <f t="shared" si="15"/>
        <v>0</v>
      </c>
      <c r="C200" s="117"/>
      <c r="D200" s="43">
        <f t="shared" si="16"/>
        <v>0</v>
      </c>
      <c r="E200" s="44">
        <f t="shared" si="14"/>
        <v>0</v>
      </c>
      <c r="F200" s="43">
        <f t="shared" si="17"/>
        <v>0</v>
      </c>
      <c r="G200" s="45" t="e">
        <f>IF(AND(C200&lt;&gt;"",SUM(G$27:G199)&lt;E$19),$E$19/$E$23,0)</f>
        <v>#N/A</v>
      </c>
      <c r="H200" s="43">
        <f t="shared" si="18"/>
        <v>0</v>
      </c>
      <c r="I200" s="43">
        <f t="shared" si="20"/>
        <v>0</v>
      </c>
      <c r="J200" s="78" t="str">
        <f t="shared" si="19"/>
        <v>2036–2037</v>
      </c>
      <c r="K200" s="78"/>
      <c r="L200" s="89"/>
      <c r="M200" s="78"/>
      <c r="N200" s="87"/>
      <c r="O200" s="79"/>
      <c r="Q200" s="46"/>
    </row>
    <row r="201" spans="1:17" s="40" customFormat="1" ht="20.25" customHeight="1" x14ac:dyDescent="0.2">
      <c r="A201" s="41">
        <v>50041</v>
      </c>
      <c r="B201" s="42">
        <f t="shared" si="15"/>
        <v>0</v>
      </c>
      <c r="C201" s="117"/>
      <c r="D201" s="43">
        <f t="shared" si="16"/>
        <v>0</v>
      </c>
      <c r="E201" s="44">
        <f t="shared" si="14"/>
        <v>0</v>
      </c>
      <c r="F201" s="43">
        <f t="shared" si="17"/>
        <v>0</v>
      </c>
      <c r="G201" s="45" t="e">
        <f>IF(AND(C201&lt;&gt;"",SUM(G$27:G200)&lt;E$19),$E$19/$E$23,0)</f>
        <v>#N/A</v>
      </c>
      <c r="H201" s="43">
        <f t="shared" si="18"/>
        <v>0</v>
      </c>
      <c r="I201" s="43">
        <f t="shared" si="20"/>
        <v>0</v>
      </c>
      <c r="J201" s="78" t="str">
        <f t="shared" si="19"/>
        <v>2036–2037</v>
      </c>
      <c r="K201" s="78"/>
      <c r="L201" s="89"/>
      <c r="M201" s="78"/>
      <c r="N201" s="87"/>
      <c r="O201" s="79"/>
      <c r="Q201" s="46"/>
    </row>
    <row r="202" spans="1:17" s="40" customFormat="1" ht="20.25" customHeight="1" x14ac:dyDescent="0.2">
      <c r="A202" s="41">
        <v>50072</v>
      </c>
      <c r="B202" s="42">
        <f t="shared" si="15"/>
        <v>0</v>
      </c>
      <c r="C202" s="117"/>
      <c r="D202" s="43">
        <f t="shared" si="16"/>
        <v>0</v>
      </c>
      <c r="E202" s="44">
        <f t="shared" si="14"/>
        <v>0</v>
      </c>
      <c r="F202" s="43">
        <f t="shared" si="17"/>
        <v>0</v>
      </c>
      <c r="G202" s="45" t="e">
        <f>IF(AND(C202&lt;&gt;"",SUM(G$27:G201)&lt;E$19),$E$19/$E$23,0)</f>
        <v>#N/A</v>
      </c>
      <c r="H202" s="43">
        <f t="shared" si="18"/>
        <v>0</v>
      </c>
      <c r="I202" s="43">
        <f t="shared" si="20"/>
        <v>0</v>
      </c>
      <c r="J202" s="78" t="str">
        <f t="shared" si="19"/>
        <v>2036–2037</v>
      </c>
      <c r="K202" s="78"/>
      <c r="L202" s="89"/>
      <c r="M202" s="78"/>
      <c r="N202" s="87"/>
      <c r="O202" s="79"/>
      <c r="Q202" s="46"/>
    </row>
    <row r="203" spans="1:17" s="40" customFormat="1" ht="20.25" customHeight="1" x14ac:dyDescent="0.2">
      <c r="A203" s="41">
        <v>50100</v>
      </c>
      <c r="B203" s="42">
        <f t="shared" si="15"/>
        <v>0</v>
      </c>
      <c r="C203" s="117"/>
      <c r="D203" s="43">
        <f t="shared" si="16"/>
        <v>0</v>
      </c>
      <c r="E203" s="44">
        <f t="shared" si="14"/>
        <v>0</v>
      </c>
      <c r="F203" s="43">
        <f t="shared" si="17"/>
        <v>0</v>
      </c>
      <c r="G203" s="45" t="e">
        <f>IF(AND(C203&lt;&gt;"",SUM(G$27:G202)&lt;E$19),$E$19/$E$23,0)</f>
        <v>#N/A</v>
      </c>
      <c r="H203" s="43">
        <f t="shared" si="18"/>
        <v>0</v>
      </c>
      <c r="I203" s="43">
        <f t="shared" si="20"/>
        <v>0</v>
      </c>
      <c r="J203" s="78" t="str">
        <f t="shared" si="19"/>
        <v>2036–2037</v>
      </c>
      <c r="K203" s="78"/>
      <c r="L203" s="89"/>
      <c r="M203" s="78"/>
      <c r="N203" s="87"/>
      <c r="O203" s="79"/>
      <c r="Q203" s="46"/>
    </row>
    <row r="204" spans="1:17" s="40" customFormat="1" ht="20.25" customHeight="1" x14ac:dyDescent="0.2">
      <c r="A204" s="41">
        <v>50131</v>
      </c>
      <c r="B204" s="42">
        <f t="shared" si="15"/>
        <v>0</v>
      </c>
      <c r="C204" s="117"/>
      <c r="D204" s="43">
        <f t="shared" si="16"/>
        <v>0</v>
      </c>
      <c r="E204" s="44">
        <f t="shared" si="14"/>
        <v>0</v>
      </c>
      <c r="F204" s="43">
        <f t="shared" si="17"/>
        <v>0</v>
      </c>
      <c r="G204" s="45" t="e">
        <f>IF(AND(C204&lt;&gt;"",SUM(G$27:G203)&lt;E$19),$E$19/$E$23,0)</f>
        <v>#N/A</v>
      </c>
      <c r="H204" s="43">
        <f t="shared" si="18"/>
        <v>0</v>
      </c>
      <c r="I204" s="43">
        <f t="shared" si="20"/>
        <v>0</v>
      </c>
      <c r="J204" s="78" t="str">
        <f t="shared" si="19"/>
        <v>2036–2037</v>
      </c>
      <c r="K204" s="78"/>
      <c r="L204" s="89"/>
      <c r="M204" s="78"/>
      <c r="N204" s="87"/>
      <c r="O204" s="79"/>
      <c r="Q204" s="46"/>
    </row>
    <row r="205" spans="1:17" s="40" customFormat="1" ht="20.25" customHeight="1" x14ac:dyDescent="0.2">
      <c r="A205" s="41">
        <v>50161</v>
      </c>
      <c r="B205" s="42">
        <f t="shared" si="15"/>
        <v>0</v>
      </c>
      <c r="C205" s="117"/>
      <c r="D205" s="43">
        <f t="shared" si="16"/>
        <v>0</v>
      </c>
      <c r="E205" s="44">
        <f t="shared" si="14"/>
        <v>0</v>
      </c>
      <c r="F205" s="43">
        <f t="shared" si="17"/>
        <v>0</v>
      </c>
      <c r="G205" s="45" t="e">
        <f>IF(AND(C205&lt;&gt;"",SUM(G$27:G204)&lt;E$19),$E$19/$E$23,0)</f>
        <v>#N/A</v>
      </c>
      <c r="H205" s="43">
        <f t="shared" si="18"/>
        <v>0</v>
      </c>
      <c r="I205" s="43">
        <f t="shared" si="20"/>
        <v>0</v>
      </c>
      <c r="J205" s="78" t="str">
        <f t="shared" si="19"/>
        <v>2036–2037</v>
      </c>
      <c r="K205" s="78"/>
      <c r="L205" s="89"/>
      <c r="M205" s="78"/>
      <c r="N205" s="87"/>
      <c r="O205" s="79"/>
      <c r="Q205" s="46"/>
    </row>
    <row r="206" spans="1:17" s="40" customFormat="1" ht="20.25" customHeight="1" x14ac:dyDescent="0.2">
      <c r="A206" s="41">
        <v>50192</v>
      </c>
      <c r="B206" s="42">
        <f t="shared" si="15"/>
        <v>0</v>
      </c>
      <c r="C206" s="117"/>
      <c r="D206" s="43">
        <f t="shared" si="16"/>
        <v>0</v>
      </c>
      <c r="E206" s="44">
        <f t="shared" si="14"/>
        <v>0</v>
      </c>
      <c r="F206" s="43">
        <f t="shared" si="17"/>
        <v>0</v>
      </c>
      <c r="G206" s="45" t="e">
        <f>IF(AND(C206&lt;&gt;"",SUM(G$27:G205)&lt;E$19),$E$19/$E$23,0)</f>
        <v>#N/A</v>
      </c>
      <c r="H206" s="43">
        <f t="shared" si="18"/>
        <v>0</v>
      </c>
      <c r="I206" s="43">
        <f t="shared" si="20"/>
        <v>0</v>
      </c>
      <c r="J206" s="78" t="str">
        <f t="shared" si="19"/>
        <v>2036–2037</v>
      </c>
      <c r="K206" s="78"/>
      <c r="L206" s="89"/>
      <c r="M206" s="78"/>
      <c r="N206" s="87"/>
      <c r="O206" s="79"/>
      <c r="Q206" s="46"/>
    </row>
    <row r="207" spans="1:17" s="40" customFormat="1" ht="20.25" customHeight="1" x14ac:dyDescent="0.2">
      <c r="A207" s="41">
        <v>50222</v>
      </c>
      <c r="B207" s="42">
        <f t="shared" si="15"/>
        <v>0</v>
      </c>
      <c r="C207" s="117"/>
      <c r="D207" s="43">
        <f t="shared" si="16"/>
        <v>0</v>
      </c>
      <c r="E207" s="44">
        <f t="shared" si="14"/>
        <v>0</v>
      </c>
      <c r="F207" s="43">
        <f t="shared" si="17"/>
        <v>0</v>
      </c>
      <c r="G207" s="45" t="e">
        <f>IF(AND(C207&lt;&gt;"",SUM(G$27:G206)&lt;E$19),$E$19/$E$23,0)</f>
        <v>#N/A</v>
      </c>
      <c r="H207" s="43">
        <f t="shared" si="18"/>
        <v>0</v>
      </c>
      <c r="I207" s="43">
        <f t="shared" si="20"/>
        <v>0</v>
      </c>
      <c r="J207" s="78" t="str">
        <f t="shared" si="19"/>
        <v>2037–2038</v>
      </c>
      <c r="K207" s="78"/>
      <c r="L207" s="89"/>
      <c r="M207" s="78"/>
      <c r="N207" s="87"/>
      <c r="O207" s="79"/>
      <c r="Q207" s="46"/>
    </row>
    <row r="208" spans="1:17" s="40" customFormat="1" ht="20.25" customHeight="1" x14ac:dyDescent="0.2">
      <c r="A208" s="41">
        <v>50253</v>
      </c>
      <c r="B208" s="42">
        <f t="shared" si="15"/>
        <v>0</v>
      </c>
      <c r="C208" s="117"/>
      <c r="D208" s="43">
        <f t="shared" si="16"/>
        <v>0</v>
      </c>
      <c r="E208" s="44">
        <f t="shared" si="14"/>
        <v>0</v>
      </c>
      <c r="F208" s="43">
        <f t="shared" si="17"/>
        <v>0</v>
      </c>
      <c r="G208" s="45" t="e">
        <f>IF(AND(C208&lt;&gt;"",SUM(G$27:G207)&lt;E$19),$E$19/$E$23,0)</f>
        <v>#N/A</v>
      </c>
      <c r="H208" s="43">
        <f t="shared" si="18"/>
        <v>0</v>
      </c>
      <c r="I208" s="43">
        <f t="shared" si="20"/>
        <v>0</v>
      </c>
      <c r="J208" s="78" t="str">
        <f t="shared" si="19"/>
        <v>2037–2038</v>
      </c>
      <c r="K208" s="78"/>
      <c r="L208" s="89"/>
      <c r="M208" s="78"/>
      <c r="N208" s="87"/>
      <c r="O208" s="79"/>
      <c r="Q208" s="46"/>
    </row>
    <row r="209" spans="1:17" s="40" customFormat="1" ht="20.25" customHeight="1" x14ac:dyDescent="0.2">
      <c r="A209" s="41">
        <v>50284</v>
      </c>
      <c r="B209" s="42">
        <f t="shared" si="15"/>
        <v>0</v>
      </c>
      <c r="C209" s="117"/>
      <c r="D209" s="43">
        <f t="shared" si="16"/>
        <v>0</v>
      </c>
      <c r="E209" s="44">
        <f t="shared" si="14"/>
        <v>0</v>
      </c>
      <c r="F209" s="43">
        <f t="shared" si="17"/>
        <v>0</v>
      </c>
      <c r="G209" s="45" t="e">
        <f>IF(AND(C209&lt;&gt;"",SUM(G$27:G208)&lt;E$19),$E$19/$E$23,0)</f>
        <v>#N/A</v>
      </c>
      <c r="H209" s="43">
        <f t="shared" si="18"/>
        <v>0</v>
      </c>
      <c r="I209" s="43">
        <f t="shared" si="20"/>
        <v>0</v>
      </c>
      <c r="J209" s="78" t="str">
        <f t="shared" si="19"/>
        <v>2037–2038</v>
      </c>
      <c r="K209" s="78"/>
      <c r="L209" s="89"/>
      <c r="M209" s="78"/>
      <c r="N209" s="87"/>
      <c r="O209" s="79"/>
      <c r="Q209" s="46"/>
    </row>
    <row r="210" spans="1:17" s="40" customFormat="1" ht="20.25" customHeight="1" x14ac:dyDescent="0.2">
      <c r="A210" s="41">
        <v>50314</v>
      </c>
      <c r="B210" s="42">
        <f t="shared" si="15"/>
        <v>0</v>
      </c>
      <c r="C210" s="117"/>
      <c r="D210" s="43">
        <f t="shared" si="16"/>
        <v>0</v>
      </c>
      <c r="E210" s="44">
        <f t="shared" si="14"/>
        <v>0</v>
      </c>
      <c r="F210" s="43">
        <f t="shared" si="17"/>
        <v>0</v>
      </c>
      <c r="G210" s="45" t="e">
        <f>IF(AND(C210&lt;&gt;"",SUM(G$27:G209)&lt;E$19),$E$19/$E$23,0)</f>
        <v>#N/A</v>
      </c>
      <c r="H210" s="43">
        <f t="shared" si="18"/>
        <v>0</v>
      </c>
      <c r="I210" s="43">
        <f t="shared" si="20"/>
        <v>0</v>
      </c>
      <c r="J210" s="78" t="str">
        <f t="shared" si="19"/>
        <v>2037–2038</v>
      </c>
      <c r="K210" s="78"/>
      <c r="L210" s="89"/>
      <c r="M210" s="78"/>
      <c r="N210" s="87"/>
      <c r="O210" s="79"/>
      <c r="Q210" s="46"/>
    </row>
    <row r="211" spans="1:17" s="40" customFormat="1" ht="20.25" customHeight="1" x14ac:dyDescent="0.2">
      <c r="A211" s="41">
        <v>50345</v>
      </c>
      <c r="B211" s="42">
        <f t="shared" si="15"/>
        <v>0</v>
      </c>
      <c r="C211" s="117"/>
      <c r="D211" s="43">
        <f t="shared" si="16"/>
        <v>0</v>
      </c>
      <c r="E211" s="44">
        <f t="shared" si="14"/>
        <v>0</v>
      </c>
      <c r="F211" s="43">
        <f t="shared" si="17"/>
        <v>0</v>
      </c>
      <c r="G211" s="45" t="e">
        <f>IF(AND(C211&lt;&gt;"",SUM(G$27:G210)&lt;E$19),$E$19/$E$23,0)</f>
        <v>#N/A</v>
      </c>
      <c r="H211" s="43">
        <f t="shared" si="18"/>
        <v>0</v>
      </c>
      <c r="I211" s="43">
        <f t="shared" si="20"/>
        <v>0</v>
      </c>
      <c r="J211" s="78" t="str">
        <f t="shared" si="19"/>
        <v>2037–2038</v>
      </c>
      <c r="K211" s="78"/>
      <c r="L211" s="89"/>
      <c r="M211" s="78"/>
      <c r="N211" s="87"/>
      <c r="O211" s="79"/>
      <c r="Q211" s="46"/>
    </row>
    <row r="212" spans="1:17" s="40" customFormat="1" ht="20.25" customHeight="1" x14ac:dyDescent="0.2">
      <c r="A212" s="41">
        <v>50375</v>
      </c>
      <c r="B212" s="42">
        <f t="shared" si="15"/>
        <v>0</v>
      </c>
      <c r="C212" s="117"/>
      <c r="D212" s="43">
        <f t="shared" si="16"/>
        <v>0</v>
      </c>
      <c r="E212" s="44">
        <f t="shared" si="14"/>
        <v>0</v>
      </c>
      <c r="F212" s="43">
        <f t="shared" si="17"/>
        <v>0</v>
      </c>
      <c r="G212" s="45" t="e">
        <f>IF(AND(C212&lt;&gt;"",SUM(G$27:G211)&lt;E$19),$E$19/$E$23,0)</f>
        <v>#N/A</v>
      </c>
      <c r="H212" s="43">
        <f t="shared" si="18"/>
        <v>0</v>
      </c>
      <c r="I212" s="43">
        <f t="shared" si="20"/>
        <v>0</v>
      </c>
      <c r="J212" s="78" t="str">
        <f t="shared" si="19"/>
        <v>2037–2038</v>
      </c>
      <c r="K212" s="78"/>
      <c r="L212" s="89"/>
      <c r="M212" s="78"/>
      <c r="N212" s="87"/>
      <c r="O212" s="79"/>
      <c r="Q212" s="46"/>
    </row>
    <row r="213" spans="1:17" s="40" customFormat="1" ht="20.25" customHeight="1" x14ac:dyDescent="0.2">
      <c r="A213" s="41">
        <v>50406</v>
      </c>
      <c r="B213" s="42">
        <f t="shared" si="15"/>
        <v>0</v>
      </c>
      <c r="C213" s="117"/>
      <c r="D213" s="43">
        <f t="shared" si="16"/>
        <v>0</v>
      </c>
      <c r="E213" s="44">
        <f t="shared" si="14"/>
        <v>0</v>
      </c>
      <c r="F213" s="43">
        <f t="shared" si="17"/>
        <v>0</v>
      </c>
      <c r="G213" s="45" t="e">
        <f>IF(AND(C213&lt;&gt;"",SUM(G$27:G212)&lt;E$19),$E$19/$E$23,0)</f>
        <v>#N/A</v>
      </c>
      <c r="H213" s="43">
        <f t="shared" si="18"/>
        <v>0</v>
      </c>
      <c r="I213" s="43">
        <f t="shared" si="20"/>
        <v>0</v>
      </c>
      <c r="J213" s="78" t="str">
        <f t="shared" si="19"/>
        <v>2037–2038</v>
      </c>
      <c r="K213" s="78"/>
      <c r="L213" s="89"/>
      <c r="M213" s="78"/>
      <c r="N213" s="87"/>
      <c r="O213" s="79"/>
      <c r="Q213" s="46"/>
    </row>
    <row r="214" spans="1:17" s="40" customFormat="1" ht="20.25" customHeight="1" x14ac:dyDescent="0.2">
      <c r="A214" s="41">
        <v>50437</v>
      </c>
      <c r="B214" s="42">
        <f t="shared" si="15"/>
        <v>0</v>
      </c>
      <c r="C214" s="117"/>
      <c r="D214" s="43">
        <f t="shared" si="16"/>
        <v>0</v>
      </c>
      <c r="E214" s="44">
        <f t="shared" si="14"/>
        <v>0</v>
      </c>
      <c r="F214" s="43">
        <f t="shared" si="17"/>
        <v>0</v>
      </c>
      <c r="G214" s="45" t="e">
        <f>IF(AND(C214&lt;&gt;"",SUM(G$27:G213)&lt;E$19),$E$19/$E$23,0)</f>
        <v>#N/A</v>
      </c>
      <c r="H214" s="43">
        <f t="shared" si="18"/>
        <v>0</v>
      </c>
      <c r="I214" s="43">
        <f t="shared" si="20"/>
        <v>0</v>
      </c>
      <c r="J214" s="78" t="str">
        <f t="shared" si="19"/>
        <v>2037–2038</v>
      </c>
      <c r="K214" s="78"/>
      <c r="L214" s="89"/>
      <c r="M214" s="78"/>
      <c r="N214" s="87"/>
      <c r="O214" s="79"/>
      <c r="Q214" s="46"/>
    </row>
    <row r="215" spans="1:17" s="40" customFormat="1" ht="20.25" customHeight="1" x14ac:dyDescent="0.2">
      <c r="A215" s="41">
        <v>50465</v>
      </c>
      <c r="B215" s="42">
        <f t="shared" si="15"/>
        <v>0</v>
      </c>
      <c r="C215" s="117"/>
      <c r="D215" s="43">
        <f t="shared" si="16"/>
        <v>0</v>
      </c>
      <c r="E215" s="44">
        <f t="shared" si="14"/>
        <v>0</v>
      </c>
      <c r="F215" s="43">
        <f t="shared" si="17"/>
        <v>0</v>
      </c>
      <c r="G215" s="45" t="e">
        <f>IF(AND(C215&lt;&gt;"",SUM(G$27:G214)&lt;E$19),$E$19/$E$23,0)</f>
        <v>#N/A</v>
      </c>
      <c r="H215" s="43">
        <f t="shared" si="18"/>
        <v>0</v>
      </c>
      <c r="I215" s="43">
        <f t="shared" si="20"/>
        <v>0</v>
      </c>
      <c r="J215" s="78" t="str">
        <f t="shared" si="19"/>
        <v>2037–2038</v>
      </c>
      <c r="K215" s="78"/>
      <c r="L215" s="89"/>
      <c r="M215" s="78"/>
      <c r="N215" s="87"/>
      <c r="O215" s="79"/>
      <c r="Q215" s="46"/>
    </row>
    <row r="216" spans="1:17" s="40" customFormat="1" ht="20.25" customHeight="1" x14ac:dyDescent="0.2">
      <c r="A216" s="41">
        <v>50496</v>
      </c>
      <c r="B216" s="42">
        <f t="shared" si="15"/>
        <v>0</v>
      </c>
      <c r="C216" s="117"/>
      <c r="D216" s="43">
        <f t="shared" si="16"/>
        <v>0</v>
      </c>
      <c r="E216" s="44">
        <f t="shared" si="14"/>
        <v>0</v>
      </c>
      <c r="F216" s="43">
        <f t="shared" si="17"/>
        <v>0</v>
      </c>
      <c r="G216" s="45" t="e">
        <f>IF(AND(C216&lt;&gt;"",SUM(G$27:G215)&lt;E$19),$E$19/$E$23,0)</f>
        <v>#N/A</v>
      </c>
      <c r="H216" s="43">
        <f t="shared" si="18"/>
        <v>0</v>
      </c>
      <c r="I216" s="43">
        <f t="shared" si="20"/>
        <v>0</v>
      </c>
      <c r="J216" s="78" t="str">
        <f t="shared" si="19"/>
        <v>2037–2038</v>
      </c>
      <c r="K216" s="78"/>
      <c r="L216" s="89"/>
      <c r="M216" s="78"/>
      <c r="N216" s="87"/>
      <c r="O216" s="79"/>
      <c r="Q216" s="46"/>
    </row>
    <row r="217" spans="1:17" s="40" customFormat="1" ht="20.25" customHeight="1" x14ac:dyDescent="0.2">
      <c r="A217" s="41">
        <v>50526</v>
      </c>
      <c r="B217" s="42">
        <f t="shared" si="15"/>
        <v>0</v>
      </c>
      <c r="C217" s="117"/>
      <c r="D217" s="43">
        <f t="shared" si="16"/>
        <v>0</v>
      </c>
      <c r="E217" s="44">
        <f t="shared" si="14"/>
        <v>0</v>
      </c>
      <c r="F217" s="43">
        <f t="shared" si="17"/>
        <v>0</v>
      </c>
      <c r="G217" s="45" t="e">
        <f>IF(AND(C217&lt;&gt;"",SUM(G$27:G216)&lt;E$19),$E$19/$E$23,0)</f>
        <v>#N/A</v>
      </c>
      <c r="H217" s="43">
        <f t="shared" si="18"/>
        <v>0</v>
      </c>
      <c r="I217" s="43">
        <f t="shared" si="20"/>
        <v>0</v>
      </c>
      <c r="J217" s="78" t="str">
        <f t="shared" si="19"/>
        <v>2037–2038</v>
      </c>
      <c r="K217" s="78"/>
      <c r="L217" s="89"/>
      <c r="M217" s="78"/>
      <c r="N217" s="87"/>
      <c r="O217" s="79"/>
      <c r="Q217" s="46"/>
    </row>
    <row r="218" spans="1:17" s="40" customFormat="1" ht="20.25" customHeight="1" x14ac:dyDescent="0.2">
      <c r="A218" s="41">
        <v>50557</v>
      </c>
      <c r="B218" s="42">
        <f t="shared" si="15"/>
        <v>0</v>
      </c>
      <c r="C218" s="117"/>
      <c r="D218" s="43">
        <f t="shared" si="16"/>
        <v>0</v>
      </c>
      <c r="E218" s="44">
        <f t="shared" si="14"/>
        <v>0</v>
      </c>
      <c r="F218" s="43">
        <f t="shared" si="17"/>
        <v>0</v>
      </c>
      <c r="G218" s="45" t="e">
        <f>IF(AND(C218&lt;&gt;"",SUM(G$27:G217)&lt;E$19),$E$19/$E$23,0)</f>
        <v>#N/A</v>
      </c>
      <c r="H218" s="43">
        <f t="shared" si="18"/>
        <v>0</v>
      </c>
      <c r="I218" s="43">
        <f t="shared" si="20"/>
        <v>0</v>
      </c>
      <c r="J218" s="78" t="str">
        <f t="shared" si="19"/>
        <v>2037–2038</v>
      </c>
      <c r="K218" s="78"/>
      <c r="L218" s="89"/>
      <c r="M218" s="78"/>
      <c r="N218" s="87"/>
      <c r="O218" s="79"/>
      <c r="Q218" s="46"/>
    </row>
    <row r="219" spans="1:17" s="40" customFormat="1" ht="20.25" customHeight="1" x14ac:dyDescent="0.2">
      <c r="A219" s="41">
        <v>50587</v>
      </c>
      <c r="B219" s="42">
        <f t="shared" si="15"/>
        <v>0</v>
      </c>
      <c r="C219" s="117"/>
      <c r="D219" s="43">
        <f t="shared" si="16"/>
        <v>0</v>
      </c>
      <c r="E219" s="44">
        <f t="shared" ref="E219:E282" si="21">C219-D219</f>
        <v>0</v>
      </c>
      <c r="F219" s="43">
        <f t="shared" si="17"/>
        <v>0</v>
      </c>
      <c r="G219" s="45" t="e">
        <f>IF(AND(C219&lt;&gt;"",SUM(G$27:G218)&lt;E$19),$E$19/$E$23,0)</f>
        <v>#N/A</v>
      </c>
      <c r="H219" s="43">
        <f t="shared" si="18"/>
        <v>0</v>
      </c>
      <c r="I219" s="43">
        <f t="shared" si="20"/>
        <v>0</v>
      </c>
      <c r="J219" s="78" t="str">
        <f t="shared" si="19"/>
        <v>2038–2039</v>
      </c>
      <c r="K219" s="78"/>
      <c r="L219" s="89"/>
      <c r="M219" s="78"/>
      <c r="N219" s="87"/>
      <c r="O219" s="79"/>
      <c r="Q219" s="46"/>
    </row>
    <row r="220" spans="1:17" s="40" customFormat="1" ht="20.25" customHeight="1" x14ac:dyDescent="0.2">
      <c r="A220" s="41">
        <v>50618</v>
      </c>
      <c r="B220" s="42">
        <f t="shared" ref="B220:B283" si="22">IF(C220&gt;0,C220*-1,C220)</f>
        <v>0</v>
      </c>
      <c r="C220" s="117"/>
      <c r="D220" s="43">
        <f t="shared" ref="D220:D283" si="23">IF(C220="",0,IF($E$15="Beginning",IF(C219&lt;&gt;"",$F219*$E$6/12,0),IF(C219&lt;&gt;"",$F219*$E$6/12,$E$16*$E$6/12)))</f>
        <v>0</v>
      </c>
      <c r="E220" s="44">
        <f t="shared" si="21"/>
        <v>0</v>
      </c>
      <c r="F220" s="43">
        <f t="shared" ref="F220:F283" si="24">IF(C220="",0,IF(C219="",$E$16-E220,IF(C220&lt;&gt;"",F219-E220)))</f>
        <v>0</v>
      </c>
      <c r="G220" s="45" t="e">
        <f>IF(AND(C220&lt;&gt;"",SUM(G$27:G219)&lt;E$19),$E$19/$E$23,0)</f>
        <v>#N/A</v>
      </c>
      <c r="H220" s="43">
        <f t="shared" ref="H220:H283" si="25">IF(C220&lt;&gt;"",G220+H219,0)</f>
        <v>0</v>
      </c>
      <c r="I220" s="43">
        <f t="shared" si="20"/>
        <v>0</v>
      </c>
      <c r="J220" s="78" t="str">
        <f t="shared" ref="J220:J283" si="26">IF(OR(MONTH(A220)=1,MONTH(A220)=2,MONTH(A220)=3,MONTH(A220)=4,MONTH(A220)=5,MONTH(A220)=6),YEAR(A220)-1&amp;"–"&amp;YEAR(A220),YEAR(A220)&amp;"–"&amp;YEAR(A220)+1)</f>
        <v>2038–2039</v>
      </c>
      <c r="K220" s="78"/>
      <c r="L220" s="89"/>
      <c r="M220" s="78"/>
      <c r="N220" s="87"/>
      <c r="O220" s="79"/>
      <c r="Q220" s="46"/>
    </row>
    <row r="221" spans="1:17" s="40" customFormat="1" ht="20.25" customHeight="1" x14ac:dyDescent="0.2">
      <c r="A221" s="41">
        <v>50649</v>
      </c>
      <c r="B221" s="42">
        <f t="shared" si="22"/>
        <v>0</v>
      </c>
      <c r="C221" s="117"/>
      <c r="D221" s="43">
        <f t="shared" si="23"/>
        <v>0</v>
      </c>
      <c r="E221" s="44">
        <f t="shared" si="21"/>
        <v>0</v>
      </c>
      <c r="F221" s="43">
        <f t="shared" si="24"/>
        <v>0</v>
      </c>
      <c r="G221" s="45" t="e">
        <f>IF(AND(C221&lt;&gt;"",SUM(G$27:G220)&lt;E$19),$E$19/$E$23,0)</f>
        <v>#N/A</v>
      </c>
      <c r="H221" s="43">
        <f t="shared" si="25"/>
        <v>0</v>
      </c>
      <c r="I221" s="43">
        <f t="shared" ref="I221:I284" si="27">IF(C221&lt;&gt;"",$E$19-H221,0)</f>
        <v>0</v>
      </c>
      <c r="J221" s="78" t="str">
        <f t="shared" si="26"/>
        <v>2038–2039</v>
      </c>
      <c r="K221" s="78"/>
      <c r="L221" s="89"/>
      <c r="M221" s="78"/>
      <c r="N221" s="87"/>
      <c r="O221" s="79"/>
      <c r="Q221" s="46"/>
    </row>
    <row r="222" spans="1:17" s="40" customFormat="1" ht="20.25" customHeight="1" x14ac:dyDescent="0.2">
      <c r="A222" s="41">
        <v>50679</v>
      </c>
      <c r="B222" s="42">
        <f t="shared" si="22"/>
        <v>0</v>
      </c>
      <c r="C222" s="117"/>
      <c r="D222" s="43">
        <f t="shared" si="23"/>
        <v>0</v>
      </c>
      <c r="E222" s="44">
        <f t="shared" si="21"/>
        <v>0</v>
      </c>
      <c r="F222" s="43">
        <f t="shared" si="24"/>
        <v>0</v>
      </c>
      <c r="G222" s="45" t="e">
        <f>IF(AND(C222&lt;&gt;"",SUM(G$27:G221)&lt;E$19),$E$19/$E$23,0)</f>
        <v>#N/A</v>
      </c>
      <c r="H222" s="43">
        <f t="shared" si="25"/>
        <v>0</v>
      </c>
      <c r="I222" s="43">
        <f t="shared" si="27"/>
        <v>0</v>
      </c>
      <c r="J222" s="78" t="str">
        <f t="shared" si="26"/>
        <v>2038–2039</v>
      </c>
      <c r="K222" s="78"/>
      <c r="L222" s="89"/>
      <c r="M222" s="78"/>
      <c r="N222" s="87"/>
      <c r="O222" s="79"/>
      <c r="Q222" s="46"/>
    </row>
    <row r="223" spans="1:17" s="40" customFormat="1" ht="20.25" customHeight="1" x14ac:dyDescent="0.2">
      <c r="A223" s="41">
        <v>50710</v>
      </c>
      <c r="B223" s="42">
        <f t="shared" si="22"/>
        <v>0</v>
      </c>
      <c r="C223" s="117"/>
      <c r="D223" s="43">
        <f t="shared" si="23"/>
        <v>0</v>
      </c>
      <c r="E223" s="44">
        <f t="shared" si="21"/>
        <v>0</v>
      </c>
      <c r="F223" s="43">
        <f t="shared" si="24"/>
        <v>0</v>
      </c>
      <c r="G223" s="45" t="e">
        <f>IF(AND(C223&lt;&gt;"",SUM(G$27:G222)&lt;E$19),$E$19/$E$23,0)</f>
        <v>#N/A</v>
      </c>
      <c r="H223" s="43">
        <f t="shared" si="25"/>
        <v>0</v>
      </c>
      <c r="I223" s="43">
        <f t="shared" si="27"/>
        <v>0</v>
      </c>
      <c r="J223" s="78" t="str">
        <f t="shared" si="26"/>
        <v>2038–2039</v>
      </c>
      <c r="K223" s="78"/>
      <c r="L223" s="89"/>
      <c r="M223" s="78"/>
      <c r="N223" s="87"/>
      <c r="O223" s="79"/>
      <c r="Q223" s="46"/>
    </row>
    <row r="224" spans="1:17" s="40" customFormat="1" ht="20.25" customHeight="1" x14ac:dyDescent="0.2">
      <c r="A224" s="41">
        <v>50740</v>
      </c>
      <c r="B224" s="42">
        <f t="shared" si="22"/>
        <v>0</v>
      </c>
      <c r="C224" s="117"/>
      <c r="D224" s="43">
        <f t="shared" si="23"/>
        <v>0</v>
      </c>
      <c r="E224" s="44">
        <f t="shared" si="21"/>
        <v>0</v>
      </c>
      <c r="F224" s="43">
        <f t="shared" si="24"/>
        <v>0</v>
      </c>
      <c r="G224" s="45" t="e">
        <f>IF(AND(C224&lt;&gt;"",SUM(G$27:G223)&lt;E$19),$E$19/$E$23,0)</f>
        <v>#N/A</v>
      </c>
      <c r="H224" s="43">
        <f t="shared" si="25"/>
        <v>0</v>
      </c>
      <c r="I224" s="43">
        <f t="shared" si="27"/>
        <v>0</v>
      </c>
      <c r="J224" s="78" t="str">
        <f t="shared" si="26"/>
        <v>2038–2039</v>
      </c>
      <c r="K224" s="78"/>
      <c r="L224" s="89"/>
      <c r="M224" s="78"/>
      <c r="N224" s="87"/>
      <c r="O224" s="79"/>
      <c r="Q224" s="46"/>
    </row>
    <row r="225" spans="1:17" s="40" customFormat="1" ht="20.25" customHeight="1" x14ac:dyDescent="0.2">
      <c r="A225" s="41">
        <v>50771</v>
      </c>
      <c r="B225" s="42">
        <f t="shared" si="22"/>
        <v>0</v>
      </c>
      <c r="C225" s="117"/>
      <c r="D225" s="43">
        <f t="shared" si="23"/>
        <v>0</v>
      </c>
      <c r="E225" s="44">
        <f t="shared" si="21"/>
        <v>0</v>
      </c>
      <c r="F225" s="43">
        <f t="shared" si="24"/>
        <v>0</v>
      </c>
      <c r="G225" s="45" t="e">
        <f>IF(AND(C225&lt;&gt;"",SUM(G$27:G224)&lt;E$19),$E$19/$E$23,0)</f>
        <v>#N/A</v>
      </c>
      <c r="H225" s="43">
        <f t="shared" si="25"/>
        <v>0</v>
      </c>
      <c r="I225" s="43">
        <f t="shared" si="27"/>
        <v>0</v>
      </c>
      <c r="J225" s="78" t="str">
        <f t="shared" si="26"/>
        <v>2038–2039</v>
      </c>
      <c r="K225" s="78"/>
      <c r="L225" s="89"/>
      <c r="M225" s="78"/>
      <c r="N225" s="87"/>
      <c r="O225" s="79"/>
      <c r="Q225" s="46"/>
    </row>
    <row r="226" spans="1:17" s="40" customFormat="1" ht="20.25" customHeight="1" x14ac:dyDescent="0.2">
      <c r="A226" s="41">
        <v>50802</v>
      </c>
      <c r="B226" s="42">
        <f t="shared" si="22"/>
        <v>0</v>
      </c>
      <c r="C226" s="117"/>
      <c r="D226" s="43">
        <f t="shared" si="23"/>
        <v>0</v>
      </c>
      <c r="E226" s="44">
        <f t="shared" si="21"/>
        <v>0</v>
      </c>
      <c r="F226" s="43">
        <f t="shared" si="24"/>
        <v>0</v>
      </c>
      <c r="G226" s="45" t="e">
        <f>IF(AND(C226&lt;&gt;"",SUM(G$27:G225)&lt;E$19),$E$19/$E$23,0)</f>
        <v>#N/A</v>
      </c>
      <c r="H226" s="43">
        <f t="shared" si="25"/>
        <v>0</v>
      </c>
      <c r="I226" s="43">
        <f t="shared" si="27"/>
        <v>0</v>
      </c>
      <c r="J226" s="78" t="str">
        <f t="shared" si="26"/>
        <v>2038–2039</v>
      </c>
      <c r="K226" s="78"/>
      <c r="L226" s="89"/>
      <c r="M226" s="78"/>
      <c r="N226" s="87"/>
      <c r="O226" s="79"/>
      <c r="Q226" s="46"/>
    </row>
    <row r="227" spans="1:17" s="40" customFormat="1" ht="20.25" customHeight="1" x14ac:dyDescent="0.2">
      <c r="A227" s="41">
        <v>50830</v>
      </c>
      <c r="B227" s="42">
        <f t="shared" si="22"/>
        <v>0</v>
      </c>
      <c r="C227" s="117"/>
      <c r="D227" s="43">
        <f t="shared" si="23"/>
        <v>0</v>
      </c>
      <c r="E227" s="44">
        <f t="shared" si="21"/>
        <v>0</v>
      </c>
      <c r="F227" s="43">
        <f t="shared" si="24"/>
        <v>0</v>
      </c>
      <c r="G227" s="45" t="e">
        <f>IF(AND(C227&lt;&gt;"",SUM(G$27:G226)&lt;E$19),$E$19/$E$23,0)</f>
        <v>#N/A</v>
      </c>
      <c r="H227" s="43">
        <f t="shared" si="25"/>
        <v>0</v>
      </c>
      <c r="I227" s="43">
        <f t="shared" si="27"/>
        <v>0</v>
      </c>
      <c r="J227" s="78" t="str">
        <f t="shared" si="26"/>
        <v>2038–2039</v>
      </c>
      <c r="K227" s="78"/>
      <c r="L227" s="89"/>
      <c r="M227" s="78"/>
      <c r="N227" s="87"/>
      <c r="O227" s="79"/>
      <c r="Q227" s="46"/>
    </row>
    <row r="228" spans="1:17" s="40" customFormat="1" ht="20.25" customHeight="1" x14ac:dyDescent="0.2">
      <c r="A228" s="41">
        <v>50861</v>
      </c>
      <c r="B228" s="42">
        <f t="shared" si="22"/>
        <v>0</v>
      </c>
      <c r="C228" s="117"/>
      <c r="D228" s="43">
        <f t="shared" si="23"/>
        <v>0</v>
      </c>
      <c r="E228" s="44">
        <f t="shared" si="21"/>
        <v>0</v>
      </c>
      <c r="F228" s="43">
        <f t="shared" si="24"/>
        <v>0</v>
      </c>
      <c r="G228" s="45" t="e">
        <f>IF(AND(C228&lt;&gt;"",SUM(G$27:G227)&lt;E$19),$E$19/$E$23,0)</f>
        <v>#N/A</v>
      </c>
      <c r="H228" s="43">
        <f t="shared" si="25"/>
        <v>0</v>
      </c>
      <c r="I228" s="43">
        <f t="shared" si="27"/>
        <v>0</v>
      </c>
      <c r="J228" s="78" t="str">
        <f t="shared" si="26"/>
        <v>2038–2039</v>
      </c>
      <c r="K228" s="78"/>
      <c r="L228" s="89"/>
      <c r="M228" s="78"/>
      <c r="N228" s="87"/>
      <c r="O228" s="79"/>
      <c r="Q228" s="46"/>
    </row>
    <row r="229" spans="1:17" s="40" customFormat="1" ht="20.25" customHeight="1" x14ac:dyDescent="0.2">
      <c r="A229" s="41">
        <v>50891</v>
      </c>
      <c r="B229" s="42">
        <f t="shared" si="22"/>
        <v>0</v>
      </c>
      <c r="C229" s="117"/>
      <c r="D229" s="43">
        <f t="shared" si="23"/>
        <v>0</v>
      </c>
      <c r="E229" s="44">
        <f t="shared" si="21"/>
        <v>0</v>
      </c>
      <c r="F229" s="43">
        <f t="shared" si="24"/>
        <v>0</v>
      </c>
      <c r="G229" s="45" t="e">
        <f>IF(AND(C229&lt;&gt;"",SUM(G$27:G228)&lt;E$19),$E$19/$E$23,0)</f>
        <v>#N/A</v>
      </c>
      <c r="H229" s="43">
        <f t="shared" si="25"/>
        <v>0</v>
      </c>
      <c r="I229" s="43">
        <f t="shared" si="27"/>
        <v>0</v>
      </c>
      <c r="J229" s="78" t="str">
        <f t="shared" si="26"/>
        <v>2038–2039</v>
      </c>
      <c r="K229" s="78"/>
      <c r="L229" s="89"/>
      <c r="M229" s="78"/>
      <c r="N229" s="87"/>
      <c r="O229" s="79"/>
      <c r="Q229" s="46"/>
    </row>
    <row r="230" spans="1:17" s="40" customFormat="1" ht="20.25" customHeight="1" x14ac:dyDescent="0.2">
      <c r="A230" s="41">
        <v>50922</v>
      </c>
      <c r="B230" s="42">
        <f t="shared" si="22"/>
        <v>0</v>
      </c>
      <c r="C230" s="117"/>
      <c r="D230" s="43">
        <f t="shared" si="23"/>
        <v>0</v>
      </c>
      <c r="E230" s="44">
        <f t="shared" si="21"/>
        <v>0</v>
      </c>
      <c r="F230" s="43">
        <f t="shared" si="24"/>
        <v>0</v>
      </c>
      <c r="G230" s="45" t="e">
        <f>IF(AND(C230&lt;&gt;"",SUM(G$27:G229)&lt;E$19),$E$19/$E$23,0)</f>
        <v>#N/A</v>
      </c>
      <c r="H230" s="43">
        <f t="shared" si="25"/>
        <v>0</v>
      </c>
      <c r="I230" s="43">
        <f t="shared" si="27"/>
        <v>0</v>
      </c>
      <c r="J230" s="78" t="str">
        <f t="shared" si="26"/>
        <v>2038–2039</v>
      </c>
      <c r="K230" s="78"/>
      <c r="L230" s="89"/>
      <c r="M230" s="78"/>
      <c r="N230" s="87"/>
      <c r="O230" s="79"/>
      <c r="Q230" s="46"/>
    </row>
    <row r="231" spans="1:17" s="40" customFormat="1" ht="20.25" customHeight="1" x14ac:dyDescent="0.2">
      <c r="A231" s="41">
        <v>50952</v>
      </c>
      <c r="B231" s="42">
        <f t="shared" si="22"/>
        <v>0</v>
      </c>
      <c r="C231" s="117"/>
      <c r="D231" s="43">
        <f t="shared" si="23"/>
        <v>0</v>
      </c>
      <c r="E231" s="44">
        <f t="shared" si="21"/>
        <v>0</v>
      </c>
      <c r="F231" s="43">
        <f t="shared" si="24"/>
        <v>0</v>
      </c>
      <c r="G231" s="45" t="e">
        <f>IF(AND(C231&lt;&gt;"",SUM(G$27:G230)&lt;E$19),$E$19/$E$23,0)</f>
        <v>#N/A</v>
      </c>
      <c r="H231" s="43">
        <f t="shared" si="25"/>
        <v>0</v>
      </c>
      <c r="I231" s="43">
        <f t="shared" si="27"/>
        <v>0</v>
      </c>
      <c r="J231" s="78" t="str">
        <f t="shared" si="26"/>
        <v>2039–2040</v>
      </c>
      <c r="K231" s="78"/>
      <c r="L231" s="89"/>
      <c r="M231" s="78"/>
      <c r="N231" s="87"/>
      <c r="O231" s="79"/>
      <c r="Q231" s="46"/>
    </row>
    <row r="232" spans="1:17" s="40" customFormat="1" ht="20.25" customHeight="1" x14ac:dyDescent="0.2">
      <c r="A232" s="41">
        <v>50983</v>
      </c>
      <c r="B232" s="42">
        <f t="shared" si="22"/>
        <v>0</v>
      </c>
      <c r="C232" s="117"/>
      <c r="D232" s="43">
        <f t="shared" si="23"/>
        <v>0</v>
      </c>
      <c r="E232" s="44">
        <f t="shared" si="21"/>
        <v>0</v>
      </c>
      <c r="F232" s="43">
        <f t="shared" si="24"/>
        <v>0</v>
      </c>
      <c r="G232" s="45" t="e">
        <f>IF(AND(C232&lt;&gt;"",SUM(G$27:G231)&lt;E$19),$E$19/$E$23,0)</f>
        <v>#N/A</v>
      </c>
      <c r="H232" s="43">
        <f t="shared" si="25"/>
        <v>0</v>
      </c>
      <c r="I232" s="43">
        <f t="shared" si="27"/>
        <v>0</v>
      </c>
      <c r="J232" s="78" t="str">
        <f t="shared" si="26"/>
        <v>2039–2040</v>
      </c>
      <c r="K232" s="78"/>
      <c r="L232" s="89"/>
      <c r="M232" s="78"/>
      <c r="N232" s="87"/>
      <c r="O232" s="79"/>
      <c r="Q232" s="46"/>
    </row>
    <row r="233" spans="1:17" s="40" customFormat="1" ht="20.25" customHeight="1" x14ac:dyDescent="0.2">
      <c r="A233" s="41">
        <v>51014</v>
      </c>
      <c r="B233" s="42">
        <f t="shared" si="22"/>
        <v>0</v>
      </c>
      <c r="C233" s="117"/>
      <c r="D233" s="43">
        <f t="shared" si="23"/>
        <v>0</v>
      </c>
      <c r="E233" s="44">
        <f t="shared" si="21"/>
        <v>0</v>
      </c>
      <c r="F233" s="43">
        <f t="shared" si="24"/>
        <v>0</v>
      </c>
      <c r="G233" s="45" t="e">
        <f>IF(AND(C233&lt;&gt;"",SUM(G$27:G232)&lt;E$19),$E$19/$E$23,0)</f>
        <v>#N/A</v>
      </c>
      <c r="H233" s="43">
        <f t="shared" si="25"/>
        <v>0</v>
      </c>
      <c r="I233" s="43">
        <f t="shared" si="27"/>
        <v>0</v>
      </c>
      <c r="J233" s="78" t="str">
        <f t="shared" si="26"/>
        <v>2039–2040</v>
      </c>
      <c r="K233" s="78"/>
      <c r="L233" s="89"/>
      <c r="M233" s="78"/>
      <c r="N233" s="87"/>
      <c r="O233" s="79"/>
      <c r="Q233" s="46"/>
    </row>
    <row r="234" spans="1:17" s="40" customFormat="1" ht="20.25" customHeight="1" x14ac:dyDescent="0.2">
      <c r="A234" s="41">
        <v>51044</v>
      </c>
      <c r="B234" s="42">
        <f t="shared" si="22"/>
        <v>0</v>
      </c>
      <c r="C234" s="117"/>
      <c r="D234" s="43">
        <f t="shared" si="23"/>
        <v>0</v>
      </c>
      <c r="E234" s="44">
        <f t="shared" si="21"/>
        <v>0</v>
      </c>
      <c r="F234" s="43">
        <f t="shared" si="24"/>
        <v>0</v>
      </c>
      <c r="G234" s="45" t="e">
        <f>IF(AND(C234&lt;&gt;"",SUM(G$27:G233)&lt;E$19),$E$19/$E$23,0)</f>
        <v>#N/A</v>
      </c>
      <c r="H234" s="43">
        <f t="shared" si="25"/>
        <v>0</v>
      </c>
      <c r="I234" s="43">
        <f t="shared" si="27"/>
        <v>0</v>
      </c>
      <c r="J234" s="78" t="str">
        <f t="shared" si="26"/>
        <v>2039–2040</v>
      </c>
      <c r="K234" s="78"/>
      <c r="L234" s="89"/>
      <c r="M234" s="78"/>
      <c r="N234" s="87"/>
      <c r="O234" s="79"/>
      <c r="Q234" s="46"/>
    </row>
    <row r="235" spans="1:17" s="40" customFormat="1" ht="20.25" customHeight="1" x14ac:dyDescent="0.2">
      <c r="A235" s="41">
        <v>51075</v>
      </c>
      <c r="B235" s="42">
        <f t="shared" si="22"/>
        <v>0</v>
      </c>
      <c r="C235" s="117"/>
      <c r="D235" s="43">
        <f t="shared" si="23"/>
        <v>0</v>
      </c>
      <c r="E235" s="44">
        <f t="shared" si="21"/>
        <v>0</v>
      </c>
      <c r="F235" s="43">
        <f t="shared" si="24"/>
        <v>0</v>
      </c>
      <c r="G235" s="45" t="e">
        <f>IF(AND(C235&lt;&gt;"",SUM(G$27:G234)&lt;E$19),$E$19/$E$23,0)</f>
        <v>#N/A</v>
      </c>
      <c r="H235" s="43">
        <f t="shared" si="25"/>
        <v>0</v>
      </c>
      <c r="I235" s="43">
        <f t="shared" si="27"/>
        <v>0</v>
      </c>
      <c r="J235" s="78" t="str">
        <f t="shared" si="26"/>
        <v>2039–2040</v>
      </c>
      <c r="K235" s="78"/>
      <c r="L235" s="89"/>
      <c r="M235" s="78"/>
      <c r="N235" s="87"/>
      <c r="O235" s="79"/>
      <c r="Q235" s="46"/>
    </row>
    <row r="236" spans="1:17" s="40" customFormat="1" ht="20.25" customHeight="1" x14ac:dyDescent="0.2">
      <c r="A236" s="41">
        <v>51105</v>
      </c>
      <c r="B236" s="42">
        <f t="shared" si="22"/>
        <v>0</v>
      </c>
      <c r="C236" s="117"/>
      <c r="D236" s="43">
        <f t="shared" si="23"/>
        <v>0</v>
      </c>
      <c r="E236" s="44">
        <f t="shared" si="21"/>
        <v>0</v>
      </c>
      <c r="F236" s="43">
        <f t="shared" si="24"/>
        <v>0</v>
      </c>
      <c r="G236" s="45" t="e">
        <f>IF(AND(C236&lt;&gt;"",SUM(G$27:G235)&lt;E$19),$E$19/$E$23,0)</f>
        <v>#N/A</v>
      </c>
      <c r="H236" s="43">
        <f t="shared" si="25"/>
        <v>0</v>
      </c>
      <c r="I236" s="43">
        <f t="shared" si="27"/>
        <v>0</v>
      </c>
      <c r="J236" s="78" t="str">
        <f t="shared" si="26"/>
        <v>2039–2040</v>
      </c>
      <c r="K236" s="78"/>
      <c r="L236" s="89"/>
      <c r="M236" s="78"/>
      <c r="N236" s="87"/>
      <c r="O236" s="79"/>
      <c r="Q236" s="46"/>
    </row>
    <row r="237" spans="1:17" s="40" customFormat="1" ht="20.25" customHeight="1" x14ac:dyDescent="0.2">
      <c r="A237" s="41">
        <v>51136</v>
      </c>
      <c r="B237" s="42">
        <f t="shared" si="22"/>
        <v>0</v>
      </c>
      <c r="C237" s="117"/>
      <c r="D237" s="43">
        <f t="shared" si="23"/>
        <v>0</v>
      </c>
      <c r="E237" s="44">
        <f t="shared" si="21"/>
        <v>0</v>
      </c>
      <c r="F237" s="43">
        <f t="shared" si="24"/>
        <v>0</v>
      </c>
      <c r="G237" s="45" t="e">
        <f>IF(AND(C237&lt;&gt;"",SUM(G$27:G236)&lt;E$19),$E$19/$E$23,0)</f>
        <v>#N/A</v>
      </c>
      <c r="H237" s="43">
        <f t="shared" si="25"/>
        <v>0</v>
      </c>
      <c r="I237" s="43">
        <f t="shared" si="27"/>
        <v>0</v>
      </c>
      <c r="J237" s="78" t="str">
        <f t="shared" si="26"/>
        <v>2039–2040</v>
      </c>
      <c r="K237" s="78"/>
      <c r="L237" s="89"/>
      <c r="M237" s="78"/>
      <c r="N237" s="87"/>
      <c r="O237" s="79"/>
      <c r="Q237" s="46"/>
    </row>
    <row r="238" spans="1:17" s="40" customFormat="1" ht="20.25" customHeight="1" x14ac:dyDescent="0.2">
      <c r="A238" s="41">
        <v>51167</v>
      </c>
      <c r="B238" s="42">
        <f t="shared" si="22"/>
        <v>0</v>
      </c>
      <c r="C238" s="117"/>
      <c r="D238" s="43">
        <f t="shared" si="23"/>
        <v>0</v>
      </c>
      <c r="E238" s="44">
        <f t="shared" si="21"/>
        <v>0</v>
      </c>
      <c r="F238" s="43">
        <f t="shared" si="24"/>
        <v>0</v>
      </c>
      <c r="G238" s="45" t="e">
        <f>IF(AND(C238&lt;&gt;"",SUM(G$27:G237)&lt;E$19),$E$19/$E$23,0)</f>
        <v>#N/A</v>
      </c>
      <c r="H238" s="43">
        <f t="shared" si="25"/>
        <v>0</v>
      </c>
      <c r="I238" s="43">
        <f t="shared" si="27"/>
        <v>0</v>
      </c>
      <c r="J238" s="78" t="str">
        <f t="shared" si="26"/>
        <v>2039–2040</v>
      </c>
      <c r="K238" s="78"/>
      <c r="L238" s="89"/>
      <c r="M238" s="78"/>
      <c r="N238" s="87"/>
      <c r="O238" s="79"/>
      <c r="Q238" s="46"/>
    </row>
    <row r="239" spans="1:17" s="40" customFormat="1" ht="20.25" customHeight="1" x14ac:dyDescent="0.2">
      <c r="A239" s="41">
        <v>51196</v>
      </c>
      <c r="B239" s="42">
        <f t="shared" si="22"/>
        <v>0</v>
      </c>
      <c r="C239" s="117"/>
      <c r="D239" s="43">
        <f t="shared" si="23"/>
        <v>0</v>
      </c>
      <c r="E239" s="44">
        <f t="shared" si="21"/>
        <v>0</v>
      </c>
      <c r="F239" s="43">
        <f t="shared" si="24"/>
        <v>0</v>
      </c>
      <c r="G239" s="45" t="e">
        <f>IF(AND(C239&lt;&gt;"",SUM(G$27:G238)&lt;E$19),$E$19/$E$23,0)</f>
        <v>#N/A</v>
      </c>
      <c r="H239" s="43">
        <f t="shared" si="25"/>
        <v>0</v>
      </c>
      <c r="I239" s="43">
        <f t="shared" si="27"/>
        <v>0</v>
      </c>
      <c r="J239" s="78" t="str">
        <f t="shared" si="26"/>
        <v>2039–2040</v>
      </c>
      <c r="K239" s="78"/>
      <c r="L239" s="89"/>
      <c r="M239" s="78"/>
      <c r="N239" s="87"/>
      <c r="O239" s="79"/>
      <c r="Q239" s="46"/>
    </row>
    <row r="240" spans="1:17" s="40" customFormat="1" ht="20.25" customHeight="1" x14ac:dyDescent="0.2">
      <c r="A240" s="41">
        <v>51227</v>
      </c>
      <c r="B240" s="42">
        <f t="shared" si="22"/>
        <v>0</v>
      </c>
      <c r="C240" s="117"/>
      <c r="D240" s="43">
        <f t="shared" si="23"/>
        <v>0</v>
      </c>
      <c r="E240" s="44">
        <f t="shared" si="21"/>
        <v>0</v>
      </c>
      <c r="F240" s="43">
        <f t="shared" si="24"/>
        <v>0</v>
      </c>
      <c r="G240" s="45" t="e">
        <f>IF(AND(C240&lt;&gt;"",SUM(G$27:G239)&lt;E$19),$E$19/$E$23,0)</f>
        <v>#N/A</v>
      </c>
      <c r="H240" s="43">
        <f t="shared" si="25"/>
        <v>0</v>
      </c>
      <c r="I240" s="43">
        <f t="shared" si="27"/>
        <v>0</v>
      </c>
      <c r="J240" s="78" t="str">
        <f t="shared" si="26"/>
        <v>2039–2040</v>
      </c>
      <c r="K240" s="78"/>
      <c r="L240" s="89"/>
      <c r="M240" s="78"/>
      <c r="N240" s="87"/>
      <c r="O240" s="79"/>
      <c r="Q240" s="46"/>
    </row>
    <row r="241" spans="1:17" s="40" customFormat="1" ht="20.25" customHeight="1" x14ac:dyDescent="0.2">
      <c r="A241" s="41">
        <v>51257</v>
      </c>
      <c r="B241" s="42">
        <f t="shared" si="22"/>
        <v>0</v>
      </c>
      <c r="C241" s="117"/>
      <c r="D241" s="43">
        <f t="shared" si="23"/>
        <v>0</v>
      </c>
      <c r="E241" s="44">
        <f t="shared" si="21"/>
        <v>0</v>
      </c>
      <c r="F241" s="43">
        <f t="shared" si="24"/>
        <v>0</v>
      </c>
      <c r="G241" s="45" t="e">
        <f>IF(AND(C241&lt;&gt;"",SUM(G$27:G240)&lt;E$19),$E$19/$E$23,0)</f>
        <v>#N/A</v>
      </c>
      <c r="H241" s="43">
        <f t="shared" si="25"/>
        <v>0</v>
      </c>
      <c r="I241" s="43">
        <f t="shared" si="27"/>
        <v>0</v>
      </c>
      <c r="J241" s="78" t="str">
        <f t="shared" si="26"/>
        <v>2039–2040</v>
      </c>
      <c r="K241" s="78"/>
      <c r="L241" s="89"/>
      <c r="M241" s="78"/>
      <c r="N241" s="87"/>
      <c r="O241" s="79"/>
      <c r="Q241" s="46"/>
    </row>
    <row r="242" spans="1:17" s="40" customFormat="1" ht="20.25" customHeight="1" x14ac:dyDescent="0.2">
      <c r="A242" s="41">
        <v>51288</v>
      </c>
      <c r="B242" s="42">
        <f t="shared" si="22"/>
        <v>0</v>
      </c>
      <c r="C242" s="117"/>
      <c r="D242" s="43">
        <f t="shared" si="23"/>
        <v>0</v>
      </c>
      <c r="E242" s="44">
        <f t="shared" si="21"/>
        <v>0</v>
      </c>
      <c r="F242" s="43">
        <f t="shared" si="24"/>
        <v>0</v>
      </c>
      <c r="G242" s="45" t="e">
        <f>IF(AND(C242&lt;&gt;"",SUM(G$27:G241)&lt;E$19),$E$19/$E$23,0)</f>
        <v>#N/A</v>
      </c>
      <c r="H242" s="43">
        <f t="shared" si="25"/>
        <v>0</v>
      </c>
      <c r="I242" s="43">
        <f t="shared" si="27"/>
        <v>0</v>
      </c>
      <c r="J242" s="78" t="str">
        <f t="shared" si="26"/>
        <v>2039–2040</v>
      </c>
      <c r="K242" s="78"/>
      <c r="L242" s="89"/>
      <c r="M242" s="78"/>
      <c r="N242" s="87"/>
      <c r="O242" s="79"/>
      <c r="Q242" s="46"/>
    </row>
    <row r="243" spans="1:17" s="40" customFormat="1" ht="20.25" customHeight="1" x14ac:dyDescent="0.2">
      <c r="A243" s="41">
        <v>51318</v>
      </c>
      <c r="B243" s="42">
        <f t="shared" si="22"/>
        <v>0</v>
      </c>
      <c r="C243" s="117"/>
      <c r="D243" s="43">
        <f t="shared" si="23"/>
        <v>0</v>
      </c>
      <c r="E243" s="44">
        <f t="shared" si="21"/>
        <v>0</v>
      </c>
      <c r="F243" s="43">
        <f t="shared" si="24"/>
        <v>0</v>
      </c>
      <c r="G243" s="45" t="e">
        <f>IF(AND(C243&lt;&gt;"",SUM(G$27:G242)&lt;E$19),$E$19/$E$23,0)</f>
        <v>#N/A</v>
      </c>
      <c r="H243" s="43">
        <f t="shared" si="25"/>
        <v>0</v>
      </c>
      <c r="I243" s="43">
        <f t="shared" si="27"/>
        <v>0</v>
      </c>
      <c r="J243" s="78" t="str">
        <f t="shared" si="26"/>
        <v>2040–2041</v>
      </c>
      <c r="K243" s="78"/>
      <c r="L243" s="89"/>
      <c r="M243" s="78"/>
      <c r="N243" s="87"/>
      <c r="O243" s="79"/>
      <c r="Q243" s="46"/>
    </row>
    <row r="244" spans="1:17" s="40" customFormat="1" ht="20.25" customHeight="1" x14ac:dyDescent="0.2">
      <c r="A244" s="41">
        <v>51349</v>
      </c>
      <c r="B244" s="42">
        <f t="shared" si="22"/>
        <v>0</v>
      </c>
      <c r="C244" s="117"/>
      <c r="D244" s="43">
        <f t="shared" si="23"/>
        <v>0</v>
      </c>
      <c r="E244" s="44">
        <f t="shared" si="21"/>
        <v>0</v>
      </c>
      <c r="F244" s="43">
        <f t="shared" si="24"/>
        <v>0</v>
      </c>
      <c r="G244" s="45" t="e">
        <f>IF(AND(C244&lt;&gt;"",SUM(G$27:G243)&lt;E$19),$E$19/$E$23,0)</f>
        <v>#N/A</v>
      </c>
      <c r="H244" s="43">
        <f t="shared" si="25"/>
        <v>0</v>
      </c>
      <c r="I244" s="43">
        <f t="shared" si="27"/>
        <v>0</v>
      </c>
      <c r="J244" s="78" t="str">
        <f t="shared" si="26"/>
        <v>2040–2041</v>
      </c>
      <c r="K244" s="78"/>
      <c r="L244" s="89"/>
      <c r="M244" s="78"/>
      <c r="N244" s="87"/>
      <c r="O244" s="79"/>
      <c r="Q244" s="46"/>
    </row>
    <row r="245" spans="1:17" s="40" customFormat="1" ht="20.25" customHeight="1" x14ac:dyDescent="0.2">
      <c r="A245" s="41">
        <v>51380</v>
      </c>
      <c r="B245" s="42">
        <f t="shared" si="22"/>
        <v>0</v>
      </c>
      <c r="C245" s="117"/>
      <c r="D245" s="43">
        <f t="shared" si="23"/>
        <v>0</v>
      </c>
      <c r="E245" s="44">
        <f t="shared" si="21"/>
        <v>0</v>
      </c>
      <c r="F245" s="43">
        <f t="shared" si="24"/>
        <v>0</v>
      </c>
      <c r="G245" s="45" t="e">
        <f>IF(AND(C245&lt;&gt;"",SUM(G$27:G244)&lt;E$19),$E$19/$E$23,0)</f>
        <v>#N/A</v>
      </c>
      <c r="H245" s="43">
        <f t="shared" si="25"/>
        <v>0</v>
      </c>
      <c r="I245" s="43">
        <f t="shared" si="27"/>
        <v>0</v>
      </c>
      <c r="J245" s="78" t="str">
        <f t="shared" si="26"/>
        <v>2040–2041</v>
      </c>
      <c r="K245" s="78"/>
      <c r="L245" s="89"/>
      <c r="M245" s="78"/>
      <c r="N245" s="87"/>
      <c r="O245" s="79"/>
      <c r="Q245" s="46"/>
    </row>
    <row r="246" spans="1:17" s="40" customFormat="1" ht="20.25" customHeight="1" x14ac:dyDescent="0.2">
      <c r="A246" s="41">
        <v>51410</v>
      </c>
      <c r="B246" s="42">
        <f t="shared" si="22"/>
        <v>0</v>
      </c>
      <c r="C246" s="117"/>
      <c r="D246" s="43">
        <f t="shared" si="23"/>
        <v>0</v>
      </c>
      <c r="E246" s="44">
        <f t="shared" si="21"/>
        <v>0</v>
      </c>
      <c r="F246" s="43">
        <f t="shared" si="24"/>
        <v>0</v>
      </c>
      <c r="G246" s="45" t="e">
        <f>IF(AND(C246&lt;&gt;"",SUM(G$27:G245)&lt;E$19),$E$19/$E$23,0)</f>
        <v>#N/A</v>
      </c>
      <c r="H246" s="43">
        <f t="shared" si="25"/>
        <v>0</v>
      </c>
      <c r="I246" s="43">
        <f t="shared" si="27"/>
        <v>0</v>
      </c>
      <c r="J246" s="78" t="str">
        <f t="shared" si="26"/>
        <v>2040–2041</v>
      </c>
      <c r="K246" s="78"/>
      <c r="L246" s="89"/>
      <c r="M246" s="78"/>
      <c r="N246" s="87"/>
      <c r="O246" s="79"/>
      <c r="Q246" s="46"/>
    </row>
    <row r="247" spans="1:17" s="40" customFormat="1" ht="20.25" customHeight="1" x14ac:dyDescent="0.2">
      <c r="A247" s="41">
        <v>51441</v>
      </c>
      <c r="B247" s="42">
        <f t="shared" si="22"/>
        <v>0</v>
      </c>
      <c r="C247" s="117"/>
      <c r="D247" s="43">
        <f t="shared" si="23"/>
        <v>0</v>
      </c>
      <c r="E247" s="44">
        <f t="shared" si="21"/>
        <v>0</v>
      </c>
      <c r="F247" s="43">
        <f t="shared" si="24"/>
        <v>0</v>
      </c>
      <c r="G247" s="45" t="e">
        <f>IF(AND(C247&lt;&gt;"",SUM(G$27:G246)&lt;E$19),$E$19/$E$23,0)</f>
        <v>#N/A</v>
      </c>
      <c r="H247" s="43">
        <f t="shared" si="25"/>
        <v>0</v>
      </c>
      <c r="I247" s="43">
        <f t="shared" si="27"/>
        <v>0</v>
      </c>
      <c r="J247" s="78" t="str">
        <f t="shared" si="26"/>
        <v>2040–2041</v>
      </c>
      <c r="K247" s="78"/>
      <c r="L247" s="89"/>
      <c r="M247" s="78"/>
      <c r="N247" s="87"/>
      <c r="O247" s="79"/>
      <c r="Q247" s="46"/>
    </row>
    <row r="248" spans="1:17" s="40" customFormat="1" ht="20.25" customHeight="1" x14ac:dyDescent="0.2">
      <c r="A248" s="41">
        <v>51471</v>
      </c>
      <c r="B248" s="42">
        <f t="shared" si="22"/>
        <v>0</v>
      </c>
      <c r="C248" s="117"/>
      <c r="D248" s="43">
        <f t="shared" si="23"/>
        <v>0</v>
      </c>
      <c r="E248" s="44">
        <f t="shared" si="21"/>
        <v>0</v>
      </c>
      <c r="F248" s="43">
        <f t="shared" si="24"/>
        <v>0</v>
      </c>
      <c r="G248" s="45" t="e">
        <f>IF(AND(C248&lt;&gt;"",SUM(G$27:G247)&lt;E$19),$E$19/$E$23,0)</f>
        <v>#N/A</v>
      </c>
      <c r="H248" s="43">
        <f t="shared" si="25"/>
        <v>0</v>
      </c>
      <c r="I248" s="43">
        <f t="shared" si="27"/>
        <v>0</v>
      </c>
      <c r="J248" s="78" t="str">
        <f t="shared" si="26"/>
        <v>2040–2041</v>
      </c>
      <c r="K248" s="78"/>
      <c r="L248" s="89"/>
      <c r="M248" s="78"/>
      <c r="N248" s="87"/>
      <c r="O248" s="79"/>
      <c r="Q248" s="46"/>
    </row>
    <row r="249" spans="1:17" s="40" customFormat="1" ht="20.25" customHeight="1" x14ac:dyDescent="0.2">
      <c r="A249" s="41">
        <v>51502</v>
      </c>
      <c r="B249" s="42">
        <f t="shared" si="22"/>
        <v>0</v>
      </c>
      <c r="C249" s="117"/>
      <c r="D249" s="43">
        <f t="shared" si="23"/>
        <v>0</v>
      </c>
      <c r="E249" s="44">
        <f t="shared" si="21"/>
        <v>0</v>
      </c>
      <c r="F249" s="43">
        <f t="shared" si="24"/>
        <v>0</v>
      </c>
      <c r="G249" s="45" t="e">
        <f>IF(AND(C249&lt;&gt;"",SUM(G$27:G248)&lt;E$19),$E$19/$E$23,0)</f>
        <v>#N/A</v>
      </c>
      <c r="H249" s="43">
        <f t="shared" si="25"/>
        <v>0</v>
      </c>
      <c r="I249" s="43">
        <f t="shared" si="27"/>
        <v>0</v>
      </c>
      <c r="J249" s="78" t="str">
        <f t="shared" si="26"/>
        <v>2040–2041</v>
      </c>
      <c r="K249" s="78"/>
      <c r="L249" s="89"/>
      <c r="M249" s="78"/>
      <c r="N249" s="87"/>
      <c r="O249" s="79"/>
      <c r="Q249" s="46"/>
    </row>
    <row r="250" spans="1:17" s="40" customFormat="1" ht="20.25" customHeight="1" x14ac:dyDescent="0.2">
      <c r="A250" s="41">
        <v>51533</v>
      </c>
      <c r="B250" s="42">
        <f t="shared" si="22"/>
        <v>0</v>
      </c>
      <c r="C250" s="117"/>
      <c r="D250" s="43">
        <f t="shared" si="23"/>
        <v>0</v>
      </c>
      <c r="E250" s="44">
        <f t="shared" si="21"/>
        <v>0</v>
      </c>
      <c r="F250" s="43">
        <f t="shared" si="24"/>
        <v>0</v>
      </c>
      <c r="G250" s="45" t="e">
        <f>IF(AND(C250&lt;&gt;"",SUM(G$27:G249)&lt;E$19),$E$19/$E$23,0)</f>
        <v>#N/A</v>
      </c>
      <c r="H250" s="43">
        <f t="shared" si="25"/>
        <v>0</v>
      </c>
      <c r="I250" s="43">
        <f t="shared" si="27"/>
        <v>0</v>
      </c>
      <c r="J250" s="78" t="str">
        <f t="shared" si="26"/>
        <v>2040–2041</v>
      </c>
      <c r="K250" s="78"/>
      <c r="L250" s="89"/>
      <c r="M250" s="78"/>
      <c r="N250" s="87"/>
      <c r="O250" s="79"/>
      <c r="Q250" s="46"/>
    </row>
    <row r="251" spans="1:17" s="40" customFormat="1" ht="20.25" customHeight="1" x14ac:dyDescent="0.2">
      <c r="A251" s="41">
        <v>51561</v>
      </c>
      <c r="B251" s="42">
        <f t="shared" si="22"/>
        <v>0</v>
      </c>
      <c r="C251" s="117"/>
      <c r="D251" s="43">
        <f t="shared" si="23"/>
        <v>0</v>
      </c>
      <c r="E251" s="44">
        <f t="shared" si="21"/>
        <v>0</v>
      </c>
      <c r="F251" s="43">
        <f t="shared" si="24"/>
        <v>0</v>
      </c>
      <c r="G251" s="45" t="e">
        <f>IF(AND(C251&lt;&gt;"",SUM(G$27:G250)&lt;E$19),$E$19/$E$23,0)</f>
        <v>#N/A</v>
      </c>
      <c r="H251" s="43">
        <f t="shared" si="25"/>
        <v>0</v>
      </c>
      <c r="I251" s="43">
        <f t="shared" si="27"/>
        <v>0</v>
      </c>
      <c r="J251" s="78" t="str">
        <f t="shared" si="26"/>
        <v>2040–2041</v>
      </c>
      <c r="K251" s="78"/>
      <c r="L251" s="89"/>
      <c r="M251" s="78"/>
      <c r="N251" s="87"/>
      <c r="O251" s="79"/>
      <c r="Q251" s="46"/>
    </row>
    <row r="252" spans="1:17" s="40" customFormat="1" ht="20.25" customHeight="1" x14ac:dyDescent="0.2">
      <c r="A252" s="41">
        <v>51592</v>
      </c>
      <c r="B252" s="42">
        <f t="shared" si="22"/>
        <v>0</v>
      </c>
      <c r="C252" s="117"/>
      <c r="D252" s="43">
        <f t="shared" si="23"/>
        <v>0</v>
      </c>
      <c r="E252" s="44">
        <f t="shared" si="21"/>
        <v>0</v>
      </c>
      <c r="F252" s="43">
        <f t="shared" si="24"/>
        <v>0</v>
      </c>
      <c r="G252" s="45" t="e">
        <f>IF(AND(C252&lt;&gt;"",SUM(G$27:G251)&lt;E$19),$E$19/$E$23,0)</f>
        <v>#N/A</v>
      </c>
      <c r="H252" s="43">
        <f t="shared" si="25"/>
        <v>0</v>
      </c>
      <c r="I252" s="43">
        <f t="shared" si="27"/>
        <v>0</v>
      </c>
      <c r="J252" s="78" t="str">
        <f t="shared" si="26"/>
        <v>2040–2041</v>
      </c>
      <c r="K252" s="78"/>
      <c r="L252" s="89"/>
      <c r="M252" s="78"/>
      <c r="N252" s="87"/>
      <c r="O252" s="79"/>
      <c r="Q252" s="46"/>
    </row>
    <row r="253" spans="1:17" s="40" customFormat="1" ht="20.25" customHeight="1" x14ac:dyDescent="0.2">
      <c r="A253" s="41">
        <v>51622</v>
      </c>
      <c r="B253" s="42">
        <f t="shared" si="22"/>
        <v>0</v>
      </c>
      <c r="C253" s="117"/>
      <c r="D253" s="43">
        <f t="shared" si="23"/>
        <v>0</v>
      </c>
      <c r="E253" s="44">
        <f t="shared" si="21"/>
        <v>0</v>
      </c>
      <c r="F253" s="43">
        <f t="shared" si="24"/>
        <v>0</v>
      </c>
      <c r="G253" s="45" t="e">
        <f>IF(AND(C253&lt;&gt;"",SUM(G$27:G252)&lt;E$19),$E$19/$E$23,0)</f>
        <v>#N/A</v>
      </c>
      <c r="H253" s="43">
        <f t="shared" si="25"/>
        <v>0</v>
      </c>
      <c r="I253" s="43">
        <f t="shared" si="27"/>
        <v>0</v>
      </c>
      <c r="J253" s="78" t="str">
        <f t="shared" si="26"/>
        <v>2040–2041</v>
      </c>
      <c r="K253" s="78"/>
      <c r="L253" s="89"/>
      <c r="M253" s="78"/>
      <c r="N253" s="87"/>
      <c r="O253" s="79"/>
      <c r="Q253" s="46"/>
    </row>
    <row r="254" spans="1:17" s="40" customFormat="1" ht="20.25" customHeight="1" x14ac:dyDescent="0.2">
      <c r="A254" s="41">
        <v>51653</v>
      </c>
      <c r="B254" s="42">
        <f t="shared" si="22"/>
        <v>0</v>
      </c>
      <c r="C254" s="117"/>
      <c r="D254" s="43">
        <f t="shared" si="23"/>
        <v>0</v>
      </c>
      <c r="E254" s="44">
        <f t="shared" si="21"/>
        <v>0</v>
      </c>
      <c r="F254" s="43">
        <f t="shared" si="24"/>
        <v>0</v>
      </c>
      <c r="G254" s="45" t="e">
        <f>IF(AND(C254&lt;&gt;"",SUM(G$27:G253)&lt;E$19),$E$19/$E$23,0)</f>
        <v>#N/A</v>
      </c>
      <c r="H254" s="43">
        <f t="shared" si="25"/>
        <v>0</v>
      </c>
      <c r="I254" s="43">
        <f t="shared" si="27"/>
        <v>0</v>
      </c>
      <c r="J254" s="78" t="str">
        <f t="shared" si="26"/>
        <v>2040–2041</v>
      </c>
      <c r="K254" s="78"/>
      <c r="L254" s="89"/>
      <c r="M254" s="78"/>
      <c r="N254" s="87"/>
      <c r="O254" s="79"/>
      <c r="Q254" s="46"/>
    </row>
    <row r="255" spans="1:17" s="40" customFormat="1" ht="20.25" customHeight="1" x14ac:dyDescent="0.2">
      <c r="A255" s="41">
        <v>51683</v>
      </c>
      <c r="B255" s="42">
        <f t="shared" si="22"/>
        <v>0</v>
      </c>
      <c r="C255" s="117"/>
      <c r="D255" s="43">
        <f t="shared" si="23"/>
        <v>0</v>
      </c>
      <c r="E255" s="44">
        <f t="shared" si="21"/>
        <v>0</v>
      </c>
      <c r="F255" s="43">
        <f t="shared" si="24"/>
        <v>0</v>
      </c>
      <c r="G255" s="45" t="e">
        <f>IF(AND(C255&lt;&gt;"",SUM(G$27:G254)&lt;E$19),$E$19/$E$23,0)</f>
        <v>#N/A</v>
      </c>
      <c r="H255" s="43">
        <f t="shared" si="25"/>
        <v>0</v>
      </c>
      <c r="I255" s="43">
        <f t="shared" si="27"/>
        <v>0</v>
      </c>
      <c r="J255" s="78" t="str">
        <f t="shared" si="26"/>
        <v>2041–2042</v>
      </c>
      <c r="K255" s="78"/>
      <c r="L255" s="89"/>
      <c r="M255" s="78"/>
      <c r="N255" s="87"/>
      <c r="O255" s="79"/>
      <c r="Q255" s="46"/>
    </row>
    <row r="256" spans="1:17" s="40" customFormat="1" ht="20.25" customHeight="1" x14ac:dyDescent="0.2">
      <c r="A256" s="41">
        <v>51714</v>
      </c>
      <c r="B256" s="42">
        <f t="shared" si="22"/>
        <v>0</v>
      </c>
      <c r="C256" s="117"/>
      <c r="D256" s="43">
        <f t="shared" si="23"/>
        <v>0</v>
      </c>
      <c r="E256" s="44">
        <f t="shared" si="21"/>
        <v>0</v>
      </c>
      <c r="F256" s="43">
        <f t="shared" si="24"/>
        <v>0</v>
      </c>
      <c r="G256" s="45" t="e">
        <f>IF(AND(C256&lt;&gt;"",SUM(G$27:G255)&lt;E$19),$E$19/$E$23,0)</f>
        <v>#N/A</v>
      </c>
      <c r="H256" s="43">
        <f t="shared" si="25"/>
        <v>0</v>
      </c>
      <c r="I256" s="43">
        <f t="shared" si="27"/>
        <v>0</v>
      </c>
      <c r="J256" s="78" t="str">
        <f t="shared" si="26"/>
        <v>2041–2042</v>
      </c>
      <c r="K256" s="78"/>
      <c r="L256" s="89"/>
      <c r="M256" s="78"/>
      <c r="N256" s="87"/>
      <c r="O256" s="79"/>
      <c r="Q256" s="46"/>
    </row>
    <row r="257" spans="1:17" s="40" customFormat="1" ht="20.25" customHeight="1" x14ac:dyDescent="0.2">
      <c r="A257" s="41">
        <v>51745</v>
      </c>
      <c r="B257" s="42">
        <f t="shared" si="22"/>
        <v>0</v>
      </c>
      <c r="C257" s="117"/>
      <c r="D257" s="43">
        <f t="shared" si="23"/>
        <v>0</v>
      </c>
      <c r="E257" s="44">
        <f t="shared" si="21"/>
        <v>0</v>
      </c>
      <c r="F257" s="43">
        <f t="shared" si="24"/>
        <v>0</v>
      </c>
      <c r="G257" s="45" t="e">
        <f>IF(AND(C257&lt;&gt;"",SUM(G$27:G256)&lt;E$19),$E$19/$E$23,0)</f>
        <v>#N/A</v>
      </c>
      <c r="H257" s="43">
        <f t="shared" si="25"/>
        <v>0</v>
      </c>
      <c r="I257" s="43">
        <f t="shared" si="27"/>
        <v>0</v>
      </c>
      <c r="J257" s="78" t="str">
        <f t="shared" si="26"/>
        <v>2041–2042</v>
      </c>
      <c r="K257" s="78"/>
      <c r="L257" s="89"/>
      <c r="M257" s="78"/>
      <c r="N257" s="87"/>
      <c r="O257" s="79"/>
      <c r="Q257" s="46"/>
    </row>
    <row r="258" spans="1:17" s="40" customFormat="1" ht="20.25" customHeight="1" x14ac:dyDescent="0.2">
      <c r="A258" s="41">
        <v>51775</v>
      </c>
      <c r="B258" s="42">
        <f t="shared" si="22"/>
        <v>0</v>
      </c>
      <c r="C258" s="117"/>
      <c r="D258" s="43">
        <f t="shared" si="23"/>
        <v>0</v>
      </c>
      <c r="E258" s="44">
        <f t="shared" si="21"/>
        <v>0</v>
      </c>
      <c r="F258" s="43">
        <f t="shared" si="24"/>
        <v>0</v>
      </c>
      <c r="G258" s="45" t="e">
        <f>IF(AND(C258&lt;&gt;"",SUM(G$27:G257)&lt;E$19),$E$19/$E$23,0)</f>
        <v>#N/A</v>
      </c>
      <c r="H258" s="43">
        <f t="shared" si="25"/>
        <v>0</v>
      </c>
      <c r="I258" s="43">
        <f t="shared" si="27"/>
        <v>0</v>
      </c>
      <c r="J258" s="78" t="str">
        <f t="shared" si="26"/>
        <v>2041–2042</v>
      </c>
      <c r="K258" s="78"/>
      <c r="L258" s="89"/>
      <c r="M258" s="78"/>
      <c r="N258" s="87"/>
      <c r="O258" s="79"/>
      <c r="Q258" s="46"/>
    </row>
    <row r="259" spans="1:17" s="40" customFormat="1" ht="20.25" customHeight="1" x14ac:dyDescent="0.2">
      <c r="A259" s="41">
        <v>51806</v>
      </c>
      <c r="B259" s="42">
        <f t="shared" si="22"/>
        <v>0</v>
      </c>
      <c r="C259" s="117"/>
      <c r="D259" s="43">
        <f t="shared" si="23"/>
        <v>0</v>
      </c>
      <c r="E259" s="44">
        <f t="shared" si="21"/>
        <v>0</v>
      </c>
      <c r="F259" s="43">
        <f t="shared" si="24"/>
        <v>0</v>
      </c>
      <c r="G259" s="45" t="e">
        <f>IF(AND(C259&lt;&gt;"",SUM(G$27:G258)&lt;E$19),$E$19/$E$23,0)</f>
        <v>#N/A</v>
      </c>
      <c r="H259" s="43">
        <f t="shared" si="25"/>
        <v>0</v>
      </c>
      <c r="I259" s="43">
        <f t="shared" si="27"/>
        <v>0</v>
      </c>
      <c r="J259" s="78" t="str">
        <f t="shared" si="26"/>
        <v>2041–2042</v>
      </c>
      <c r="K259" s="78"/>
      <c r="L259" s="89"/>
      <c r="M259" s="78"/>
      <c r="N259" s="87"/>
      <c r="O259" s="79"/>
      <c r="Q259" s="46"/>
    </row>
    <row r="260" spans="1:17" s="40" customFormat="1" ht="20.25" customHeight="1" x14ac:dyDescent="0.2">
      <c r="A260" s="41">
        <v>51836</v>
      </c>
      <c r="B260" s="42">
        <f t="shared" si="22"/>
        <v>0</v>
      </c>
      <c r="C260" s="117"/>
      <c r="D260" s="43">
        <f t="shared" si="23"/>
        <v>0</v>
      </c>
      <c r="E260" s="44">
        <f t="shared" si="21"/>
        <v>0</v>
      </c>
      <c r="F260" s="43">
        <f t="shared" si="24"/>
        <v>0</v>
      </c>
      <c r="G260" s="45" t="e">
        <f>IF(AND(C260&lt;&gt;"",SUM(G$27:G259)&lt;E$19),$E$19/$E$23,0)</f>
        <v>#N/A</v>
      </c>
      <c r="H260" s="43">
        <f t="shared" si="25"/>
        <v>0</v>
      </c>
      <c r="I260" s="43">
        <f t="shared" si="27"/>
        <v>0</v>
      </c>
      <c r="J260" s="78" t="str">
        <f t="shared" si="26"/>
        <v>2041–2042</v>
      </c>
      <c r="K260" s="78"/>
      <c r="L260" s="89"/>
      <c r="M260" s="78"/>
      <c r="N260" s="87"/>
      <c r="O260" s="79"/>
      <c r="Q260" s="46"/>
    </row>
    <row r="261" spans="1:17" s="40" customFormat="1" ht="20.25" customHeight="1" x14ac:dyDescent="0.2">
      <c r="A261" s="41">
        <v>51867</v>
      </c>
      <c r="B261" s="42">
        <f t="shared" si="22"/>
        <v>0</v>
      </c>
      <c r="C261" s="117"/>
      <c r="D261" s="43">
        <f t="shared" si="23"/>
        <v>0</v>
      </c>
      <c r="E261" s="44">
        <f t="shared" si="21"/>
        <v>0</v>
      </c>
      <c r="F261" s="43">
        <f t="shared" si="24"/>
        <v>0</v>
      </c>
      <c r="G261" s="45" t="e">
        <f>IF(AND(C261&lt;&gt;"",SUM(G$27:G260)&lt;E$19),$E$19/$E$23,0)</f>
        <v>#N/A</v>
      </c>
      <c r="H261" s="43">
        <f t="shared" si="25"/>
        <v>0</v>
      </c>
      <c r="I261" s="43">
        <f t="shared" si="27"/>
        <v>0</v>
      </c>
      <c r="J261" s="78" t="str">
        <f t="shared" si="26"/>
        <v>2041–2042</v>
      </c>
      <c r="K261" s="78"/>
      <c r="L261" s="89"/>
      <c r="M261" s="78"/>
      <c r="N261" s="87"/>
      <c r="O261" s="79"/>
      <c r="Q261" s="46"/>
    </row>
    <row r="262" spans="1:17" s="40" customFormat="1" ht="20.25" customHeight="1" x14ac:dyDescent="0.2">
      <c r="A262" s="41">
        <v>51898</v>
      </c>
      <c r="B262" s="42">
        <f t="shared" si="22"/>
        <v>0</v>
      </c>
      <c r="C262" s="117"/>
      <c r="D262" s="43">
        <f t="shared" si="23"/>
        <v>0</v>
      </c>
      <c r="E262" s="44">
        <f t="shared" si="21"/>
        <v>0</v>
      </c>
      <c r="F262" s="43">
        <f t="shared" si="24"/>
        <v>0</v>
      </c>
      <c r="G262" s="45" t="e">
        <f>IF(AND(C262&lt;&gt;"",SUM(G$27:G261)&lt;E$19),$E$19/$E$23,0)</f>
        <v>#N/A</v>
      </c>
      <c r="H262" s="43">
        <f t="shared" si="25"/>
        <v>0</v>
      </c>
      <c r="I262" s="43">
        <f t="shared" si="27"/>
        <v>0</v>
      </c>
      <c r="J262" s="78" t="str">
        <f t="shared" si="26"/>
        <v>2041–2042</v>
      </c>
      <c r="K262" s="78"/>
      <c r="L262" s="89"/>
      <c r="M262" s="78"/>
      <c r="N262" s="87"/>
      <c r="O262" s="79"/>
      <c r="Q262" s="46"/>
    </row>
    <row r="263" spans="1:17" s="40" customFormat="1" ht="20.25" customHeight="1" x14ac:dyDescent="0.2">
      <c r="A263" s="41">
        <v>51926</v>
      </c>
      <c r="B263" s="42">
        <f t="shared" si="22"/>
        <v>0</v>
      </c>
      <c r="C263" s="117"/>
      <c r="D263" s="43">
        <f t="shared" si="23"/>
        <v>0</v>
      </c>
      <c r="E263" s="44">
        <f t="shared" si="21"/>
        <v>0</v>
      </c>
      <c r="F263" s="43">
        <f t="shared" si="24"/>
        <v>0</v>
      </c>
      <c r="G263" s="45" t="e">
        <f>IF(AND(C263&lt;&gt;"",SUM(G$27:G262)&lt;E$19),$E$19/$E$23,0)</f>
        <v>#N/A</v>
      </c>
      <c r="H263" s="43">
        <f t="shared" si="25"/>
        <v>0</v>
      </c>
      <c r="I263" s="43">
        <f t="shared" si="27"/>
        <v>0</v>
      </c>
      <c r="J263" s="78" t="str">
        <f t="shared" si="26"/>
        <v>2041–2042</v>
      </c>
      <c r="K263" s="78"/>
      <c r="L263" s="89"/>
      <c r="M263" s="78"/>
      <c r="N263" s="87"/>
      <c r="O263" s="79"/>
      <c r="Q263" s="46"/>
    </row>
    <row r="264" spans="1:17" s="40" customFormat="1" ht="20.25" customHeight="1" x14ac:dyDescent="0.2">
      <c r="A264" s="41">
        <v>51957</v>
      </c>
      <c r="B264" s="42">
        <f t="shared" si="22"/>
        <v>0</v>
      </c>
      <c r="C264" s="117"/>
      <c r="D264" s="43">
        <f t="shared" si="23"/>
        <v>0</v>
      </c>
      <c r="E264" s="44">
        <f t="shared" si="21"/>
        <v>0</v>
      </c>
      <c r="F264" s="43">
        <f t="shared" si="24"/>
        <v>0</v>
      </c>
      <c r="G264" s="45" t="e">
        <f>IF(AND(C264&lt;&gt;"",SUM(G$27:G263)&lt;E$19),$E$19/$E$23,0)</f>
        <v>#N/A</v>
      </c>
      <c r="H264" s="43">
        <f t="shared" si="25"/>
        <v>0</v>
      </c>
      <c r="I264" s="43">
        <f t="shared" si="27"/>
        <v>0</v>
      </c>
      <c r="J264" s="78" t="str">
        <f t="shared" si="26"/>
        <v>2041–2042</v>
      </c>
      <c r="K264" s="78"/>
      <c r="L264" s="89"/>
      <c r="M264" s="78"/>
      <c r="N264" s="87"/>
      <c r="O264" s="79"/>
      <c r="Q264" s="46"/>
    </row>
    <row r="265" spans="1:17" s="40" customFormat="1" ht="20.25" customHeight="1" x14ac:dyDescent="0.2">
      <c r="A265" s="41">
        <v>51987</v>
      </c>
      <c r="B265" s="42">
        <f t="shared" si="22"/>
        <v>0</v>
      </c>
      <c r="C265" s="117"/>
      <c r="D265" s="43">
        <f t="shared" si="23"/>
        <v>0</v>
      </c>
      <c r="E265" s="44">
        <f t="shared" si="21"/>
        <v>0</v>
      </c>
      <c r="F265" s="43">
        <f t="shared" si="24"/>
        <v>0</v>
      </c>
      <c r="G265" s="45" t="e">
        <f>IF(AND(C265&lt;&gt;"",SUM(G$27:G264)&lt;E$19),$E$19/$E$23,0)</f>
        <v>#N/A</v>
      </c>
      <c r="H265" s="43">
        <f t="shared" si="25"/>
        <v>0</v>
      </c>
      <c r="I265" s="43">
        <f t="shared" si="27"/>
        <v>0</v>
      </c>
      <c r="J265" s="78" t="str">
        <f t="shared" si="26"/>
        <v>2041–2042</v>
      </c>
      <c r="K265" s="78"/>
      <c r="L265" s="89"/>
      <c r="M265" s="78"/>
      <c r="N265" s="87"/>
      <c r="O265" s="79"/>
      <c r="Q265" s="46"/>
    </row>
    <row r="266" spans="1:17" s="40" customFormat="1" ht="20.25" customHeight="1" x14ac:dyDescent="0.2">
      <c r="A266" s="41">
        <v>52018</v>
      </c>
      <c r="B266" s="42">
        <f t="shared" si="22"/>
        <v>0</v>
      </c>
      <c r="C266" s="117"/>
      <c r="D266" s="43">
        <f t="shared" si="23"/>
        <v>0</v>
      </c>
      <c r="E266" s="44">
        <f t="shared" si="21"/>
        <v>0</v>
      </c>
      <c r="F266" s="43">
        <f t="shared" si="24"/>
        <v>0</v>
      </c>
      <c r="G266" s="45" t="e">
        <f>IF(AND(C266&lt;&gt;"",SUM(G$27:G265)&lt;E$19),$E$19/$E$23,0)</f>
        <v>#N/A</v>
      </c>
      <c r="H266" s="43">
        <f t="shared" si="25"/>
        <v>0</v>
      </c>
      <c r="I266" s="43">
        <f t="shared" si="27"/>
        <v>0</v>
      </c>
      <c r="J266" s="78" t="str">
        <f t="shared" si="26"/>
        <v>2041–2042</v>
      </c>
      <c r="K266" s="78"/>
      <c r="L266" s="89"/>
      <c r="M266" s="78"/>
      <c r="N266" s="87"/>
      <c r="O266" s="79"/>
      <c r="Q266" s="46"/>
    </row>
    <row r="267" spans="1:17" s="40" customFormat="1" ht="20.25" customHeight="1" x14ac:dyDescent="0.2">
      <c r="A267" s="41">
        <v>52048</v>
      </c>
      <c r="B267" s="42">
        <f t="shared" si="22"/>
        <v>0</v>
      </c>
      <c r="C267" s="117"/>
      <c r="D267" s="43">
        <f t="shared" si="23"/>
        <v>0</v>
      </c>
      <c r="E267" s="44">
        <f t="shared" si="21"/>
        <v>0</v>
      </c>
      <c r="F267" s="43">
        <f t="shared" si="24"/>
        <v>0</v>
      </c>
      <c r="G267" s="45" t="e">
        <f>IF(AND(C267&lt;&gt;"",SUM(G$27:G266)&lt;E$19),$E$19/$E$23,0)</f>
        <v>#N/A</v>
      </c>
      <c r="H267" s="43">
        <f t="shared" si="25"/>
        <v>0</v>
      </c>
      <c r="I267" s="43">
        <f t="shared" si="27"/>
        <v>0</v>
      </c>
      <c r="J267" s="78" t="str">
        <f t="shared" si="26"/>
        <v>2042–2043</v>
      </c>
      <c r="K267" s="78"/>
      <c r="L267" s="89"/>
      <c r="M267" s="78"/>
      <c r="N267" s="87"/>
      <c r="O267" s="79"/>
      <c r="Q267" s="46"/>
    </row>
    <row r="268" spans="1:17" s="40" customFormat="1" ht="20.25" customHeight="1" x14ac:dyDescent="0.2">
      <c r="A268" s="41">
        <v>52079</v>
      </c>
      <c r="B268" s="42">
        <f t="shared" si="22"/>
        <v>0</v>
      </c>
      <c r="C268" s="117"/>
      <c r="D268" s="43">
        <f t="shared" si="23"/>
        <v>0</v>
      </c>
      <c r="E268" s="44">
        <f t="shared" si="21"/>
        <v>0</v>
      </c>
      <c r="F268" s="43">
        <f t="shared" si="24"/>
        <v>0</v>
      </c>
      <c r="G268" s="45" t="e">
        <f>IF(AND(C268&lt;&gt;"",SUM(G$27:G267)&lt;E$19),$E$19/$E$23,0)</f>
        <v>#N/A</v>
      </c>
      <c r="H268" s="43">
        <f t="shared" si="25"/>
        <v>0</v>
      </c>
      <c r="I268" s="43">
        <f t="shared" si="27"/>
        <v>0</v>
      </c>
      <c r="J268" s="78" t="str">
        <f t="shared" si="26"/>
        <v>2042–2043</v>
      </c>
      <c r="K268" s="78"/>
      <c r="L268" s="89"/>
      <c r="M268" s="78"/>
      <c r="N268" s="87"/>
      <c r="O268" s="79"/>
      <c r="Q268" s="46"/>
    </row>
    <row r="269" spans="1:17" s="40" customFormat="1" ht="20.25" customHeight="1" x14ac:dyDescent="0.2">
      <c r="A269" s="41">
        <v>52110</v>
      </c>
      <c r="B269" s="42">
        <f t="shared" si="22"/>
        <v>0</v>
      </c>
      <c r="C269" s="117"/>
      <c r="D269" s="43">
        <f t="shared" si="23"/>
        <v>0</v>
      </c>
      <c r="E269" s="44">
        <f t="shared" si="21"/>
        <v>0</v>
      </c>
      <c r="F269" s="43">
        <f t="shared" si="24"/>
        <v>0</v>
      </c>
      <c r="G269" s="45" t="e">
        <f>IF(AND(C269&lt;&gt;"",SUM(G$27:G268)&lt;E$19),$E$19/$E$23,0)</f>
        <v>#N/A</v>
      </c>
      <c r="H269" s="43">
        <f t="shared" si="25"/>
        <v>0</v>
      </c>
      <c r="I269" s="43">
        <f t="shared" si="27"/>
        <v>0</v>
      </c>
      <c r="J269" s="78" t="str">
        <f t="shared" si="26"/>
        <v>2042–2043</v>
      </c>
      <c r="K269" s="78"/>
      <c r="L269" s="89"/>
      <c r="M269" s="78"/>
      <c r="N269" s="87"/>
      <c r="O269" s="79"/>
      <c r="Q269" s="46"/>
    </row>
    <row r="270" spans="1:17" s="40" customFormat="1" ht="20.25" customHeight="1" x14ac:dyDescent="0.2">
      <c r="A270" s="41">
        <v>52140</v>
      </c>
      <c r="B270" s="42">
        <f t="shared" si="22"/>
        <v>0</v>
      </c>
      <c r="C270" s="117"/>
      <c r="D270" s="43">
        <f t="shared" si="23"/>
        <v>0</v>
      </c>
      <c r="E270" s="44">
        <f t="shared" si="21"/>
        <v>0</v>
      </c>
      <c r="F270" s="43">
        <f t="shared" si="24"/>
        <v>0</v>
      </c>
      <c r="G270" s="45" t="e">
        <f>IF(AND(C270&lt;&gt;"",SUM(G$27:G269)&lt;E$19),$E$19/$E$23,0)</f>
        <v>#N/A</v>
      </c>
      <c r="H270" s="43">
        <f t="shared" si="25"/>
        <v>0</v>
      </c>
      <c r="I270" s="43">
        <f t="shared" si="27"/>
        <v>0</v>
      </c>
      <c r="J270" s="78" t="str">
        <f t="shared" si="26"/>
        <v>2042–2043</v>
      </c>
      <c r="K270" s="78"/>
      <c r="L270" s="89"/>
      <c r="M270" s="78"/>
      <c r="N270" s="87"/>
      <c r="O270" s="79"/>
      <c r="Q270" s="46"/>
    </row>
    <row r="271" spans="1:17" s="40" customFormat="1" ht="20.25" customHeight="1" x14ac:dyDescent="0.2">
      <c r="A271" s="41">
        <v>52171</v>
      </c>
      <c r="B271" s="42">
        <f t="shared" si="22"/>
        <v>0</v>
      </c>
      <c r="C271" s="117"/>
      <c r="D271" s="43">
        <f t="shared" si="23"/>
        <v>0</v>
      </c>
      <c r="E271" s="44">
        <f t="shared" si="21"/>
        <v>0</v>
      </c>
      <c r="F271" s="43">
        <f t="shared" si="24"/>
        <v>0</v>
      </c>
      <c r="G271" s="45" t="e">
        <f>IF(AND(C271&lt;&gt;"",SUM(G$27:G270)&lt;E$19),$E$19/$E$23,0)</f>
        <v>#N/A</v>
      </c>
      <c r="H271" s="43">
        <f t="shared" si="25"/>
        <v>0</v>
      </c>
      <c r="I271" s="43">
        <f t="shared" si="27"/>
        <v>0</v>
      </c>
      <c r="J271" s="78" t="str">
        <f t="shared" si="26"/>
        <v>2042–2043</v>
      </c>
      <c r="K271" s="78"/>
      <c r="L271" s="89"/>
      <c r="M271" s="78"/>
      <c r="N271" s="87"/>
      <c r="O271" s="79"/>
      <c r="Q271" s="46"/>
    </row>
    <row r="272" spans="1:17" s="40" customFormat="1" ht="20.25" customHeight="1" x14ac:dyDescent="0.2">
      <c r="A272" s="41">
        <v>52201</v>
      </c>
      <c r="B272" s="42">
        <f t="shared" si="22"/>
        <v>0</v>
      </c>
      <c r="C272" s="117"/>
      <c r="D272" s="43">
        <f t="shared" si="23"/>
        <v>0</v>
      </c>
      <c r="E272" s="44">
        <f t="shared" si="21"/>
        <v>0</v>
      </c>
      <c r="F272" s="43">
        <f t="shared" si="24"/>
        <v>0</v>
      </c>
      <c r="G272" s="45" t="e">
        <f>IF(AND(C272&lt;&gt;"",SUM(G$27:G271)&lt;E$19),$E$19/$E$23,0)</f>
        <v>#N/A</v>
      </c>
      <c r="H272" s="43">
        <f t="shared" si="25"/>
        <v>0</v>
      </c>
      <c r="I272" s="43">
        <f t="shared" si="27"/>
        <v>0</v>
      </c>
      <c r="J272" s="78" t="str">
        <f t="shared" si="26"/>
        <v>2042–2043</v>
      </c>
      <c r="K272" s="78"/>
      <c r="L272" s="89"/>
      <c r="M272" s="78"/>
      <c r="N272" s="87"/>
      <c r="O272" s="79"/>
      <c r="Q272" s="46"/>
    </row>
    <row r="273" spans="1:17" s="40" customFormat="1" ht="20.25" customHeight="1" x14ac:dyDescent="0.2">
      <c r="A273" s="41">
        <v>52232</v>
      </c>
      <c r="B273" s="42">
        <f t="shared" si="22"/>
        <v>0</v>
      </c>
      <c r="C273" s="117"/>
      <c r="D273" s="43">
        <f t="shared" si="23"/>
        <v>0</v>
      </c>
      <c r="E273" s="44">
        <f t="shared" si="21"/>
        <v>0</v>
      </c>
      <c r="F273" s="43">
        <f t="shared" si="24"/>
        <v>0</v>
      </c>
      <c r="G273" s="45" t="e">
        <f>IF(AND(C273&lt;&gt;"",SUM(G$27:G272)&lt;E$19),$E$19/$E$23,0)</f>
        <v>#N/A</v>
      </c>
      <c r="H273" s="43">
        <f t="shared" si="25"/>
        <v>0</v>
      </c>
      <c r="I273" s="43">
        <f t="shared" si="27"/>
        <v>0</v>
      </c>
      <c r="J273" s="78" t="str">
        <f t="shared" si="26"/>
        <v>2042–2043</v>
      </c>
      <c r="K273" s="78"/>
      <c r="L273" s="89"/>
      <c r="M273" s="78"/>
      <c r="N273" s="87"/>
      <c r="O273" s="79"/>
      <c r="Q273" s="46"/>
    </row>
    <row r="274" spans="1:17" s="40" customFormat="1" ht="20.25" customHeight="1" x14ac:dyDescent="0.2">
      <c r="A274" s="41">
        <v>52263</v>
      </c>
      <c r="B274" s="42">
        <f t="shared" si="22"/>
        <v>0</v>
      </c>
      <c r="C274" s="117"/>
      <c r="D274" s="43">
        <f t="shared" si="23"/>
        <v>0</v>
      </c>
      <c r="E274" s="44">
        <f t="shared" si="21"/>
        <v>0</v>
      </c>
      <c r="F274" s="43">
        <f t="shared" si="24"/>
        <v>0</v>
      </c>
      <c r="G274" s="45" t="e">
        <f>IF(AND(C274&lt;&gt;"",SUM(G$27:G273)&lt;E$19),$E$19/$E$23,0)</f>
        <v>#N/A</v>
      </c>
      <c r="H274" s="43">
        <f t="shared" si="25"/>
        <v>0</v>
      </c>
      <c r="I274" s="43">
        <f t="shared" si="27"/>
        <v>0</v>
      </c>
      <c r="J274" s="78" t="str">
        <f t="shared" si="26"/>
        <v>2042–2043</v>
      </c>
      <c r="K274" s="78"/>
      <c r="L274" s="89"/>
      <c r="M274" s="78"/>
      <c r="N274" s="87"/>
      <c r="O274" s="79"/>
      <c r="Q274" s="46"/>
    </row>
    <row r="275" spans="1:17" s="40" customFormat="1" ht="20.25" customHeight="1" x14ac:dyDescent="0.2">
      <c r="A275" s="41">
        <v>52291</v>
      </c>
      <c r="B275" s="42">
        <f t="shared" si="22"/>
        <v>0</v>
      </c>
      <c r="C275" s="117"/>
      <c r="D275" s="43">
        <f t="shared" si="23"/>
        <v>0</v>
      </c>
      <c r="E275" s="44">
        <f t="shared" si="21"/>
        <v>0</v>
      </c>
      <c r="F275" s="43">
        <f t="shared" si="24"/>
        <v>0</v>
      </c>
      <c r="G275" s="45" t="e">
        <f>IF(AND(C275&lt;&gt;"",SUM(G$27:G274)&lt;E$19),$E$19/$E$23,0)</f>
        <v>#N/A</v>
      </c>
      <c r="H275" s="43">
        <f t="shared" si="25"/>
        <v>0</v>
      </c>
      <c r="I275" s="43">
        <f t="shared" si="27"/>
        <v>0</v>
      </c>
      <c r="J275" s="78" t="str">
        <f t="shared" si="26"/>
        <v>2042–2043</v>
      </c>
      <c r="K275" s="78"/>
      <c r="L275" s="89"/>
      <c r="M275" s="78"/>
      <c r="N275" s="87"/>
      <c r="O275" s="79"/>
      <c r="Q275" s="46"/>
    </row>
    <row r="276" spans="1:17" s="40" customFormat="1" ht="20.25" customHeight="1" x14ac:dyDescent="0.2">
      <c r="A276" s="41">
        <v>52322</v>
      </c>
      <c r="B276" s="42">
        <f t="shared" si="22"/>
        <v>0</v>
      </c>
      <c r="C276" s="117"/>
      <c r="D276" s="43">
        <f t="shared" si="23"/>
        <v>0</v>
      </c>
      <c r="E276" s="44">
        <f t="shared" si="21"/>
        <v>0</v>
      </c>
      <c r="F276" s="43">
        <f t="shared" si="24"/>
        <v>0</v>
      </c>
      <c r="G276" s="45" t="e">
        <f>IF(AND(C276&lt;&gt;"",SUM(G$27:G275)&lt;E$19),$E$19/$E$23,0)</f>
        <v>#N/A</v>
      </c>
      <c r="H276" s="43">
        <f t="shared" si="25"/>
        <v>0</v>
      </c>
      <c r="I276" s="43">
        <f t="shared" si="27"/>
        <v>0</v>
      </c>
      <c r="J276" s="78" t="str">
        <f t="shared" si="26"/>
        <v>2042–2043</v>
      </c>
      <c r="K276" s="78"/>
      <c r="L276" s="89"/>
      <c r="M276" s="78"/>
      <c r="N276" s="87"/>
      <c r="O276" s="79"/>
      <c r="Q276" s="46"/>
    </row>
    <row r="277" spans="1:17" s="40" customFormat="1" ht="20.25" customHeight="1" x14ac:dyDescent="0.2">
      <c r="A277" s="41">
        <v>52352</v>
      </c>
      <c r="B277" s="42">
        <f t="shared" si="22"/>
        <v>0</v>
      </c>
      <c r="C277" s="117"/>
      <c r="D277" s="43">
        <f t="shared" si="23"/>
        <v>0</v>
      </c>
      <c r="E277" s="44">
        <f t="shared" si="21"/>
        <v>0</v>
      </c>
      <c r="F277" s="43">
        <f t="shared" si="24"/>
        <v>0</v>
      </c>
      <c r="G277" s="45" t="e">
        <f>IF(AND(C277&lt;&gt;"",SUM(G$27:G276)&lt;E$19),$E$19/$E$23,0)</f>
        <v>#N/A</v>
      </c>
      <c r="H277" s="43">
        <f t="shared" si="25"/>
        <v>0</v>
      </c>
      <c r="I277" s="43">
        <f t="shared" si="27"/>
        <v>0</v>
      </c>
      <c r="J277" s="78" t="str">
        <f t="shared" si="26"/>
        <v>2042–2043</v>
      </c>
      <c r="K277" s="78"/>
      <c r="L277" s="89"/>
      <c r="M277" s="78"/>
      <c r="N277" s="87"/>
      <c r="O277" s="79"/>
      <c r="Q277" s="46"/>
    </row>
    <row r="278" spans="1:17" s="40" customFormat="1" ht="20.25" customHeight="1" x14ac:dyDescent="0.2">
      <c r="A278" s="41">
        <v>52383</v>
      </c>
      <c r="B278" s="42">
        <f t="shared" si="22"/>
        <v>0</v>
      </c>
      <c r="C278" s="117"/>
      <c r="D278" s="43">
        <f t="shared" si="23"/>
        <v>0</v>
      </c>
      <c r="E278" s="44">
        <f t="shared" si="21"/>
        <v>0</v>
      </c>
      <c r="F278" s="43">
        <f t="shared" si="24"/>
        <v>0</v>
      </c>
      <c r="G278" s="45" t="e">
        <f>IF(AND(C278&lt;&gt;"",SUM(G$27:G277)&lt;E$19),$E$19/$E$23,0)</f>
        <v>#N/A</v>
      </c>
      <c r="H278" s="43">
        <f t="shared" si="25"/>
        <v>0</v>
      </c>
      <c r="I278" s="43">
        <f t="shared" si="27"/>
        <v>0</v>
      </c>
      <c r="J278" s="78" t="str">
        <f t="shared" si="26"/>
        <v>2042–2043</v>
      </c>
      <c r="K278" s="78"/>
      <c r="L278" s="89"/>
      <c r="M278" s="78"/>
      <c r="N278" s="87"/>
      <c r="O278" s="79"/>
      <c r="Q278" s="46"/>
    </row>
    <row r="279" spans="1:17" s="40" customFormat="1" ht="20.25" customHeight="1" x14ac:dyDescent="0.2">
      <c r="A279" s="41">
        <v>52413</v>
      </c>
      <c r="B279" s="42">
        <f t="shared" si="22"/>
        <v>0</v>
      </c>
      <c r="C279" s="117"/>
      <c r="D279" s="43">
        <f t="shared" si="23"/>
        <v>0</v>
      </c>
      <c r="E279" s="44">
        <f t="shared" si="21"/>
        <v>0</v>
      </c>
      <c r="F279" s="43">
        <f t="shared" si="24"/>
        <v>0</v>
      </c>
      <c r="G279" s="45" t="e">
        <f>IF(AND(C279&lt;&gt;"",SUM(G$27:G278)&lt;E$19),$E$19/$E$23,0)</f>
        <v>#N/A</v>
      </c>
      <c r="H279" s="43">
        <f t="shared" si="25"/>
        <v>0</v>
      </c>
      <c r="I279" s="43">
        <f t="shared" si="27"/>
        <v>0</v>
      </c>
      <c r="J279" s="78" t="str">
        <f t="shared" si="26"/>
        <v>2043–2044</v>
      </c>
      <c r="K279" s="78"/>
      <c r="L279" s="89"/>
      <c r="M279" s="78"/>
      <c r="N279" s="87"/>
      <c r="O279" s="79"/>
      <c r="Q279" s="46"/>
    </row>
    <row r="280" spans="1:17" s="40" customFormat="1" ht="20.25" customHeight="1" x14ac:dyDescent="0.2">
      <c r="A280" s="41">
        <v>52444</v>
      </c>
      <c r="B280" s="42">
        <f t="shared" si="22"/>
        <v>0</v>
      </c>
      <c r="C280" s="117"/>
      <c r="D280" s="43">
        <f t="shared" si="23"/>
        <v>0</v>
      </c>
      <c r="E280" s="44">
        <f t="shared" si="21"/>
        <v>0</v>
      </c>
      <c r="F280" s="43">
        <f t="shared" si="24"/>
        <v>0</v>
      </c>
      <c r="G280" s="45" t="e">
        <f>IF(AND(C280&lt;&gt;"",SUM(G$27:G279)&lt;E$19),$E$19/$E$23,0)</f>
        <v>#N/A</v>
      </c>
      <c r="H280" s="43">
        <f t="shared" si="25"/>
        <v>0</v>
      </c>
      <c r="I280" s="43">
        <f t="shared" si="27"/>
        <v>0</v>
      </c>
      <c r="J280" s="78" t="str">
        <f t="shared" si="26"/>
        <v>2043–2044</v>
      </c>
      <c r="K280" s="78"/>
      <c r="L280" s="89"/>
      <c r="M280" s="78"/>
      <c r="N280" s="87"/>
      <c r="O280" s="79"/>
      <c r="Q280" s="46"/>
    </row>
    <row r="281" spans="1:17" s="40" customFormat="1" ht="20.25" customHeight="1" x14ac:dyDescent="0.2">
      <c r="A281" s="41">
        <v>52475</v>
      </c>
      <c r="B281" s="42">
        <f t="shared" si="22"/>
        <v>0</v>
      </c>
      <c r="C281" s="117"/>
      <c r="D281" s="43">
        <f t="shared" si="23"/>
        <v>0</v>
      </c>
      <c r="E281" s="44">
        <f t="shared" si="21"/>
        <v>0</v>
      </c>
      <c r="F281" s="43">
        <f t="shared" si="24"/>
        <v>0</v>
      </c>
      <c r="G281" s="45" t="e">
        <f>IF(AND(C281&lt;&gt;"",SUM(G$27:G280)&lt;E$19),$E$19/$E$23,0)</f>
        <v>#N/A</v>
      </c>
      <c r="H281" s="43">
        <f t="shared" si="25"/>
        <v>0</v>
      </c>
      <c r="I281" s="43">
        <f t="shared" si="27"/>
        <v>0</v>
      </c>
      <c r="J281" s="78" t="str">
        <f t="shared" si="26"/>
        <v>2043–2044</v>
      </c>
      <c r="K281" s="78"/>
      <c r="L281" s="89"/>
      <c r="M281" s="78"/>
      <c r="N281" s="87"/>
      <c r="O281" s="79"/>
      <c r="Q281" s="46"/>
    </row>
    <row r="282" spans="1:17" s="40" customFormat="1" ht="20.25" customHeight="1" x14ac:dyDescent="0.2">
      <c r="A282" s="41">
        <v>52505</v>
      </c>
      <c r="B282" s="42">
        <f t="shared" si="22"/>
        <v>0</v>
      </c>
      <c r="C282" s="117"/>
      <c r="D282" s="43">
        <f t="shared" si="23"/>
        <v>0</v>
      </c>
      <c r="E282" s="44">
        <f t="shared" si="21"/>
        <v>0</v>
      </c>
      <c r="F282" s="43">
        <f t="shared" si="24"/>
        <v>0</v>
      </c>
      <c r="G282" s="45" t="e">
        <f>IF(AND(C282&lt;&gt;"",SUM(G$27:G281)&lt;E$19),$E$19/$E$23,0)</f>
        <v>#N/A</v>
      </c>
      <c r="H282" s="43">
        <f t="shared" si="25"/>
        <v>0</v>
      </c>
      <c r="I282" s="43">
        <f t="shared" si="27"/>
        <v>0</v>
      </c>
      <c r="J282" s="78" t="str">
        <f t="shared" si="26"/>
        <v>2043–2044</v>
      </c>
      <c r="K282" s="78"/>
      <c r="L282" s="89"/>
      <c r="M282" s="78"/>
      <c r="N282" s="87"/>
      <c r="O282" s="79"/>
      <c r="Q282" s="46"/>
    </row>
    <row r="283" spans="1:17" s="40" customFormat="1" ht="20.25" customHeight="1" x14ac:dyDescent="0.2">
      <c r="A283" s="41">
        <v>52536</v>
      </c>
      <c r="B283" s="42">
        <f t="shared" si="22"/>
        <v>0</v>
      </c>
      <c r="C283" s="117"/>
      <c r="D283" s="43">
        <f t="shared" si="23"/>
        <v>0</v>
      </c>
      <c r="E283" s="44">
        <f t="shared" ref="E283:E346" si="28">C283-D283</f>
        <v>0</v>
      </c>
      <c r="F283" s="43">
        <f t="shared" si="24"/>
        <v>0</v>
      </c>
      <c r="G283" s="45" t="e">
        <f>IF(AND(C283&lt;&gt;"",SUM(G$27:G282)&lt;E$19),$E$19/$E$23,0)</f>
        <v>#N/A</v>
      </c>
      <c r="H283" s="43">
        <f t="shared" si="25"/>
        <v>0</v>
      </c>
      <c r="I283" s="43">
        <f t="shared" si="27"/>
        <v>0</v>
      </c>
      <c r="J283" s="78" t="str">
        <f t="shared" si="26"/>
        <v>2043–2044</v>
      </c>
      <c r="K283" s="78"/>
      <c r="L283" s="89"/>
      <c r="M283" s="78"/>
      <c r="N283" s="87"/>
      <c r="O283" s="79"/>
      <c r="Q283" s="46"/>
    </row>
    <row r="284" spans="1:17" s="40" customFormat="1" ht="20.25" customHeight="1" x14ac:dyDescent="0.2">
      <c r="A284" s="41">
        <v>52566</v>
      </c>
      <c r="B284" s="42">
        <f t="shared" ref="B284:B347" si="29">IF(C284&gt;0,C284*-1,C284)</f>
        <v>0</v>
      </c>
      <c r="C284" s="117"/>
      <c r="D284" s="43">
        <f t="shared" ref="D284:D347" si="30">IF(C284="",0,IF($E$15="Beginning",IF(C283&lt;&gt;"",$F283*$E$6/12,0),IF(C283&lt;&gt;"",$F283*$E$6/12,$E$16*$E$6/12)))</f>
        <v>0</v>
      </c>
      <c r="E284" s="44">
        <f t="shared" si="28"/>
        <v>0</v>
      </c>
      <c r="F284" s="43">
        <f t="shared" ref="F284:F347" si="31">IF(C284="",0,IF(C283="",$E$16-E284,IF(C284&lt;&gt;"",F283-E284)))</f>
        <v>0</v>
      </c>
      <c r="G284" s="45" t="e">
        <f>IF(AND(C284&lt;&gt;"",SUM(G$27:G283)&lt;E$19),$E$19/$E$23,0)</f>
        <v>#N/A</v>
      </c>
      <c r="H284" s="43">
        <f t="shared" ref="H284:H347" si="32">IF(C284&lt;&gt;"",G284+H283,0)</f>
        <v>0</v>
      </c>
      <c r="I284" s="43">
        <f t="shared" si="27"/>
        <v>0</v>
      </c>
      <c r="J284" s="78" t="str">
        <f t="shared" ref="J284:J347" si="33">IF(OR(MONTH(A284)=1,MONTH(A284)=2,MONTH(A284)=3,MONTH(A284)=4,MONTH(A284)=5,MONTH(A284)=6),YEAR(A284)-1&amp;"–"&amp;YEAR(A284),YEAR(A284)&amp;"–"&amp;YEAR(A284)+1)</f>
        <v>2043–2044</v>
      </c>
      <c r="K284" s="78"/>
      <c r="L284" s="89"/>
      <c r="M284" s="78"/>
      <c r="N284" s="87"/>
      <c r="O284" s="79"/>
      <c r="Q284" s="46"/>
    </row>
    <row r="285" spans="1:17" s="40" customFormat="1" ht="20.25" customHeight="1" x14ac:dyDescent="0.2">
      <c r="A285" s="41">
        <v>52597</v>
      </c>
      <c r="B285" s="42">
        <f t="shared" si="29"/>
        <v>0</v>
      </c>
      <c r="C285" s="117"/>
      <c r="D285" s="43">
        <f t="shared" si="30"/>
        <v>0</v>
      </c>
      <c r="E285" s="44">
        <f t="shared" si="28"/>
        <v>0</v>
      </c>
      <c r="F285" s="43">
        <f t="shared" si="31"/>
        <v>0</v>
      </c>
      <c r="G285" s="45" t="e">
        <f>IF(AND(C285&lt;&gt;"",SUM(G$27:G284)&lt;E$19),$E$19/$E$23,0)</f>
        <v>#N/A</v>
      </c>
      <c r="H285" s="43">
        <f t="shared" si="32"/>
        <v>0</v>
      </c>
      <c r="I285" s="43">
        <f t="shared" ref="I285:I348" si="34">IF(C285&lt;&gt;"",$E$19-H285,0)</f>
        <v>0</v>
      </c>
      <c r="J285" s="78" t="str">
        <f t="shared" si="33"/>
        <v>2043–2044</v>
      </c>
      <c r="K285" s="78"/>
      <c r="L285" s="89"/>
      <c r="M285" s="78"/>
      <c r="N285" s="87"/>
      <c r="O285" s="79"/>
      <c r="Q285" s="46"/>
    </row>
    <row r="286" spans="1:17" s="40" customFormat="1" ht="20.25" customHeight="1" x14ac:dyDescent="0.2">
      <c r="A286" s="41">
        <v>52628</v>
      </c>
      <c r="B286" s="42">
        <f t="shared" si="29"/>
        <v>0</v>
      </c>
      <c r="C286" s="117"/>
      <c r="D286" s="43">
        <f t="shared" si="30"/>
        <v>0</v>
      </c>
      <c r="E286" s="44">
        <f t="shared" si="28"/>
        <v>0</v>
      </c>
      <c r="F286" s="43">
        <f t="shared" si="31"/>
        <v>0</v>
      </c>
      <c r="G286" s="45" t="e">
        <f>IF(AND(C286&lt;&gt;"",SUM(G$27:G285)&lt;E$19),$E$19/$E$23,0)</f>
        <v>#N/A</v>
      </c>
      <c r="H286" s="43">
        <f t="shared" si="32"/>
        <v>0</v>
      </c>
      <c r="I286" s="43">
        <f t="shared" si="34"/>
        <v>0</v>
      </c>
      <c r="J286" s="78" t="str">
        <f t="shared" si="33"/>
        <v>2043–2044</v>
      </c>
      <c r="K286" s="78"/>
      <c r="L286" s="89"/>
      <c r="M286" s="78"/>
      <c r="N286" s="87"/>
      <c r="O286" s="79"/>
      <c r="Q286" s="46"/>
    </row>
    <row r="287" spans="1:17" s="40" customFormat="1" ht="20.25" customHeight="1" x14ac:dyDescent="0.2">
      <c r="A287" s="41">
        <v>52657</v>
      </c>
      <c r="B287" s="42">
        <f t="shared" si="29"/>
        <v>0</v>
      </c>
      <c r="C287" s="117"/>
      <c r="D287" s="43">
        <f t="shared" si="30"/>
        <v>0</v>
      </c>
      <c r="E287" s="44">
        <f t="shared" si="28"/>
        <v>0</v>
      </c>
      <c r="F287" s="43">
        <f t="shared" si="31"/>
        <v>0</v>
      </c>
      <c r="G287" s="45" t="e">
        <f>IF(AND(C287&lt;&gt;"",SUM(G$27:G286)&lt;E$19),$E$19/$E$23,0)</f>
        <v>#N/A</v>
      </c>
      <c r="H287" s="43">
        <f t="shared" si="32"/>
        <v>0</v>
      </c>
      <c r="I287" s="43">
        <f t="shared" si="34"/>
        <v>0</v>
      </c>
      <c r="J287" s="78" t="str">
        <f t="shared" si="33"/>
        <v>2043–2044</v>
      </c>
      <c r="K287" s="78"/>
      <c r="L287" s="89"/>
      <c r="M287" s="78"/>
      <c r="N287" s="87"/>
      <c r="O287" s="79"/>
      <c r="Q287" s="46"/>
    </row>
    <row r="288" spans="1:17" s="40" customFormat="1" ht="20.25" customHeight="1" x14ac:dyDescent="0.2">
      <c r="A288" s="41">
        <v>52688</v>
      </c>
      <c r="B288" s="42">
        <f t="shared" si="29"/>
        <v>0</v>
      </c>
      <c r="C288" s="117"/>
      <c r="D288" s="43">
        <f t="shared" si="30"/>
        <v>0</v>
      </c>
      <c r="E288" s="44">
        <f t="shared" si="28"/>
        <v>0</v>
      </c>
      <c r="F288" s="43">
        <f t="shared" si="31"/>
        <v>0</v>
      </c>
      <c r="G288" s="45" t="e">
        <f>IF(AND(C288&lt;&gt;"",SUM(G$27:G287)&lt;E$19),$E$19/$E$23,0)</f>
        <v>#N/A</v>
      </c>
      <c r="H288" s="43">
        <f t="shared" si="32"/>
        <v>0</v>
      </c>
      <c r="I288" s="43">
        <f t="shared" si="34"/>
        <v>0</v>
      </c>
      <c r="J288" s="78" t="str">
        <f t="shared" si="33"/>
        <v>2043–2044</v>
      </c>
      <c r="K288" s="78"/>
      <c r="L288" s="89"/>
      <c r="M288" s="78"/>
      <c r="N288" s="87"/>
      <c r="O288" s="79"/>
      <c r="Q288" s="46"/>
    </row>
    <row r="289" spans="1:17" s="40" customFormat="1" ht="20.25" customHeight="1" x14ac:dyDescent="0.2">
      <c r="A289" s="41">
        <v>52718</v>
      </c>
      <c r="B289" s="42">
        <f t="shared" si="29"/>
        <v>0</v>
      </c>
      <c r="C289" s="117"/>
      <c r="D289" s="43">
        <f t="shared" si="30"/>
        <v>0</v>
      </c>
      <c r="E289" s="44">
        <f t="shared" si="28"/>
        <v>0</v>
      </c>
      <c r="F289" s="43">
        <f t="shared" si="31"/>
        <v>0</v>
      </c>
      <c r="G289" s="45" t="e">
        <f>IF(AND(C289&lt;&gt;"",SUM(G$27:G288)&lt;E$19),$E$19/$E$23,0)</f>
        <v>#N/A</v>
      </c>
      <c r="H289" s="43">
        <f t="shared" si="32"/>
        <v>0</v>
      </c>
      <c r="I289" s="43">
        <f t="shared" si="34"/>
        <v>0</v>
      </c>
      <c r="J289" s="78" t="str">
        <f t="shared" si="33"/>
        <v>2043–2044</v>
      </c>
      <c r="K289" s="78"/>
      <c r="L289" s="89"/>
      <c r="M289" s="78"/>
      <c r="N289" s="87"/>
      <c r="O289" s="79"/>
      <c r="Q289" s="46"/>
    </row>
    <row r="290" spans="1:17" s="40" customFormat="1" ht="20.25" customHeight="1" x14ac:dyDescent="0.2">
      <c r="A290" s="41">
        <v>52749</v>
      </c>
      <c r="B290" s="42">
        <f t="shared" si="29"/>
        <v>0</v>
      </c>
      <c r="C290" s="117"/>
      <c r="D290" s="43">
        <f t="shared" si="30"/>
        <v>0</v>
      </c>
      <c r="E290" s="44">
        <f t="shared" si="28"/>
        <v>0</v>
      </c>
      <c r="F290" s="43">
        <f t="shared" si="31"/>
        <v>0</v>
      </c>
      <c r="G290" s="45" t="e">
        <f>IF(AND(C290&lt;&gt;"",SUM(G$27:G289)&lt;E$19),$E$19/$E$23,0)</f>
        <v>#N/A</v>
      </c>
      <c r="H290" s="43">
        <f t="shared" si="32"/>
        <v>0</v>
      </c>
      <c r="I290" s="43">
        <f t="shared" si="34"/>
        <v>0</v>
      </c>
      <c r="J290" s="78" t="str">
        <f t="shared" si="33"/>
        <v>2043–2044</v>
      </c>
      <c r="K290" s="78"/>
      <c r="L290" s="89"/>
      <c r="M290" s="78"/>
      <c r="N290" s="87"/>
      <c r="O290" s="79"/>
      <c r="Q290" s="46"/>
    </row>
    <row r="291" spans="1:17" s="40" customFormat="1" ht="20.25" customHeight="1" x14ac:dyDescent="0.2">
      <c r="A291" s="41">
        <v>52779</v>
      </c>
      <c r="B291" s="42">
        <f t="shared" si="29"/>
        <v>0</v>
      </c>
      <c r="C291" s="117"/>
      <c r="D291" s="43">
        <f t="shared" si="30"/>
        <v>0</v>
      </c>
      <c r="E291" s="44">
        <f t="shared" si="28"/>
        <v>0</v>
      </c>
      <c r="F291" s="43">
        <f t="shared" si="31"/>
        <v>0</v>
      </c>
      <c r="G291" s="45" t="e">
        <f>IF(AND(C291&lt;&gt;"",SUM(G$27:G290)&lt;E$19),$E$19/$E$23,0)</f>
        <v>#N/A</v>
      </c>
      <c r="H291" s="43">
        <f t="shared" si="32"/>
        <v>0</v>
      </c>
      <c r="I291" s="43">
        <f t="shared" si="34"/>
        <v>0</v>
      </c>
      <c r="J291" s="78" t="str">
        <f t="shared" si="33"/>
        <v>2044–2045</v>
      </c>
      <c r="K291" s="78"/>
      <c r="L291" s="89"/>
      <c r="M291" s="78"/>
      <c r="N291" s="87"/>
      <c r="O291" s="79"/>
      <c r="Q291" s="46"/>
    </row>
    <row r="292" spans="1:17" s="40" customFormat="1" ht="20.25" customHeight="1" x14ac:dyDescent="0.2">
      <c r="A292" s="41">
        <v>52810</v>
      </c>
      <c r="B292" s="42">
        <f t="shared" si="29"/>
        <v>0</v>
      </c>
      <c r="C292" s="117"/>
      <c r="D292" s="43">
        <f t="shared" si="30"/>
        <v>0</v>
      </c>
      <c r="E292" s="44">
        <f t="shared" si="28"/>
        <v>0</v>
      </c>
      <c r="F292" s="43">
        <f t="shared" si="31"/>
        <v>0</v>
      </c>
      <c r="G292" s="45" t="e">
        <f>IF(AND(C292&lt;&gt;"",SUM(G$27:G291)&lt;E$19),$E$19/$E$23,0)</f>
        <v>#N/A</v>
      </c>
      <c r="H292" s="43">
        <f t="shared" si="32"/>
        <v>0</v>
      </c>
      <c r="I292" s="43">
        <f t="shared" si="34"/>
        <v>0</v>
      </c>
      <c r="J292" s="78" t="str">
        <f t="shared" si="33"/>
        <v>2044–2045</v>
      </c>
      <c r="K292" s="78"/>
      <c r="L292" s="89"/>
      <c r="M292" s="78"/>
      <c r="N292" s="87"/>
      <c r="O292" s="79"/>
      <c r="Q292" s="46"/>
    </row>
    <row r="293" spans="1:17" s="40" customFormat="1" ht="20.25" customHeight="1" x14ac:dyDescent="0.2">
      <c r="A293" s="41">
        <v>52841</v>
      </c>
      <c r="B293" s="42">
        <f t="shared" si="29"/>
        <v>0</v>
      </c>
      <c r="C293" s="117"/>
      <c r="D293" s="43">
        <f t="shared" si="30"/>
        <v>0</v>
      </c>
      <c r="E293" s="44">
        <f t="shared" si="28"/>
        <v>0</v>
      </c>
      <c r="F293" s="43">
        <f t="shared" si="31"/>
        <v>0</v>
      </c>
      <c r="G293" s="45" t="e">
        <f>IF(AND(C293&lt;&gt;"",SUM(G$27:G292)&lt;E$19),$E$19/$E$23,0)</f>
        <v>#N/A</v>
      </c>
      <c r="H293" s="43">
        <f t="shared" si="32"/>
        <v>0</v>
      </c>
      <c r="I293" s="43">
        <f t="shared" si="34"/>
        <v>0</v>
      </c>
      <c r="J293" s="78" t="str">
        <f t="shared" si="33"/>
        <v>2044–2045</v>
      </c>
      <c r="K293" s="78"/>
      <c r="L293" s="89"/>
      <c r="M293" s="78"/>
      <c r="N293" s="87"/>
      <c r="O293" s="79"/>
      <c r="Q293" s="46"/>
    </row>
    <row r="294" spans="1:17" s="40" customFormat="1" ht="20.25" customHeight="1" x14ac:dyDescent="0.2">
      <c r="A294" s="41">
        <v>52871</v>
      </c>
      <c r="B294" s="42">
        <f t="shared" si="29"/>
        <v>0</v>
      </c>
      <c r="C294" s="117"/>
      <c r="D294" s="43">
        <f t="shared" si="30"/>
        <v>0</v>
      </c>
      <c r="E294" s="44">
        <f t="shared" si="28"/>
        <v>0</v>
      </c>
      <c r="F294" s="43">
        <f t="shared" si="31"/>
        <v>0</v>
      </c>
      <c r="G294" s="45" t="e">
        <f>IF(AND(C294&lt;&gt;"",SUM(G$27:G293)&lt;E$19),$E$19/$E$23,0)</f>
        <v>#N/A</v>
      </c>
      <c r="H294" s="43">
        <f t="shared" si="32"/>
        <v>0</v>
      </c>
      <c r="I294" s="43">
        <f t="shared" si="34"/>
        <v>0</v>
      </c>
      <c r="J294" s="78" t="str">
        <f t="shared" si="33"/>
        <v>2044–2045</v>
      </c>
      <c r="K294" s="78"/>
      <c r="L294" s="89"/>
      <c r="M294" s="78"/>
      <c r="N294" s="87"/>
      <c r="O294" s="79"/>
      <c r="Q294" s="46"/>
    </row>
    <row r="295" spans="1:17" s="40" customFormat="1" ht="20.25" customHeight="1" x14ac:dyDescent="0.2">
      <c r="A295" s="41">
        <v>52902</v>
      </c>
      <c r="B295" s="42">
        <f t="shared" si="29"/>
        <v>0</v>
      </c>
      <c r="C295" s="117"/>
      <c r="D295" s="43">
        <f t="shared" si="30"/>
        <v>0</v>
      </c>
      <c r="E295" s="44">
        <f t="shared" si="28"/>
        <v>0</v>
      </c>
      <c r="F295" s="43">
        <f t="shared" si="31"/>
        <v>0</v>
      </c>
      <c r="G295" s="45" t="e">
        <f>IF(AND(C295&lt;&gt;"",SUM(G$27:G294)&lt;E$19),$E$19/$E$23,0)</f>
        <v>#N/A</v>
      </c>
      <c r="H295" s="43">
        <f t="shared" si="32"/>
        <v>0</v>
      </c>
      <c r="I295" s="43">
        <f t="shared" si="34"/>
        <v>0</v>
      </c>
      <c r="J295" s="78" t="str">
        <f t="shared" si="33"/>
        <v>2044–2045</v>
      </c>
      <c r="K295" s="78"/>
      <c r="L295" s="89"/>
      <c r="M295" s="78"/>
      <c r="N295" s="87"/>
      <c r="O295" s="79"/>
      <c r="Q295" s="46"/>
    </row>
    <row r="296" spans="1:17" s="40" customFormat="1" ht="20.25" customHeight="1" x14ac:dyDescent="0.2">
      <c r="A296" s="41">
        <v>52932</v>
      </c>
      <c r="B296" s="42">
        <f t="shared" si="29"/>
        <v>0</v>
      </c>
      <c r="C296" s="117"/>
      <c r="D296" s="43">
        <f t="shared" si="30"/>
        <v>0</v>
      </c>
      <c r="E296" s="44">
        <f t="shared" si="28"/>
        <v>0</v>
      </c>
      <c r="F296" s="43">
        <f t="shared" si="31"/>
        <v>0</v>
      </c>
      <c r="G296" s="45" t="e">
        <f>IF(AND(C296&lt;&gt;"",SUM(G$27:G295)&lt;E$19),$E$19/$E$23,0)</f>
        <v>#N/A</v>
      </c>
      <c r="H296" s="43">
        <f t="shared" si="32"/>
        <v>0</v>
      </c>
      <c r="I296" s="43">
        <f t="shared" si="34"/>
        <v>0</v>
      </c>
      <c r="J296" s="78" t="str">
        <f t="shared" si="33"/>
        <v>2044–2045</v>
      </c>
      <c r="K296" s="78"/>
      <c r="L296" s="89"/>
      <c r="M296" s="78"/>
      <c r="N296" s="87"/>
      <c r="O296" s="79"/>
      <c r="Q296" s="46"/>
    </row>
    <row r="297" spans="1:17" s="40" customFormat="1" ht="20.25" customHeight="1" x14ac:dyDescent="0.2">
      <c r="A297" s="41">
        <v>52963</v>
      </c>
      <c r="B297" s="42">
        <f t="shared" si="29"/>
        <v>0</v>
      </c>
      <c r="C297" s="117"/>
      <c r="D297" s="43">
        <f t="shared" si="30"/>
        <v>0</v>
      </c>
      <c r="E297" s="44">
        <f t="shared" si="28"/>
        <v>0</v>
      </c>
      <c r="F297" s="43">
        <f t="shared" si="31"/>
        <v>0</v>
      </c>
      <c r="G297" s="45" t="e">
        <f>IF(AND(C297&lt;&gt;"",SUM(G$27:G296)&lt;E$19),$E$19/$E$23,0)</f>
        <v>#N/A</v>
      </c>
      <c r="H297" s="43">
        <f t="shared" si="32"/>
        <v>0</v>
      </c>
      <c r="I297" s="43">
        <f t="shared" si="34"/>
        <v>0</v>
      </c>
      <c r="J297" s="78" t="str">
        <f t="shared" si="33"/>
        <v>2044–2045</v>
      </c>
      <c r="K297" s="78"/>
      <c r="L297" s="89"/>
      <c r="M297" s="78"/>
      <c r="N297" s="87"/>
      <c r="O297" s="79"/>
      <c r="Q297" s="46"/>
    </row>
    <row r="298" spans="1:17" s="40" customFormat="1" ht="20.25" customHeight="1" x14ac:dyDescent="0.2">
      <c r="A298" s="41">
        <v>52994</v>
      </c>
      <c r="B298" s="42">
        <f t="shared" si="29"/>
        <v>0</v>
      </c>
      <c r="C298" s="117"/>
      <c r="D298" s="43">
        <f t="shared" si="30"/>
        <v>0</v>
      </c>
      <c r="E298" s="44">
        <f t="shared" si="28"/>
        <v>0</v>
      </c>
      <c r="F298" s="43">
        <f t="shared" si="31"/>
        <v>0</v>
      </c>
      <c r="G298" s="45" t="e">
        <f>IF(AND(C298&lt;&gt;"",SUM(G$27:G297)&lt;E$19),$E$19/$E$23,0)</f>
        <v>#N/A</v>
      </c>
      <c r="H298" s="43">
        <f t="shared" si="32"/>
        <v>0</v>
      </c>
      <c r="I298" s="43">
        <f t="shared" si="34"/>
        <v>0</v>
      </c>
      <c r="J298" s="78" t="str">
        <f t="shared" si="33"/>
        <v>2044–2045</v>
      </c>
      <c r="K298" s="78"/>
      <c r="L298" s="89"/>
      <c r="M298" s="78"/>
      <c r="N298" s="87"/>
      <c r="O298" s="79"/>
      <c r="Q298" s="46"/>
    </row>
    <row r="299" spans="1:17" s="40" customFormat="1" ht="20.25" customHeight="1" x14ac:dyDescent="0.2">
      <c r="A299" s="41">
        <v>53022</v>
      </c>
      <c r="B299" s="42">
        <f t="shared" si="29"/>
        <v>0</v>
      </c>
      <c r="C299" s="117"/>
      <c r="D299" s="43">
        <f t="shared" si="30"/>
        <v>0</v>
      </c>
      <c r="E299" s="44">
        <f t="shared" si="28"/>
        <v>0</v>
      </c>
      <c r="F299" s="43">
        <f t="shared" si="31"/>
        <v>0</v>
      </c>
      <c r="G299" s="45" t="e">
        <f>IF(AND(C299&lt;&gt;"",SUM(G$27:G298)&lt;E$19),$E$19/$E$23,0)</f>
        <v>#N/A</v>
      </c>
      <c r="H299" s="43">
        <f t="shared" si="32"/>
        <v>0</v>
      </c>
      <c r="I299" s="43">
        <f t="shared" si="34"/>
        <v>0</v>
      </c>
      <c r="J299" s="78" t="str">
        <f t="shared" si="33"/>
        <v>2044–2045</v>
      </c>
      <c r="K299" s="78"/>
      <c r="L299" s="89"/>
      <c r="M299" s="78"/>
      <c r="N299" s="87"/>
      <c r="O299" s="79"/>
      <c r="Q299" s="46"/>
    </row>
    <row r="300" spans="1:17" s="40" customFormat="1" ht="20.25" customHeight="1" x14ac:dyDescent="0.2">
      <c r="A300" s="41">
        <v>53053</v>
      </c>
      <c r="B300" s="42">
        <f t="shared" si="29"/>
        <v>0</v>
      </c>
      <c r="C300" s="117"/>
      <c r="D300" s="43">
        <f t="shared" si="30"/>
        <v>0</v>
      </c>
      <c r="E300" s="44">
        <f t="shared" si="28"/>
        <v>0</v>
      </c>
      <c r="F300" s="43">
        <f t="shared" si="31"/>
        <v>0</v>
      </c>
      <c r="G300" s="45" t="e">
        <f>IF(AND(C300&lt;&gt;"",SUM(G$27:G299)&lt;E$19),$E$19/$E$23,0)</f>
        <v>#N/A</v>
      </c>
      <c r="H300" s="43">
        <f t="shared" si="32"/>
        <v>0</v>
      </c>
      <c r="I300" s="43">
        <f t="shared" si="34"/>
        <v>0</v>
      </c>
      <c r="J300" s="78" t="str">
        <f t="shared" si="33"/>
        <v>2044–2045</v>
      </c>
      <c r="K300" s="78"/>
      <c r="L300" s="89"/>
      <c r="M300" s="78"/>
      <c r="N300" s="87"/>
      <c r="O300" s="79"/>
      <c r="Q300" s="46"/>
    </row>
    <row r="301" spans="1:17" s="40" customFormat="1" ht="20.25" customHeight="1" x14ac:dyDescent="0.2">
      <c r="A301" s="41">
        <v>53083</v>
      </c>
      <c r="B301" s="42">
        <f t="shared" si="29"/>
        <v>0</v>
      </c>
      <c r="C301" s="117"/>
      <c r="D301" s="43">
        <f t="shared" si="30"/>
        <v>0</v>
      </c>
      <c r="E301" s="44">
        <f t="shared" si="28"/>
        <v>0</v>
      </c>
      <c r="F301" s="43">
        <f t="shared" si="31"/>
        <v>0</v>
      </c>
      <c r="G301" s="45" t="e">
        <f>IF(AND(C301&lt;&gt;"",SUM(G$27:G300)&lt;E$19),$E$19/$E$23,0)</f>
        <v>#N/A</v>
      </c>
      <c r="H301" s="43">
        <f t="shared" si="32"/>
        <v>0</v>
      </c>
      <c r="I301" s="43">
        <f t="shared" si="34"/>
        <v>0</v>
      </c>
      <c r="J301" s="78" t="str">
        <f t="shared" si="33"/>
        <v>2044–2045</v>
      </c>
      <c r="K301" s="78"/>
      <c r="L301" s="89"/>
      <c r="M301" s="78"/>
      <c r="N301" s="87"/>
      <c r="O301" s="79"/>
      <c r="Q301" s="46"/>
    </row>
    <row r="302" spans="1:17" s="40" customFormat="1" ht="20.25" customHeight="1" x14ac:dyDescent="0.2">
      <c r="A302" s="41">
        <v>53114</v>
      </c>
      <c r="B302" s="42">
        <f t="shared" si="29"/>
        <v>0</v>
      </c>
      <c r="C302" s="117"/>
      <c r="D302" s="43">
        <f t="shared" si="30"/>
        <v>0</v>
      </c>
      <c r="E302" s="44">
        <f t="shared" si="28"/>
        <v>0</v>
      </c>
      <c r="F302" s="43">
        <f t="shared" si="31"/>
        <v>0</v>
      </c>
      <c r="G302" s="45" t="e">
        <f>IF(AND(C302&lt;&gt;"",SUM(G$27:G301)&lt;E$19),$E$19/$E$23,0)</f>
        <v>#N/A</v>
      </c>
      <c r="H302" s="43">
        <f t="shared" si="32"/>
        <v>0</v>
      </c>
      <c r="I302" s="43">
        <f t="shared" si="34"/>
        <v>0</v>
      </c>
      <c r="J302" s="78" t="str">
        <f t="shared" si="33"/>
        <v>2044–2045</v>
      </c>
      <c r="K302" s="78"/>
      <c r="L302" s="89"/>
      <c r="M302" s="78"/>
      <c r="N302" s="87"/>
      <c r="O302" s="79"/>
      <c r="Q302" s="46"/>
    </row>
    <row r="303" spans="1:17" s="40" customFormat="1" ht="20.25" customHeight="1" x14ac:dyDescent="0.2">
      <c r="A303" s="41">
        <v>53144</v>
      </c>
      <c r="B303" s="42">
        <f t="shared" si="29"/>
        <v>0</v>
      </c>
      <c r="C303" s="117"/>
      <c r="D303" s="43">
        <f t="shared" si="30"/>
        <v>0</v>
      </c>
      <c r="E303" s="44">
        <f t="shared" si="28"/>
        <v>0</v>
      </c>
      <c r="F303" s="43">
        <f t="shared" si="31"/>
        <v>0</v>
      </c>
      <c r="G303" s="45" t="e">
        <f>IF(AND(C303&lt;&gt;"",SUM(G$27:G302)&lt;E$19),$E$19/$E$23,0)</f>
        <v>#N/A</v>
      </c>
      <c r="H303" s="43">
        <f t="shared" si="32"/>
        <v>0</v>
      </c>
      <c r="I303" s="43">
        <f t="shared" si="34"/>
        <v>0</v>
      </c>
      <c r="J303" s="78" t="str">
        <f t="shared" si="33"/>
        <v>2045–2046</v>
      </c>
      <c r="K303" s="78"/>
      <c r="L303" s="89"/>
      <c r="M303" s="78"/>
      <c r="N303" s="87"/>
      <c r="O303" s="79"/>
      <c r="Q303" s="46"/>
    </row>
    <row r="304" spans="1:17" s="40" customFormat="1" ht="20.25" customHeight="1" x14ac:dyDescent="0.2">
      <c r="A304" s="41">
        <v>53175</v>
      </c>
      <c r="B304" s="42">
        <f t="shared" si="29"/>
        <v>0</v>
      </c>
      <c r="C304" s="117"/>
      <c r="D304" s="43">
        <f t="shared" si="30"/>
        <v>0</v>
      </c>
      <c r="E304" s="44">
        <f t="shared" si="28"/>
        <v>0</v>
      </c>
      <c r="F304" s="43">
        <f t="shared" si="31"/>
        <v>0</v>
      </c>
      <c r="G304" s="45" t="e">
        <f>IF(AND(C304&lt;&gt;"",SUM(G$27:G303)&lt;E$19),$E$19/$E$23,0)</f>
        <v>#N/A</v>
      </c>
      <c r="H304" s="43">
        <f t="shared" si="32"/>
        <v>0</v>
      </c>
      <c r="I304" s="43">
        <f t="shared" si="34"/>
        <v>0</v>
      </c>
      <c r="J304" s="78" t="str">
        <f t="shared" si="33"/>
        <v>2045–2046</v>
      </c>
      <c r="K304" s="78"/>
      <c r="L304" s="89"/>
      <c r="M304" s="78"/>
      <c r="N304" s="87"/>
      <c r="O304" s="79"/>
      <c r="Q304" s="46"/>
    </row>
    <row r="305" spans="1:17" s="40" customFormat="1" ht="20.25" customHeight="1" x14ac:dyDescent="0.2">
      <c r="A305" s="41">
        <v>53206</v>
      </c>
      <c r="B305" s="42">
        <f t="shared" si="29"/>
        <v>0</v>
      </c>
      <c r="C305" s="117"/>
      <c r="D305" s="43">
        <f t="shared" si="30"/>
        <v>0</v>
      </c>
      <c r="E305" s="44">
        <f t="shared" si="28"/>
        <v>0</v>
      </c>
      <c r="F305" s="43">
        <f t="shared" si="31"/>
        <v>0</v>
      </c>
      <c r="G305" s="45" t="e">
        <f>IF(AND(C305&lt;&gt;"",SUM(G$27:G304)&lt;E$19),$E$19/$E$23,0)</f>
        <v>#N/A</v>
      </c>
      <c r="H305" s="43">
        <f t="shared" si="32"/>
        <v>0</v>
      </c>
      <c r="I305" s="43">
        <f t="shared" si="34"/>
        <v>0</v>
      </c>
      <c r="J305" s="78" t="str">
        <f t="shared" si="33"/>
        <v>2045–2046</v>
      </c>
      <c r="K305" s="78"/>
      <c r="L305" s="89"/>
      <c r="M305" s="78"/>
      <c r="N305" s="87"/>
      <c r="O305" s="79"/>
      <c r="Q305" s="46"/>
    </row>
    <row r="306" spans="1:17" s="40" customFormat="1" ht="20.25" customHeight="1" x14ac:dyDescent="0.2">
      <c r="A306" s="41">
        <v>53236</v>
      </c>
      <c r="B306" s="42">
        <f t="shared" si="29"/>
        <v>0</v>
      </c>
      <c r="C306" s="117"/>
      <c r="D306" s="43">
        <f t="shared" si="30"/>
        <v>0</v>
      </c>
      <c r="E306" s="44">
        <f t="shared" si="28"/>
        <v>0</v>
      </c>
      <c r="F306" s="43">
        <f t="shared" si="31"/>
        <v>0</v>
      </c>
      <c r="G306" s="45" t="e">
        <f>IF(AND(C306&lt;&gt;"",SUM(G$27:G305)&lt;E$19),$E$19/$E$23,0)</f>
        <v>#N/A</v>
      </c>
      <c r="H306" s="43">
        <f t="shared" si="32"/>
        <v>0</v>
      </c>
      <c r="I306" s="43">
        <f t="shared" si="34"/>
        <v>0</v>
      </c>
      <c r="J306" s="78" t="str">
        <f t="shared" si="33"/>
        <v>2045–2046</v>
      </c>
      <c r="K306" s="78"/>
      <c r="L306" s="89"/>
      <c r="M306" s="78"/>
      <c r="N306" s="87"/>
      <c r="O306" s="79"/>
      <c r="Q306" s="46"/>
    </row>
    <row r="307" spans="1:17" s="40" customFormat="1" ht="20.25" customHeight="1" x14ac:dyDescent="0.2">
      <c r="A307" s="41">
        <v>53267</v>
      </c>
      <c r="B307" s="42">
        <f t="shared" si="29"/>
        <v>0</v>
      </c>
      <c r="C307" s="117"/>
      <c r="D307" s="43">
        <f t="shared" si="30"/>
        <v>0</v>
      </c>
      <c r="E307" s="44">
        <f t="shared" si="28"/>
        <v>0</v>
      </c>
      <c r="F307" s="43">
        <f t="shared" si="31"/>
        <v>0</v>
      </c>
      <c r="G307" s="45" t="e">
        <f>IF(AND(C307&lt;&gt;"",SUM(G$27:G306)&lt;E$19),$E$19/$E$23,0)</f>
        <v>#N/A</v>
      </c>
      <c r="H307" s="43">
        <f t="shared" si="32"/>
        <v>0</v>
      </c>
      <c r="I307" s="43">
        <f t="shared" si="34"/>
        <v>0</v>
      </c>
      <c r="J307" s="78" t="str">
        <f t="shared" si="33"/>
        <v>2045–2046</v>
      </c>
      <c r="K307" s="78"/>
      <c r="L307" s="89"/>
      <c r="M307" s="78"/>
      <c r="N307" s="87"/>
      <c r="O307" s="79"/>
      <c r="Q307" s="46"/>
    </row>
    <row r="308" spans="1:17" s="40" customFormat="1" ht="20.25" customHeight="1" x14ac:dyDescent="0.2">
      <c r="A308" s="41">
        <v>53297</v>
      </c>
      <c r="B308" s="42">
        <f t="shared" si="29"/>
        <v>0</v>
      </c>
      <c r="C308" s="117"/>
      <c r="D308" s="43">
        <f t="shared" si="30"/>
        <v>0</v>
      </c>
      <c r="E308" s="44">
        <f t="shared" si="28"/>
        <v>0</v>
      </c>
      <c r="F308" s="43">
        <f t="shared" si="31"/>
        <v>0</v>
      </c>
      <c r="G308" s="45" t="e">
        <f>IF(AND(C308&lt;&gt;"",SUM(G$27:G307)&lt;E$19),$E$19/$E$23,0)</f>
        <v>#N/A</v>
      </c>
      <c r="H308" s="43">
        <f t="shared" si="32"/>
        <v>0</v>
      </c>
      <c r="I308" s="43">
        <f t="shared" si="34"/>
        <v>0</v>
      </c>
      <c r="J308" s="78" t="str">
        <f t="shared" si="33"/>
        <v>2045–2046</v>
      </c>
      <c r="K308" s="78"/>
      <c r="L308" s="89"/>
      <c r="M308" s="78"/>
      <c r="N308" s="87"/>
      <c r="O308" s="79"/>
      <c r="Q308" s="46"/>
    </row>
    <row r="309" spans="1:17" s="40" customFormat="1" ht="20.25" customHeight="1" x14ac:dyDescent="0.2">
      <c r="A309" s="41">
        <v>53328</v>
      </c>
      <c r="B309" s="42">
        <f t="shared" si="29"/>
        <v>0</v>
      </c>
      <c r="C309" s="117"/>
      <c r="D309" s="43">
        <f t="shared" si="30"/>
        <v>0</v>
      </c>
      <c r="E309" s="44">
        <f t="shared" si="28"/>
        <v>0</v>
      </c>
      <c r="F309" s="43">
        <f t="shared" si="31"/>
        <v>0</v>
      </c>
      <c r="G309" s="45" t="e">
        <f>IF(AND(C309&lt;&gt;"",SUM(G$27:G308)&lt;E$19),$E$19/$E$23,0)</f>
        <v>#N/A</v>
      </c>
      <c r="H309" s="43">
        <f t="shared" si="32"/>
        <v>0</v>
      </c>
      <c r="I309" s="43">
        <f t="shared" si="34"/>
        <v>0</v>
      </c>
      <c r="J309" s="78" t="str">
        <f t="shared" si="33"/>
        <v>2045–2046</v>
      </c>
      <c r="K309" s="78"/>
      <c r="L309" s="89"/>
      <c r="M309" s="78"/>
      <c r="N309" s="87"/>
      <c r="O309" s="79"/>
      <c r="Q309" s="46"/>
    </row>
    <row r="310" spans="1:17" s="40" customFormat="1" ht="20.25" customHeight="1" x14ac:dyDescent="0.2">
      <c r="A310" s="41">
        <v>53359</v>
      </c>
      <c r="B310" s="42">
        <f t="shared" si="29"/>
        <v>0</v>
      </c>
      <c r="C310" s="117"/>
      <c r="D310" s="43">
        <f t="shared" si="30"/>
        <v>0</v>
      </c>
      <c r="E310" s="44">
        <f t="shared" si="28"/>
        <v>0</v>
      </c>
      <c r="F310" s="43">
        <f t="shared" si="31"/>
        <v>0</v>
      </c>
      <c r="G310" s="45" t="e">
        <f>IF(AND(C310&lt;&gt;"",SUM(G$27:G309)&lt;E$19),$E$19/$E$23,0)</f>
        <v>#N/A</v>
      </c>
      <c r="H310" s="43">
        <f t="shared" si="32"/>
        <v>0</v>
      </c>
      <c r="I310" s="43">
        <f t="shared" si="34"/>
        <v>0</v>
      </c>
      <c r="J310" s="78" t="str">
        <f t="shared" si="33"/>
        <v>2045–2046</v>
      </c>
      <c r="K310" s="78"/>
      <c r="L310" s="89"/>
      <c r="M310" s="78"/>
      <c r="N310" s="87"/>
      <c r="O310" s="79"/>
      <c r="Q310" s="46"/>
    </row>
    <row r="311" spans="1:17" s="40" customFormat="1" ht="20.25" customHeight="1" x14ac:dyDescent="0.2">
      <c r="A311" s="41">
        <v>53387</v>
      </c>
      <c r="B311" s="42">
        <f t="shared" si="29"/>
        <v>0</v>
      </c>
      <c r="C311" s="117"/>
      <c r="D311" s="43">
        <f t="shared" si="30"/>
        <v>0</v>
      </c>
      <c r="E311" s="44">
        <f t="shared" si="28"/>
        <v>0</v>
      </c>
      <c r="F311" s="43">
        <f t="shared" si="31"/>
        <v>0</v>
      </c>
      <c r="G311" s="45" t="e">
        <f>IF(AND(C311&lt;&gt;"",SUM(G$27:G310)&lt;E$19),$E$19/$E$23,0)</f>
        <v>#N/A</v>
      </c>
      <c r="H311" s="43">
        <f t="shared" si="32"/>
        <v>0</v>
      </c>
      <c r="I311" s="43">
        <f t="shared" si="34"/>
        <v>0</v>
      </c>
      <c r="J311" s="78" t="str">
        <f t="shared" si="33"/>
        <v>2045–2046</v>
      </c>
      <c r="K311" s="78"/>
      <c r="L311" s="89"/>
      <c r="M311" s="78"/>
      <c r="N311" s="87"/>
      <c r="O311" s="79"/>
      <c r="Q311" s="46"/>
    </row>
    <row r="312" spans="1:17" s="40" customFormat="1" ht="20.25" customHeight="1" x14ac:dyDescent="0.2">
      <c r="A312" s="41">
        <v>53418</v>
      </c>
      <c r="B312" s="42">
        <f t="shared" si="29"/>
        <v>0</v>
      </c>
      <c r="C312" s="117"/>
      <c r="D312" s="43">
        <f t="shared" si="30"/>
        <v>0</v>
      </c>
      <c r="E312" s="44">
        <f t="shared" si="28"/>
        <v>0</v>
      </c>
      <c r="F312" s="43">
        <f t="shared" si="31"/>
        <v>0</v>
      </c>
      <c r="G312" s="45" t="e">
        <f>IF(AND(C312&lt;&gt;"",SUM(G$27:G311)&lt;E$19),$E$19/$E$23,0)</f>
        <v>#N/A</v>
      </c>
      <c r="H312" s="43">
        <f t="shared" si="32"/>
        <v>0</v>
      </c>
      <c r="I312" s="43">
        <f t="shared" si="34"/>
        <v>0</v>
      </c>
      <c r="J312" s="78" t="str">
        <f t="shared" si="33"/>
        <v>2045–2046</v>
      </c>
      <c r="K312" s="78"/>
      <c r="L312" s="89"/>
      <c r="M312" s="78"/>
      <c r="N312" s="87"/>
      <c r="O312" s="79"/>
      <c r="Q312" s="46"/>
    </row>
    <row r="313" spans="1:17" s="40" customFormat="1" ht="20.25" customHeight="1" x14ac:dyDescent="0.2">
      <c r="A313" s="41">
        <v>53448</v>
      </c>
      <c r="B313" s="42">
        <f t="shared" si="29"/>
        <v>0</v>
      </c>
      <c r="C313" s="117"/>
      <c r="D313" s="43">
        <f t="shared" si="30"/>
        <v>0</v>
      </c>
      <c r="E313" s="44">
        <f t="shared" si="28"/>
        <v>0</v>
      </c>
      <c r="F313" s="43">
        <f t="shared" si="31"/>
        <v>0</v>
      </c>
      <c r="G313" s="45" t="e">
        <f>IF(AND(C313&lt;&gt;"",SUM(G$27:G312)&lt;E$19),$E$19/$E$23,0)</f>
        <v>#N/A</v>
      </c>
      <c r="H313" s="43">
        <f t="shared" si="32"/>
        <v>0</v>
      </c>
      <c r="I313" s="43">
        <f t="shared" si="34"/>
        <v>0</v>
      </c>
      <c r="J313" s="78" t="str">
        <f t="shared" si="33"/>
        <v>2045–2046</v>
      </c>
      <c r="K313" s="78"/>
      <c r="L313" s="89"/>
      <c r="M313" s="78"/>
      <c r="N313" s="87"/>
      <c r="O313" s="79"/>
      <c r="Q313" s="46"/>
    </row>
    <row r="314" spans="1:17" s="40" customFormat="1" ht="20.25" customHeight="1" x14ac:dyDescent="0.2">
      <c r="A314" s="41">
        <v>53479</v>
      </c>
      <c r="B314" s="42">
        <f t="shared" si="29"/>
        <v>0</v>
      </c>
      <c r="C314" s="117"/>
      <c r="D314" s="43">
        <f t="shared" si="30"/>
        <v>0</v>
      </c>
      <c r="E314" s="44">
        <f t="shared" si="28"/>
        <v>0</v>
      </c>
      <c r="F314" s="43">
        <f t="shared" si="31"/>
        <v>0</v>
      </c>
      <c r="G314" s="45" t="e">
        <f>IF(AND(C314&lt;&gt;"",SUM(G$27:G313)&lt;E$19),$E$19/$E$23,0)</f>
        <v>#N/A</v>
      </c>
      <c r="H314" s="43">
        <f t="shared" si="32"/>
        <v>0</v>
      </c>
      <c r="I314" s="43">
        <f t="shared" si="34"/>
        <v>0</v>
      </c>
      <c r="J314" s="78" t="str">
        <f t="shared" si="33"/>
        <v>2045–2046</v>
      </c>
      <c r="K314" s="78"/>
      <c r="L314" s="89"/>
      <c r="M314" s="78"/>
      <c r="N314" s="87"/>
      <c r="O314" s="79"/>
      <c r="Q314" s="46"/>
    </row>
    <row r="315" spans="1:17" s="40" customFormat="1" ht="20.25" customHeight="1" x14ac:dyDescent="0.2">
      <c r="A315" s="41">
        <v>53509</v>
      </c>
      <c r="B315" s="42">
        <f t="shared" si="29"/>
        <v>0</v>
      </c>
      <c r="C315" s="117"/>
      <c r="D315" s="43">
        <f t="shared" si="30"/>
        <v>0</v>
      </c>
      <c r="E315" s="44">
        <f t="shared" si="28"/>
        <v>0</v>
      </c>
      <c r="F315" s="43">
        <f t="shared" si="31"/>
        <v>0</v>
      </c>
      <c r="G315" s="45" t="e">
        <f>IF(AND(C315&lt;&gt;"",SUM(G$27:G314)&lt;E$19),$E$19/$E$23,0)</f>
        <v>#N/A</v>
      </c>
      <c r="H315" s="43">
        <f t="shared" si="32"/>
        <v>0</v>
      </c>
      <c r="I315" s="43">
        <f t="shared" si="34"/>
        <v>0</v>
      </c>
      <c r="J315" s="78" t="str">
        <f t="shared" si="33"/>
        <v>2046–2047</v>
      </c>
      <c r="K315" s="78"/>
      <c r="L315" s="89"/>
      <c r="M315" s="78"/>
      <c r="N315" s="87"/>
      <c r="O315" s="79"/>
      <c r="Q315" s="46"/>
    </row>
    <row r="316" spans="1:17" s="40" customFormat="1" ht="20.25" customHeight="1" x14ac:dyDescent="0.2">
      <c r="A316" s="41">
        <v>53540</v>
      </c>
      <c r="B316" s="42">
        <f t="shared" si="29"/>
        <v>0</v>
      </c>
      <c r="C316" s="117"/>
      <c r="D316" s="43">
        <f t="shared" si="30"/>
        <v>0</v>
      </c>
      <c r="E316" s="44">
        <f t="shared" si="28"/>
        <v>0</v>
      </c>
      <c r="F316" s="43">
        <f t="shared" si="31"/>
        <v>0</v>
      </c>
      <c r="G316" s="45" t="e">
        <f>IF(AND(C316&lt;&gt;"",SUM(G$27:G315)&lt;E$19),$E$19/$E$23,0)</f>
        <v>#N/A</v>
      </c>
      <c r="H316" s="43">
        <f t="shared" si="32"/>
        <v>0</v>
      </c>
      <c r="I316" s="43">
        <f t="shared" si="34"/>
        <v>0</v>
      </c>
      <c r="J316" s="78" t="str">
        <f t="shared" si="33"/>
        <v>2046–2047</v>
      </c>
      <c r="K316" s="78"/>
      <c r="L316" s="89"/>
      <c r="M316" s="78"/>
      <c r="N316" s="87"/>
      <c r="O316" s="79"/>
      <c r="Q316" s="46"/>
    </row>
    <row r="317" spans="1:17" s="40" customFormat="1" ht="20.25" customHeight="1" x14ac:dyDescent="0.2">
      <c r="A317" s="41">
        <v>53571</v>
      </c>
      <c r="B317" s="42">
        <f t="shared" si="29"/>
        <v>0</v>
      </c>
      <c r="C317" s="117"/>
      <c r="D317" s="43">
        <f t="shared" si="30"/>
        <v>0</v>
      </c>
      <c r="E317" s="44">
        <f t="shared" si="28"/>
        <v>0</v>
      </c>
      <c r="F317" s="43">
        <f t="shared" si="31"/>
        <v>0</v>
      </c>
      <c r="G317" s="45" t="e">
        <f>IF(AND(C317&lt;&gt;"",SUM(G$27:G316)&lt;E$19),$E$19/$E$23,0)</f>
        <v>#N/A</v>
      </c>
      <c r="H317" s="43">
        <f t="shared" si="32"/>
        <v>0</v>
      </c>
      <c r="I317" s="43">
        <f t="shared" si="34"/>
        <v>0</v>
      </c>
      <c r="J317" s="78" t="str">
        <f t="shared" si="33"/>
        <v>2046–2047</v>
      </c>
      <c r="K317" s="78"/>
      <c r="L317" s="89"/>
      <c r="M317" s="78"/>
      <c r="N317" s="87"/>
      <c r="O317" s="79"/>
      <c r="Q317" s="46"/>
    </row>
    <row r="318" spans="1:17" s="40" customFormat="1" ht="20.25" customHeight="1" x14ac:dyDescent="0.2">
      <c r="A318" s="41">
        <v>53601</v>
      </c>
      <c r="B318" s="42">
        <f t="shared" si="29"/>
        <v>0</v>
      </c>
      <c r="C318" s="117"/>
      <c r="D318" s="43">
        <f t="shared" si="30"/>
        <v>0</v>
      </c>
      <c r="E318" s="44">
        <f t="shared" si="28"/>
        <v>0</v>
      </c>
      <c r="F318" s="43">
        <f t="shared" si="31"/>
        <v>0</v>
      </c>
      <c r="G318" s="45" t="e">
        <f>IF(AND(C318&lt;&gt;"",SUM(G$27:G317)&lt;E$19),$E$19/$E$23,0)</f>
        <v>#N/A</v>
      </c>
      <c r="H318" s="43">
        <f t="shared" si="32"/>
        <v>0</v>
      </c>
      <c r="I318" s="43">
        <f t="shared" si="34"/>
        <v>0</v>
      </c>
      <c r="J318" s="78" t="str">
        <f t="shared" si="33"/>
        <v>2046–2047</v>
      </c>
      <c r="K318" s="78"/>
      <c r="L318" s="89"/>
      <c r="M318" s="78"/>
      <c r="N318" s="87"/>
      <c r="O318" s="79"/>
      <c r="Q318" s="46"/>
    </row>
    <row r="319" spans="1:17" s="40" customFormat="1" ht="20.25" customHeight="1" x14ac:dyDescent="0.2">
      <c r="A319" s="41">
        <v>53632</v>
      </c>
      <c r="B319" s="42">
        <f t="shared" si="29"/>
        <v>0</v>
      </c>
      <c r="C319" s="117"/>
      <c r="D319" s="43">
        <f t="shared" si="30"/>
        <v>0</v>
      </c>
      <c r="E319" s="44">
        <f t="shared" si="28"/>
        <v>0</v>
      </c>
      <c r="F319" s="43">
        <f t="shared" si="31"/>
        <v>0</v>
      </c>
      <c r="G319" s="45" t="e">
        <f>IF(AND(C319&lt;&gt;"",SUM(G$27:G318)&lt;E$19),$E$19/$E$23,0)</f>
        <v>#N/A</v>
      </c>
      <c r="H319" s="43">
        <f t="shared" si="32"/>
        <v>0</v>
      </c>
      <c r="I319" s="43">
        <f t="shared" si="34"/>
        <v>0</v>
      </c>
      <c r="J319" s="78" t="str">
        <f t="shared" si="33"/>
        <v>2046–2047</v>
      </c>
      <c r="K319" s="78"/>
      <c r="L319" s="89"/>
      <c r="M319" s="78"/>
      <c r="N319" s="87"/>
      <c r="O319" s="79"/>
      <c r="Q319" s="46"/>
    </row>
    <row r="320" spans="1:17" s="40" customFormat="1" ht="20.25" customHeight="1" x14ac:dyDescent="0.2">
      <c r="A320" s="41">
        <v>53662</v>
      </c>
      <c r="B320" s="42">
        <f t="shared" si="29"/>
        <v>0</v>
      </c>
      <c r="C320" s="117"/>
      <c r="D320" s="43">
        <f t="shared" si="30"/>
        <v>0</v>
      </c>
      <c r="E320" s="44">
        <f t="shared" si="28"/>
        <v>0</v>
      </c>
      <c r="F320" s="43">
        <f t="shared" si="31"/>
        <v>0</v>
      </c>
      <c r="G320" s="45" t="e">
        <f>IF(AND(C320&lt;&gt;"",SUM(G$27:G319)&lt;E$19),$E$19/$E$23,0)</f>
        <v>#N/A</v>
      </c>
      <c r="H320" s="43">
        <f t="shared" si="32"/>
        <v>0</v>
      </c>
      <c r="I320" s="43">
        <f t="shared" si="34"/>
        <v>0</v>
      </c>
      <c r="J320" s="78" t="str">
        <f t="shared" si="33"/>
        <v>2046–2047</v>
      </c>
      <c r="K320" s="78"/>
      <c r="L320" s="89"/>
      <c r="M320" s="78"/>
      <c r="N320" s="87"/>
      <c r="O320" s="79"/>
      <c r="Q320" s="46"/>
    </row>
    <row r="321" spans="1:17" s="40" customFormat="1" ht="20.25" customHeight="1" x14ac:dyDescent="0.2">
      <c r="A321" s="41">
        <v>53693</v>
      </c>
      <c r="B321" s="42">
        <f t="shared" si="29"/>
        <v>0</v>
      </c>
      <c r="C321" s="117"/>
      <c r="D321" s="43">
        <f t="shared" si="30"/>
        <v>0</v>
      </c>
      <c r="E321" s="44">
        <f t="shared" si="28"/>
        <v>0</v>
      </c>
      <c r="F321" s="43">
        <f t="shared" si="31"/>
        <v>0</v>
      </c>
      <c r="G321" s="45" t="e">
        <f>IF(AND(C321&lt;&gt;"",SUM(G$27:G320)&lt;E$19),$E$19/$E$23,0)</f>
        <v>#N/A</v>
      </c>
      <c r="H321" s="43">
        <f t="shared" si="32"/>
        <v>0</v>
      </c>
      <c r="I321" s="43">
        <f t="shared" si="34"/>
        <v>0</v>
      </c>
      <c r="J321" s="78" t="str">
        <f t="shared" si="33"/>
        <v>2046–2047</v>
      </c>
      <c r="K321" s="78"/>
      <c r="L321" s="89"/>
      <c r="M321" s="78"/>
      <c r="N321" s="87"/>
      <c r="O321" s="79"/>
      <c r="Q321" s="46"/>
    </row>
    <row r="322" spans="1:17" s="40" customFormat="1" ht="20.25" customHeight="1" x14ac:dyDescent="0.2">
      <c r="A322" s="41">
        <v>53724</v>
      </c>
      <c r="B322" s="42">
        <f t="shared" si="29"/>
        <v>0</v>
      </c>
      <c r="C322" s="117"/>
      <c r="D322" s="43">
        <f t="shared" si="30"/>
        <v>0</v>
      </c>
      <c r="E322" s="44">
        <f t="shared" si="28"/>
        <v>0</v>
      </c>
      <c r="F322" s="43">
        <f t="shared" si="31"/>
        <v>0</v>
      </c>
      <c r="G322" s="45" t="e">
        <f>IF(AND(C322&lt;&gt;"",SUM(G$27:G321)&lt;E$19),$E$19/$E$23,0)</f>
        <v>#N/A</v>
      </c>
      <c r="H322" s="43">
        <f t="shared" si="32"/>
        <v>0</v>
      </c>
      <c r="I322" s="43">
        <f t="shared" si="34"/>
        <v>0</v>
      </c>
      <c r="J322" s="78" t="str">
        <f t="shared" si="33"/>
        <v>2046–2047</v>
      </c>
      <c r="K322" s="78"/>
      <c r="L322" s="89"/>
      <c r="M322" s="78"/>
      <c r="N322" s="87"/>
      <c r="O322" s="79"/>
      <c r="Q322" s="46"/>
    </row>
    <row r="323" spans="1:17" s="40" customFormat="1" ht="20.25" customHeight="1" x14ac:dyDescent="0.2">
      <c r="A323" s="41">
        <v>53752</v>
      </c>
      <c r="B323" s="42">
        <f t="shared" si="29"/>
        <v>0</v>
      </c>
      <c r="C323" s="117"/>
      <c r="D323" s="43">
        <f t="shared" si="30"/>
        <v>0</v>
      </c>
      <c r="E323" s="44">
        <f t="shared" si="28"/>
        <v>0</v>
      </c>
      <c r="F323" s="43">
        <f t="shared" si="31"/>
        <v>0</v>
      </c>
      <c r="G323" s="45" t="e">
        <f>IF(AND(C323&lt;&gt;"",SUM(G$27:G322)&lt;E$19),$E$19/$E$23,0)</f>
        <v>#N/A</v>
      </c>
      <c r="H323" s="43">
        <f t="shared" si="32"/>
        <v>0</v>
      </c>
      <c r="I323" s="43">
        <f t="shared" si="34"/>
        <v>0</v>
      </c>
      <c r="J323" s="78" t="str">
        <f t="shared" si="33"/>
        <v>2046–2047</v>
      </c>
      <c r="K323" s="78"/>
      <c r="L323" s="89"/>
      <c r="M323" s="78"/>
      <c r="N323" s="87"/>
      <c r="O323" s="79"/>
      <c r="Q323" s="46"/>
    </row>
    <row r="324" spans="1:17" s="40" customFormat="1" ht="20.25" customHeight="1" x14ac:dyDescent="0.2">
      <c r="A324" s="41">
        <v>53783</v>
      </c>
      <c r="B324" s="42">
        <f t="shared" si="29"/>
        <v>0</v>
      </c>
      <c r="C324" s="117"/>
      <c r="D324" s="43">
        <f t="shared" si="30"/>
        <v>0</v>
      </c>
      <c r="E324" s="44">
        <f t="shared" si="28"/>
        <v>0</v>
      </c>
      <c r="F324" s="43">
        <f t="shared" si="31"/>
        <v>0</v>
      </c>
      <c r="G324" s="45" t="e">
        <f>IF(AND(C324&lt;&gt;"",SUM(G$27:G323)&lt;E$19),$E$19/$E$23,0)</f>
        <v>#N/A</v>
      </c>
      <c r="H324" s="43">
        <f t="shared" si="32"/>
        <v>0</v>
      </c>
      <c r="I324" s="43">
        <f t="shared" si="34"/>
        <v>0</v>
      </c>
      <c r="J324" s="78" t="str">
        <f t="shared" si="33"/>
        <v>2046–2047</v>
      </c>
      <c r="K324" s="78"/>
      <c r="L324" s="89"/>
      <c r="M324" s="78"/>
      <c r="N324" s="87"/>
      <c r="O324" s="79"/>
      <c r="Q324" s="46"/>
    </row>
    <row r="325" spans="1:17" s="40" customFormat="1" ht="20.25" customHeight="1" x14ac:dyDescent="0.2">
      <c r="A325" s="41">
        <v>53813</v>
      </c>
      <c r="B325" s="42">
        <f t="shared" si="29"/>
        <v>0</v>
      </c>
      <c r="C325" s="117"/>
      <c r="D325" s="43">
        <f t="shared" si="30"/>
        <v>0</v>
      </c>
      <c r="E325" s="44">
        <f t="shared" si="28"/>
        <v>0</v>
      </c>
      <c r="F325" s="43">
        <f t="shared" si="31"/>
        <v>0</v>
      </c>
      <c r="G325" s="45" t="e">
        <f>IF(AND(C325&lt;&gt;"",SUM(G$27:G324)&lt;E$19),$E$19/$E$23,0)</f>
        <v>#N/A</v>
      </c>
      <c r="H325" s="43">
        <f t="shared" si="32"/>
        <v>0</v>
      </c>
      <c r="I325" s="43">
        <f t="shared" si="34"/>
        <v>0</v>
      </c>
      <c r="J325" s="78" t="str">
        <f t="shared" si="33"/>
        <v>2046–2047</v>
      </c>
      <c r="K325" s="78"/>
      <c r="L325" s="89"/>
      <c r="M325" s="78"/>
      <c r="N325" s="87"/>
      <c r="O325" s="79"/>
      <c r="Q325" s="46"/>
    </row>
    <row r="326" spans="1:17" s="40" customFormat="1" ht="20.25" customHeight="1" x14ac:dyDescent="0.2">
      <c r="A326" s="41">
        <v>53844</v>
      </c>
      <c r="B326" s="42">
        <f t="shared" si="29"/>
        <v>0</v>
      </c>
      <c r="C326" s="117"/>
      <c r="D326" s="43">
        <f t="shared" si="30"/>
        <v>0</v>
      </c>
      <c r="E326" s="44">
        <f t="shared" si="28"/>
        <v>0</v>
      </c>
      <c r="F326" s="43">
        <f t="shared" si="31"/>
        <v>0</v>
      </c>
      <c r="G326" s="45" t="e">
        <f>IF(AND(C326&lt;&gt;"",SUM(G$27:G325)&lt;E$19),$E$19/$E$23,0)</f>
        <v>#N/A</v>
      </c>
      <c r="H326" s="43">
        <f t="shared" si="32"/>
        <v>0</v>
      </c>
      <c r="I326" s="43">
        <f t="shared" si="34"/>
        <v>0</v>
      </c>
      <c r="J326" s="78" t="str">
        <f t="shared" si="33"/>
        <v>2046–2047</v>
      </c>
      <c r="K326" s="78"/>
      <c r="L326" s="89"/>
      <c r="M326" s="78"/>
      <c r="N326" s="87"/>
      <c r="O326" s="79"/>
      <c r="Q326" s="46"/>
    </row>
    <row r="327" spans="1:17" s="40" customFormat="1" ht="20.25" customHeight="1" x14ac:dyDescent="0.2">
      <c r="A327" s="41">
        <v>53874</v>
      </c>
      <c r="B327" s="42">
        <f t="shared" si="29"/>
        <v>0</v>
      </c>
      <c r="C327" s="117"/>
      <c r="D327" s="43">
        <f t="shared" si="30"/>
        <v>0</v>
      </c>
      <c r="E327" s="44">
        <f t="shared" si="28"/>
        <v>0</v>
      </c>
      <c r="F327" s="43">
        <f t="shared" si="31"/>
        <v>0</v>
      </c>
      <c r="G327" s="45" t="e">
        <f>IF(AND(C327&lt;&gt;"",SUM(G$27:G326)&lt;E$19),$E$19/$E$23,0)</f>
        <v>#N/A</v>
      </c>
      <c r="H327" s="43">
        <f t="shared" si="32"/>
        <v>0</v>
      </c>
      <c r="I327" s="43">
        <f t="shared" si="34"/>
        <v>0</v>
      </c>
      <c r="J327" s="78" t="str">
        <f t="shared" si="33"/>
        <v>2047–2048</v>
      </c>
      <c r="K327" s="78"/>
      <c r="L327" s="89"/>
      <c r="M327" s="78"/>
      <c r="N327" s="87"/>
      <c r="O327" s="79"/>
      <c r="Q327" s="46"/>
    </row>
    <row r="328" spans="1:17" s="40" customFormat="1" ht="20.25" customHeight="1" x14ac:dyDescent="0.2">
      <c r="A328" s="41">
        <v>53905</v>
      </c>
      <c r="B328" s="42">
        <f t="shared" si="29"/>
        <v>0</v>
      </c>
      <c r="C328" s="117"/>
      <c r="D328" s="43">
        <f t="shared" si="30"/>
        <v>0</v>
      </c>
      <c r="E328" s="44">
        <f t="shared" si="28"/>
        <v>0</v>
      </c>
      <c r="F328" s="43">
        <f t="shared" si="31"/>
        <v>0</v>
      </c>
      <c r="G328" s="45" t="e">
        <f>IF(AND(C328&lt;&gt;"",SUM(G$27:G327)&lt;E$19),$E$19/$E$23,0)</f>
        <v>#N/A</v>
      </c>
      <c r="H328" s="43">
        <f t="shared" si="32"/>
        <v>0</v>
      </c>
      <c r="I328" s="43">
        <f t="shared" si="34"/>
        <v>0</v>
      </c>
      <c r="J328" s="78" t="str">
        <f t="shared" si="33"/>
        <v>2047–2048</v>
      </c>
      <c r="K328" s="78"/>
      <c r="L328" s="89"/>
      <c r="M328" s="78"/>
      <c r="N328" s="87"/>
      <c r="O328" s="79"/>
      <c r="Q328" s="46"/>
    </row>
    <row r="329" spans="1:17" s="40" customFormat="1" ht="20.25" customHeight="1" x14ac:dyDescent="0.2">
      <c r="A329" s="41">
        <v>53936</v>
      </c>
      <c r="B329" s="42">
        <f t="shared" si="29"/>
        <v>0</v>
      </c>
      <c r="C329" s="117"/>
      <c r="D329" s="43">
        <f t="shared" si="30"/>
        <v>0</v>
      </c>
      <c r="E329" s="44">
        <f t="shared" si="28"/>
        <v>0</v>
      </c>
      <c r="F329" s="43">
        <f t="shared" si="31"/>
        <v>0</v>
      </c>
      <c r="G329" s="45" t="e">
        <f>IF(AND(C329&lt;&gt;"",SUM(G$27:G328)&lt;E$19),$E$19/$E$23,0)</f>
        <v>#N/A</v>
      </c>
      <c r="H329" s="43">
        <f t="shared" si="32"/>
        <v>0</v>
      </c>
      <c r="I329" s="43">
        <f t="shared" si="34"/>
        <v>0</v>
      </c>
      <c r="J329" s="78" t="str">
        <f t="shared" si="33"/>
        <v>2047–2048</v>
      </c>
      <c r="K329" s="78"/>
      <c r="L329" s="89"/>
      <c r="M329" s="78"/>
      <c r="N329" s="87"/>
      <c r="O329" s="79"/>
      <c r="Q329" s="46"/>
    </row>
    <row r="330" spans="1:17" s="40" customFormat="1" ht="20.25" customHeight="1" x14ac:dyDescent="0.2">
      <c r="A330" s="41">
        <v>53966</v>
      </c>
      <c r="B330" s="42">
        <f t="shared" si="29"/>
        <v>0</v>
      </c>
      <c r="C330" s="117"/>
      <c r="D330" s="43">
        <f t="shared" si="30"/>
        <v>0</v>
      </c>
      <c r="E330" s="44">
        <f t="shared" si="28"/>
        <v>0</v>
      </c>
      <c r="F330" s="43">
        <f t="shared" si="31"/>
        <v>0</v>
      </c>
      <c r="G330" s="45" t="e">
        <f>IF(AND(C330&lt;&gt;"",SUM(G$27:G329)&lt;E$19),$E$19/$E$23,0)</f>
        <v>#N/A</v>
      </c>
      <c r="H330" s="43">
        <f t="shared" si="32"/>
        <v>0</v>
      </c>
      <c r="I330" s="43">
        <f t="shared" si="34"/>
        <v>0</v>
      </c>
      <c r="J330" s="78" t="str">
        <f t="shared" si="33"/>
        <v>2047–2048</v>
      </c>
      <c r="K330" s="78"/>
      <c r="L330" s="89"/>
      <c r="M330" s="78"/>
      <c r="N330" s="87"/>
      <c r="O330" s="79"/>
      <c r="Q330" s="46"/>
    </row>
    <row r="331" spans="1:17" s="40" customFormat="1" ht="20.25" customHeight="1" x14ac:dyDescent="0.2">
      <c r="A331" s="41">
        <v>53997</v>
      </c>
      <c r="B331" s="42">
        <f t="shared" si="29"/>
        <v>0</v>
      </c>
      <c r="C331" s="117"/>
      <c r="D331" s="43">
        <f t="shared" si="30"/>
        <v>0</v>
      </c>
      <c r="E331" s="44">
        <f t="shared" si="28"/>
        <v>0</v>
      </c>
      <c r="F331" s="43">
        <f t="shared" si="31"/>
        <v>0</v>
      </c>
      <c r="G331" s="45" t="e">
        <f>IF(AND(C331&lt;&gt;"",SUM(G$27:G330)&lt;E$19),$E$19/$E$23,0)</f>
        <v>#N/A</v>
      </c>
      <c r="H331" s="43">
        <f t="shared" si="32"/>
        <v>0</v>
      </c>
      <c r="I331" s="43">
        <f t="shared" si="34"/>
        <v>0</v>
      </c>
      <c r="J331" s="78" t="str">
        <f t="shared" si="33"/>
        <v>2047–2048</v>
      </c>
      <c r="K331" s="78"/>
      <c r="L331" s="89"/>
      <c r="M331" s="78"/>
      <c r="N331" s="87"/>
      <c r="O331" s="79"/>
      <c r="Q331" s="46"/>
    </row>
    <row r="332" spans="1:17" s="40" customFormat="1" ht="20.25" customHeight="1" x14ac:dyDescent="0.2">
      <c r="A332" s="41">
        <v>54027</v>
      </c>
      <c r="B332" s="42">
        <f t="shared" si="29"/>
        <v>0</v>
      </c>
      <c r="C332" s="117"/>
      <c r="D332" s="43">
        <f t="shared" si="30"/>
        <v>0</v>
      </c>
      <c r="E332" s="44">
        <f t="shared" si="28"/>
        <v>0</v>
      </c>
      <c r="F332" s="43">
        <f t="shared" si="31"/>
        <v>0</v>
      </c>
      <c r="G332" s="45" t="e">
        <f>IF(AND(C332&lt;&gt;"",SUM(G$27:G331)&lt;E$19),$E$19/$E$23,0)</f>
        <v>#N/A</v>
      </c>
      <c r="H332" s="43">
        <f t="shared" si="32"/>
        <v>0</v>
      </c>
      <c r="I332" s="43">
        <f t="shared" si="34"/>
        <v>0</v>
      </c>
      <c r="J332" s="78" t="str">
        <f t="shared" si="33"/>
        <v>2047–2048</v>
      </c>
      <c r="K332" s="78"/>
      <c r="L332" s="89"/>
      <c r="M332" s="78"/>
      <c r="N332" s="87"/>
      <c r="O332" s="79"/>
      <c r="Q332" s="46"/>
    </row>
    <row r="333" spans="1:17" s="40" customFormat="1" ht="20.25" customHeight="1" x14ac:dyDescent="0.2">
      <c r="A333" s="41">
        <v>54058</v>
      </c>
      <c r="B333" s="42">
        <f t="shared" si="29"/>
        <v>0</v>
      </c>
      <c r="C333" s="117"/>
      <c r="D333" s="43">
        <f t="shared" si="30"/>
        <v>0</v>
      </c>
      <c r="E333" s="44">
        <f t="shared" si="28"/>
        <v>0</v>
      </c>
      <c r="F333" s="43">
        <f t="shared" si="31"/>
        <v>0</v>
      </c>
      <c r="G333" s="45" t="e">
        <f>IF(AND(C333&lt;&gt;"",SUM(G$27:G332)&lt;E$19),$E$19/$E$23,0)</f>
        <v>#N/A</v>
      </c>
      <c r="H333" s="43">
        <f t="shared" si="32"/>
        <v>0</v>
      </c>
      <c r="I333" s="43">
        <f t="shared" si="34"/>
        <v>0</v>
      </c>
      <c r="J333" s="78" t="str">
        <f t="shared" si="33"/>
        <v>2047–2048</v>
      </c>
      <c r="K333" s="78"/>
      <c r="L333" s="89"/>
      <c r="M333" s="78"/>
      <c r="N333" s="87"/>
      <c r="O333" s="79"/>
      <c r="Q333" s="46"/>
    </row>
    <row r="334" spans="1:17" s="40" customFormat="1" ht="20.25" customHeight="1" x14ac:dyDescent="0.2">
      <c r="A334" s="41">
        <v>54089</v>
      </c>
      <c r="B334" s="42">
        <f t="shared" si="29"/>
        <v>0</v>
      </c>
      <c r="C334" s="117"/>
      <c r="D334" s="43">
        <f t="shared" si="30"/>
        <v>0</v>
      </c>
      <c r="E334" s="44">
        <f t="shared" si="28"/>
        <v>0</v>
      </c>
      <c r="F334" s="43">
        <f t="shared" si="31"/>
        <v>0</v>
      </c>
      <c r="G334" s="45" t="e">
        <f>IF(AND(C334&lt;&gt;"",SUM(G$27:G333)&lt;E$19),$E$19/$E$23,0)</f>
        <v>#N/A</v>
      </c>
      <c r="H334" s="43">
        <f t="shared" si="32"/>
        <v>0</v>
      </c>
      <c r="I334" s="43">
        <f t="shared" si="34"/>
        <v>0</v>
      </c>
      <c r="J334" s="78" t="str">
        <f t="shared" si="33"/>
        <v>2047–2048</v>
      </c>
      <c r="K334" s="78"/>
      <c r="L334" s="89"/>
      <c r="M334" s="78"/>
      <c r="N334" s="87"/>
      <c r="O334" s="79"/>
      <c r="Q334" s="46"/>
    </row>
    <row r="335" spans="1:17" s="40" customFormat="1" ht="20.25" customHeight="1" x14ac:dyDescent="0.2">
      <c r="A335" s="41">
        <v>54118</v>
      </c>
      <c r="B335" s="42">
        <f t="shared" si="29"/>
        <v>0</v>
      </c>
      <c r="C335" s="117"/>
      <c r="D335" s="43">
        <f t="shared" si="30"/>
        <v>0</v>
      </c>
      <c r="E335" s="44">
        <f t="shared" si="28"/>
        <v>0</v>
      </c>
      <c r="F335" s="43">
        <f t="shared" si="31"/>
        <v>0</v>
      </c>
      <c r="G335" s="45" t="e">
        <f>IF(AND(C335&lt;&gt;"",SUM(G$27:G334)&lt;E$19),$E$19/$E$23,0)</f>
        <v>#N/A</v>
      </c>
      <c r="H335" s="43">
        <f t="shared" si="32"/>
        <v>0</v>
      </c>
      <c r="I335" s="43">
        <f t="shared" si="34"/>
        <v>0</v>
      </c>
      <c r="J335" s="78" t="str">
        <f t="shared" si="33"/>
        <v>2047–2048</v>
      </c>
      <c r="K335" s="78"/>
      <c r="L335" s="89"/>
      <c r="M335" s="78"/>
      <c r="N335" s="87"/>
      <c r="O335" s="79"/>
      <c r="Q335" s="46"/>
    </row>
    <row r="336" spans="1:17" s="40" customFormat="1" ht="20.25" customHeight="1" x14ac:dyDescent="0.2">
      <c r="A336" s="41">
        <v>54149</v>
      </c>
      <c r="B336" s="42">
        <f t="shared" si="29"/>
        <v>0</v>
      </c>
      <c r="C336" s="117"/>
      <c r="D336" s="43">
        <f t="shared" si="30"/>
        <v>0</v>
      </c>
      <c r="E336" s="44">
        <f t="shared" si="28"/>
        <v>0</v>
      </c>
      <c r="F336" s="43">
        <f t="shared" si="31"/>
        <v>0</v>
      </c>
      <c r="G336" s="45" t="e">
        <f>IF(AND(C336&lt;&gt;"",SUM(G$27:G335)&lt;E$19),$E$19/$E$23,0)</f>
        <v>#N/A</v>
      </c>
      <c r="H336" s="43">
        <f t="shared" si="32"/>
        <v>0</v>
      </c>
      <c r="I336" s="43">
        <f t="shared" si="34"/>
        <v>0</v>
      </c>
      <c r="J336" s="78" t="str">
        <f t="shared" si="33"/>
        <v>2047–2048</v>
      </c>
      <c r="K336" s="78"/>
      <c r="L336" s="89"/>
      <c r="M336" s="78"/>
      <c r="N336" s="87"/>
      <c r="O336" s="79"/>
      <c r="Q336" s="46"/>
    </row>
    <row r="337" spans="1:17" s="40" customFormat="1" ht="20.25" customHeight="1" x14ac:dyDescent="0.2">
      <c r="A337" s="41">
        <v>54179</v>
      </c>
      <c r="B337" s="42">
        <f t="shared" si="29"/>
        <v>0</v>
      </c>
      <c r="C337" s="117"/>
      <c r="D337" s="43">
        <f t="shared" si="30"/>
        <v>0</v>
      </c>
      <c r="E337" s="44">
        <f t="shared" si="28"/>
        <v>0</v>
      </c>
      <c r="F337" s="43">
        <f t="shared" si="31"/>
        <v>0</v>
      </c>
      <c r="G337" s="45" t="e">
        <f>IF(AND(C337&lt;&gt;"",SUM(G$27:G336)&lt;E$19),$E$19/$E$23,0)</f>
        <v>#N/A</v>
      </c>
      <c r="H337" s="43">
        <f t="shared" si="32"/>
        <v>0</v>
      </c>
      <c r="I337" s="43">
        <f t="shared" si="34"/>
        <v>0</v>
      </c>
      <c r="J337" s="78" t="str">
        <f t="shared" si="33"/>
        <v>2047–2048</v>
      </c>
      <c r="K337" s="78"/>
      <c r="L337" s="89"/>
      <c r="M337" s="78"/>
      <c r="N337" s="87"/>
      <c r="O337" s="79"/>
      <c r="Q337" s="46"/>
    </row>
    <row r="338" spans="1:17" s="40" customFormat="1" ht="20.25" customHeight="1" x14ac:dyDescent="0.2">
      <c r="A338" s="41">
        <v>54210</v>
      </c>
      <c r="B338" s="42">
        <f t="shared" si="29"/>
        <v>0</v>
      </c>
      <c r="C338" s="117"/>
      <c r="D338" s="43">
        <f t="shared" si="30"/>
        <v>0</v>
      </c>
      <c r="E338" s="44">
        <f t="shared" si="28"/>
        <v>0</v>
      </c>
      <c r="F338" s="43">
        <f t="shared" si="31"/>
        <v>0</v>
      </c>
      <c r="G338" s="45" t="e">
        <f>IF(AND(C338&lt;&gt;"",SUM(G$27:G337)&lt;E$19),$E$19/$E$23,0)</f>
        <v>#N/A</v>
      </c>
      <c r="H338" s="43">
        <f t="shared" si="32"/>
        <v>0</v>
      </c>
      <c r="I338" s="43">
        <f t="shared" si="34"/>
        <v>0</v>
      </c>
      <c r="J338" s="78" t="str">
        <f t="shared" si="33"/>
        <v>2047–2048</v>
      </c>
      <c r="K338" s="78"/>
      <c r="L338" s="89"/>
      <c r="M338" s="78"/>
      <c r="N338" s="87"/>
      <c r="O338" s="79"/>
      <c r="Q338" s="46"/>
    </row>
    <row r="339" spans="1:17" s="40" customFormat="1" ht="20.25" customHeight="1" x14ac:dyDescent="0.2">
      <c r="A339" s="41">
        <v>54240</v>
      </c>
      <c r="B339" s="42">
        <f t="shared" si="29"/>
        <v>0</v>
      </c>
      <c r="C339" s="117"/>
      <c r="D339" s="43">
        <f t="shared" si="30"/>
        <v>0</v>
      </c>
      <c r="E339" s="44">
        <f t="shared" si="28"/>
        <v>0</v>
      </c>
      <c r="F339" s="43">
        <f t="shared" si="31"/>
        <v>0</v>
      </c>
      <c r="G339" s="45" t="e">
        <f>IF(AND(C339&lt;&gt;"",SUM(G$27:G338)&lt;E$19),$E$19/$E$23,0)</f>
        <v>#N/A</v>
      </c>
      <c r="H339" s="43">
        <f t="shared" si="32"/>
        <v>0</v>
      </c>
      <c r="I339" s="43">
        <f t="shared" si="34"/>
        <v>0</v>
      </c>
      <c r="J339" s="78" t="str">
        <f t="shared" si="33"/>
        <v>2048–2049</v>
      </c>
      <c r="K339" s="78"/>
      <c r="L339" s="89"/>
      <c r="M339" s="78"/>
      <c r="N339" s="87"/>
      <c r="O339" s="79"/>
      <c r="Q339" s="46"/>
    </row>
    <row r="340" spans="1:17" s="40" customFormat="1" ht="20.25" customHeight="1" x14ac:dyDescent="0.2">
      <c r="A340" s="41">
        <v>54271</v>
      </c>
      <c r="B340" s="42">
        <f t="shared" si="29"/>
        <v>0</v>
      </c>
      <c r="C340" s="117"/>
      <c r="D340" s="43">
        <f t="shared" si="30"/>
        <v>0</v>
      </c>
      <c r="E340" s="44">
        <f t="shared" si="28"/>
        <v>0</v>
      </c>
      <c r="F340" s="43">
        <f t="shared" si="31"/>
        <v>0</v>
      </c>
      <c r="G340" s="45" t="e">
        <f>IF(AND(C340&lt;&gt;"",SUM(G$27:G339)&lt;E$19),$E$19/$E$23,0)</f>
        <v>#N/A</v>
      </c>
      <c r="H340" s="43">
        <f t="shared" si="32"/>
        <v>0</v>
      </c>
      <c r="I340" s="43">
        <f t="shared" si="34"/>
        <v>0</v>
      </c>
      <c r="J340" s="78" t="str">
        <f t="shared" si="33"/>
        <v>2048–2049</v>
      </c>
      <c r="K340" s="78"/>
      <c r="L340" s="89"/>
      <c r="M340" s="78"/>
      <c r="N340" s="87"/>
      <c r="O340" s="79"/>
      <c r="Q340" s="46"/>
    </row>
    <row r="341" spans="1:17" s="40" customFormat="1" ht="20.25" customHeight="1" x14ac:dyDescent="0.2">
      <c r="A341" s="41">
        <v>54302</v>
      </c>
      <c r="B341" s="42">
        <f t="shared" si="29"/>
        <v>0</v>
      </c>
      <c r="C341" s="117"/>
      <c r="D341" s="43">
        <f t="shared" si="30"/>
        <v>0</v>
      </c>
      <c r="E341" s="44">
        <f t="shared" si="28"/>
        <v>0</v>
      </c>
      <c r="F341" s="43">
        <f t="shared" si="31"/>
        <v>0</v>
      </c>
      <c r="G341" s="45" t="e">
        <f>IF(AND(C341&lt;&gt;"",SUM(G$27:G340)&lt;E$19),$E$19/$E$23,0)</f>
        <v>#N/A</v>
      </c>
      <c r="H341" s="43">
        <f t="shared" si="32"/>
        <v>0</v>
      </c>
      <c r="I341" s="43">
        <f t="shared" si="34"/>
        <v>0</v>
      </c>
      <c r="J341" s="78" t="str">
        <f t="shared" si="33"/>
        <v>2048–2049</v>
      </c>
      <c r="K341" s="78"/>
      <c r="L341" s="89"/>
      <c r="M341" s="78"/>
      <c r="N341" s="87"/>
      <c r="O341" s="79"/>
      <c r="Q341" s="46"/>
    </row>
    <row r="342" spans="1:17" s="40" customFormat="1" ht="20.25" customHeight="1" x14ac:dyDescent="0.2">
      <c r="A342" s="41">
        <v>54332</v>
      </c>
      <c r="B342" s="42">
        <f t="shared" si="29"/>
        <v>0</v>
      </c>
      <c r="C342" s="117"/>
      <c r="D342" s="43">
        <f t="shared" si="30"/>
        <v>0</v>
      </c>
      <c r="E342" s="44">
        <f t="shared" si="28"/>
        <v>0</v>
      </c>
      <c r="F342" s="43">
        <f t="shared" si="31"/>
        <v>0</v>
      </c>
      <c r="G342" s="45" t="e">
        <f>IF(AND(C342&lt;&gt;"",SUM(G$27:G341)&lt;E$19),$E$19/$E$23,0)</f>
        <v>#N/A</v>
      </c>
      <c r="H342" s="43">
        <f t="shared" si="32"/>
        <v>0</v>
      </c>
      <c r="I342" s="43">
        <f t="shared" si="34"/>
        <v>0</v>
      </c>
      <c r="J342" s="78" t="str">
        <f t="shared" si="33"/>
        <v>2048–2049</v>
      </c>
      <c r="K342" s="78"/>
      <c r="L342" s="89"/>
      <c r="M342" s="78"/>
      <c r="N342" s="87"/>
      <c r="O342" s="79"/>
      <c r="Q342" s="46"/>
    </row>
    <row r="343" spans="1:17" s="40" customFormat="1" ht="20.25" customHeight="1" x14ac:dyDescent="0.2">
      <c r="A343" s="41">
        <v>54363</v>
      </c>
      <c r="B343" s="42">
        <f t="shared" si="29"/>
        <v>0</v>
      </c>
      <c r="C343" s="117"/>
      <c r="D343" s="43">
        <f t="shared" si="30"/>
        <v>0</v>
      </c>
      <c r="E343" s="44">
        <f t="shared" si="28"/>
        <v>0</v>
      </c>
      <c r="F343" s="43">
        <f t="shared" si="31"/>
        <v>0</v>
      </c>
      <c r="G343" s="45" t="e">
        <f>IF(AND(C343&lt;&gt;"",SUM(G$27:G342)&lt;E$19),$E$19/$E$23,0)</f>
        <v>#N/A</v>
      </c>
      <c r="H343" s="43">
        <f t="shared" si="32"/>
        <v>0</v>
      </c>
      <c r="I343" s="43">
        <f t="shared" si="34"/>
        <v>0</v>
      </c>
      <c r="J343" s="78" t="str">
        <f t="shared" si="33"/>
        <v>2048–2049</v>
      </c>
      <c r="K343" s="78"/>
      <c r="L343" s="89"/>
      <c r="M343" s="78"/>
      <c r="N343" s="87"/>
      <c r="O343" s="79"/>
      <c r="Q343" s="46"/>
    </row>
    <row r="344" spans="1:17" s="40" customFormat="1" ht="20.25" customHeight="1" x14ac:dyDescent="0.2">
      <c r="A344" s="41">
        <v>54393</v>
      </c>
      <c r="B344" s="42">
        <f t="shared" si="29"/>
        <v>0</v>
      </c>
      <c r="C344" s="117"/>
      <c r="D344" s="43">
        <f t="shared" si="30"/>
        <v>0</v>
      </c>
      <c r="E344" s="44">
        <f t="shared" si="28"/>
        <v>0</v>
      </c>
      <c r="F344" s="43">
        <f t="shared" si="31"/>
        <v>0</v>
      </c>
      <c r="G344" s="45" t="e">
        <f>IF(AND(C344&lt;&gt;"",SUM(G$27:G343)&lt;E$19),$E$19/$E$23,0)</f>
        <v>#N/A</v>
      </c>
      <c r="H344" s="43">
        <f t="shared" si="32"/>
        <v>0</v>
      </c>
      <c r="I344" s="43">
        <f t="shared" si="34"/>
        <v>0</v>
      </c>
      <c r="J344" s="78" t="str">
        <f t="shared" si="33"/>
        <v>2048–2049</v>
      </c>
      <c r="K344" s="78"/>
      <c r="L344" s="89"/>
      <c r="M344" s="78"/>
      <c r="N344" s="87"/>
      <c r="O344" s="79"/>
      <c r="Q344" s="46"/>
    </row>
    <row r="345" spans="1:17" s="40" customFormat="1" ht="20.25" customHeight="1" x14ac:dyDescent="0.2">
      <c r="A345" s="41">
        <v>54424</v>
      </c>
      <c r="B345" s="42">
        <f t="shared" si="29"/>
        <v>0</v>
      </c>
      <c r="C345" s="117"/>
      <c r="D345" s="43">
        <f t="shared" si="30"/>
        <v>0</v>
      </c>
      <c r="E345" s="44">
        <f t="shared" si="28"/>
        <v>0</v>
      </c>
      <c r="F345" s="43">
        <f t="shared" si="31"/>
        <v>0</v>
      </c>
      <c r="G345" s="45" t="e">
        <f>IF(AND(C345&lt;&gt;"",SUM(G$27:G344)&lt;E$19),$E$19/$E$23,0)</f>
        <v>#N/A</v>
      </c>
      <c r="H345" s="43">
        <f t="shared" si="32"/>
        <v>0</v>
      </c>
      <c r="I345" s="43">
        <f t="shared" si="34"/>
        <v>0</v>
      </c>
      <c r="J345" s="78" t="str">
        <f t="shared" si="33"/>
        <v>2048–2049</v>
      </c>
      <c r="K345" s="78"/>
      <c r="L345" s="89"/>
      <c r="M345" s="78"/>
      <c r="N345" s="87"/>
      <c r="O345" s="79"/>
      <c r="Q345" s="46"/>
    </row>
    <row r="346" spans="1:17" s="40" customFormat="1" ht="20.25" customHeight="1" x14ac:dyDescent="0.2">
      <c r="A346" s="41">
        <v>54455</v>
      </c>
      <c r="B346" s="42">
        <f t="shared" si="29"/>
        <v>0</v>
      </c>
      <c r="C346" s="117"/>
      <c r="D346" s="43">
        <f t="shared" si="30"/>
        <v>0</v>
      </c>
      <c r="E346" s="44">
        <f t="shared" si="28"/>
        <v>0</v>
      </c>
      <c r="F346" s="43">
        <f t="shared" si="31"/>
        <v>0</v>
      </c>
      <c r="G346" s="45" t="e">
        <f>IF(AND(C346&lt;&gt;"",SUM(G$27:G345)&lt;E$19),$E$19/$E$23,0)</f>
        <v>#N/A</v>
      </c>
      <c r="H346" s="43">
        <f t="shared" si="32"/>
        <v>0</v>
      </c>
      <c r="I346" s="43">
        <f t="shared" si="34"/>
        <v>0</v>
      </c>
      <c r="J346" s="78" t="str">
        <f t="shared" si="33"/>
        <v>2048–2049</v>
      </c>
      <c r="K346" s="78"/>
      <c r="L346" s="89"/>
      <c r="M346" s="78"/>
      <c r="N346" s="87"/>
      <c r="O346" s="79"/>
      <c r="Q346" s="46"/>
    </row>
    <row r="347" spans="1:17" s="40" customFormat="1" ht="20.25" customHeight="1" x14ac:dyDescent="0.2">
      <c r="A347" s="41">
        <v>54483</v>
      </c>
      <c r="B347" s="42">
        <f t="shared" si="29"/>
        <v>0</v>
      </c>
      <c r="C347" s="117"/>
      <c r="D347" s="43">
        <f t="shared" si="30"/>
        <v>0</v>
      </c>
      <c r="E347" s="44">
        <f t="shared" ref="E347:E410" si="35">C347-D347</f>
        <v>0</v>
      </c>
      <c r="F347" s="43">
        <f t="shared" si="31"/>
        <v>0</v>
      </c>
      <c r="G347" s="45" t="e">
        <f>IF(AND(C347&lt;&gt;"",SUM(G$27:G346)&lt;E$19),$E$19/$E$23,0)</f>
        <v>#N/A</v>
      </c>
      <c r="H347" s="43">
        <f t="shared" si="32"/>
        <v>0</v>
      </c>
      <c r="I347" s="43">
        <f t="shared" si="34"/>
        <v>0</v>
      </c>
      <c r="J347" s="78" t="str">
        <f t="shared" si="33"/>
        <v>2048–2049</v>
      </c>
      <c r="K347" s="78"/>
      <c r="L347" s="89"/>
      <c r="M347" s="78"/>
      <c r="N347" s="87"/>
      <c r="O347" s="79"/>
      <c r="Q347" s="46"/>
    </row>
    <row r="348" spans="1:17" s="40" customFormat="1" ht="20.25" customHeight="1" x14ac:dyDescent="0.2">
      <c r="A348" s="41">
        <v>54514</v>
      </c>
      <c r="B348" s="42">
        <f t="shared" ref="B348:B411" si="36">IF(C348&gt;0,C348*-1,C348)</f>
        <v>0</v>
      </c>
      <c r="C348" s="117"/>
      <c r="D348" s="43">
        <f t="shared" ref="D348:D411" si="37">IF(C348="",0,IF($E$15="Beginning",IF(C347&lt;&gt;"",$F347*$E$6/12,0),IF(C347&lt;&gt;"",$F347*$E$6/12,$E$16*$E$6/12)))</f>
        <v>0</v>
      </c>
      <c r="E348" s="44">
        <f t="shared" si="35"/>
        <v>0</v>
      </c>
      <c r="F348" s="43">
        <f t="shared" ref="F348:F411" si="38">IF(C348="",0,IF(C347="",$E$16-E348,IF(C348&lt;&gt;"",F347-E348)))</f>
        <v>0</v>
      </c>
      <c r="G348" s="45" t="e">
        <f>IF(AND(C348&lt;&gt;"",SUM(G$27:G347)&lt;E$19),$E$19/$E$23,0)</f>
        <v>#N/A</v>
      </c>
      <c r="H348" s="43">
        <f t="shared" ref="H348:H411" si="39">IF(C348&lt;&gt;"",G348+H347,0)</f>
        <v>0</v>
      </c>
      <c r="I348" s="43">
        <f t="shared" si="34"/>
        <v>0</v>
      </c>
      <c r="J348" s="78" t="str">
        <f t="shared" ref="J348:J411" si="40">IF(OR(MONTH(A348)=1,MONTH(A348)=2,MONTH(A348)=3,MONTH(A348)=4,MONTH(A348)=5,MONTH(A348)=6),YEAR(A348)-1&amp;"–"&amp;YEAR(A348),YEAR(A348)&amp;"–"&amp;YEAR(A348)+1)</f>
        <v>2048–2049</v>
      </c>
      <c r="K348" s="78"/>
      <c r="L348" s="89"/>
      <c r="M348" s="78"/>
      <c r="N348" s="87"/>
      <c r="O348" s="79"/>
      <c r="Q348" s="46"/>
    </row>
    <row r="349" spans="1:17" s="40" customFormat="1" ht="20.25" customHeight="1" x14ac:dyDescent="0.2">
      <c r="A349" s="41">
        <v>54544</v>
      </c>
      <c r="B349" s="42">
        <f t="shared" si="36"/>
        <v>0</v>
      </c>
      <c r="C349" s="117"/>
      <c r="D349" s="43">
        <f t="shared" si="37"/>
        <v>0</v>
      </c>
      <c r="E349" s="44">
        <f t="shared" si="35"/>
        <v>0</v>
      </c>
      <c r="F349" s="43">
        <f t="shared" si="38"/>
        <v>0</v>
      </c>
      <c r="G349" s="45" t="e">
        <f>IF(AND(C349&lt;&gt;"",SUM(G$27:G348)&lt;E$19),$E$19/$E$23,0)</f>
        <v>#N/A</v>
      </c>
      <c r="H349" s="43">
        <f t="shared" si="39"/>
        <v>0</v>
      </c>
      <c r="I349" s="43">
        <f t="shared" ref="I349:I412" si="41">IF(C349&lt;&gt;"",$E$19-H349,0)</f>
        <v>0</v>
      </c>
      <c r="J349" s="78" t="str">
        <f t="shared" si="40"/>
        <v>2048–2049</v>
      </c>
      <c r="K349" s="78"/>
      <c r="L349" s="89"/>
      <c r="M349" s="78"/>
      <c r="N349" s="87"/>
      <c r="O349" s="79"/>
      <c r="Q349" s="46"/>
    </row>
    <row r="350" spans="1:17" s="40" customFormat="1" ht="20.25" customHeight="1" x14ac:dyDescent="0.2">
      <c r="A350" s="41">
        <v>54575</v>
      </c>
      <c r="B350" s="42">
        <f t="shared" si="36"/>
        <v>0</v>
      </c>
      <c r="C350" s="117"/>
      <c r="D350" s="43">
        <f t="shared" si="37"/>
        <v>0</v>
      </c>
      <c r="E350" s="44">
        <f t="shared" si="35"/>
        <v>0</v>
      </c>
      <c r="F350" s="43">
        <f t="shared" si="38"/>
        <v>0</v>
      </c>
      <c r="G350" s="45" t="e">
        <f>IF(AND(C350&lt;&gt;"",SUM(G$27:G349)&lt;E$19),$E$19/$E$23,0)</f>
        <v>#N/A</v>
      </c>
      <c r="H350" s="43">
        <f t="shared" si="39"/>
        <v>0</v>
      </c>
      <c r="I350" s="43">
        <f t="shared" si="41"/>
        <v>0</v>
      </c>
      <c r="J350" s="78" t="str">
        <f t="shared" si="40"/>
        <v>2048–2049</v>
      </c>
      <c r="K350" s="78"/>
      <c r="L350" s="89"/>
      <c r="M350" s="78"/>
      <c r="N350" s="87"/>
      <c r="O350" s="79"/>
      <c r="Q350" s="46"/>
    </row>
    <row r="351" spans="1:17" s="40" customFormat="1" ht="20.25" customHeight="1" x14ac:dyDescent="0.2">
      <c r="A351" s="41">
        <v>54605</v>
      </c>
      <c r="B351" s="42">
        <f t="shared" si="36"/>
        <v>0</v>
      </c>
      <c r="C351" s="117"/>
      <c r="D351" s="43">
        <f t="shared" si="37"/>
        <v>0</v>
      </c>
      <c r="E351" s="44">
        <f t="shared" si="35"/>
        <v>0</v>
      </c>
      <c r="F351" s="43">
        <f t="shared" si="38"/>
        <v>0</v>
      </c>
      <c r="G351" s="45" t="e">
        <f>IF(AND(C351&lt;&gt;"",SUM(G$27:G350)&lt;E$19),$E$19/$E$23,0)</f>
        <v>#N/A</v>
      </c>
      <c r="H351" s="43">
        <f t="shared" si="39"/>
        <v>0</v>
      </c>
      <c r="I351" s="43">
        <f t="shared" si="41"/>
        <v>0</v>
      </c>
      <c r="J351" s="78" t="str">
        <f t="shared" si="40"/>
        <v>2049–2050</v>
      </c>
      <c r="K351" s="78"/>
      <c r="L351" s="89"/>
      <c r="M351" s="78"/>
      <c r="N351" s="87"/>
      <c r="O351" s="79"/>
      <c r="Q351" s="46"/>
    </row>
    <row r="352" spans="1:17" s="40" customFormat="1" ht="20.25" customHeight="1" x14ac:dyDescent="0.2">
      <c r="A352" s="41">
        <v>54636</v>
      </c>
      <c r="B352" s="42">
        <f t="shared" si="36"/>
        <v>0</v>
      </c>
      <c r="C352" s="117"/>
      <c r="D352" s="43">
        <f t="shared" si="37"/>
        <v>0</v>
      </c>
      <c r="E352" s="44">
        <f t="shared" si="35"/>
        <v>0</v>
      </c>
      <c r="F352" s="43">
        <f t="shared" si="38"/>
        <v>0</v>
      </c>
      <c r="G352" s="45" t="e">
        <f>IF(AND(C352&lt;&gt;"",SUM(G$27:G351)&lt;E$19),$E$19/$E$23,0)</f>
        <v>#N/A</v>
      </c>
      <c r="H352" s="43">
        <f t="shared" si="39"/>
        <v>0</v>
      </c>
      <c r="I352" s="43">
        <f t="shared" si="41"/>
        <v>0</v>
      </c>
      <c r="J352" s="78" t="str">
        <f t="shared" si="40"/>
        <v>2049–2050</v>
      </c>
      <c r="K352" s="78"/>
      <c r="L352" s="89"/>
      <c r="M352" s="78"/>
      <c r="N352" s="87"/>
      <c r="O352" s="79"/>
      <c r="Q352" s="46"/>
    </row>
    <row r="353" spans="1:17" s="40" customFormat="1" ht="20.25" customHeight="1" x14ac:dyDescent="0.2">
      <c r="A353" s="41">
        <v>54667</v>
      </c>
      <c r="B353" s="42">
        <f t="shared" si="36"/>
        <v>0</v>
      </c>
      <c r="C353" s="117"/>
      <c r="D353" s="43">
        <f t="shared" si="37"/>
        <v>0</v>
      </c>
      <c r="E353" s="44">
        <f t="shared" si="35"/>
        <v>0</v>
      </c>
      <c r="F353" s="43">
        <f t="shared" si="38"/>
        <v>0</v>
      </c>
      <c r="G353" s="45" t="e">
        <f>IF(AND(C353&lt;&gt;"",SUM(G$27:G352)&lt;E$19),$E$19/$E$23,0)</f>
        <v>#N/A</v>
      </c>
      <c r="H353" s="43">
        <f t="shared" si="39"/>
        <v>0</v>
      </c>
      <c r="I353" s="43">
        <f t="shared" si="41"/>
        <v>0</v>
      </c>
      <c r="J353" s="78" t="str">
        <f t="shared" si="40"/>
        <v>2049–2050</v>
      </c>
      <c r="K353" s="78"/>
      <c r="L353" s="89"/>
      <c r="M353" s="78"/>
      <c r="N353" s="87"/>
      <c r="O353" s="79"/>
      <c r="Q353" s="46"/>
    </row>
    <row r="354" spans="1:17" s="40" customFormat="1" ht="20.25" customHeight="1" x14ac:dyDescent="0.2">
      <c r="A354" s="41">
        <v>54697</v>
      </c>
      <c r="B354" s="42">
        <f t="shared" si="36"/>
        <v>0</v>
      </c>
      <c r="C354" s="117"/>
      <c r="D354" s="43">
        <f t="shared" si="37"/>
        <v>0</v>
      </c>
      <c r="E354" s="44">
        <f t="shared" si="35"/>
        <v>0</v>
      </c>
      <c r="F354" s="43">
        <f t="shared" si="38"/>
        <v>0</v>
      </c>
      <c r="G354" s="45" t="e">
        <f>IF(AND(C354&lt;&gt;"",SUM(G$27:G353)&lt;E$19),$E$19/$E$23,0)</f>
        <v>#N/A</v>
      </c>
      <c r="H354" s="43">
        <f t="shared" si="39"/>
        <v>0</v>
      </c>
      <c r="I354" s="43">
        <f t="shared" si="41"/>
        <v>0</v>
      </c>
      <c r="J354" s="78" t="str">
        <f t="shared" si="40"/>
        <v>2049–2050</v>
      </c>
      <c r="K354" s="78"/>
      <c r="L354" s="89"/>
      <c r="M354" s="78"/>
      <c r="N354" s="87"/>
      <c r="O354" s="79"/>
      <c r="Q354" s="46"/>
    </row>
    <row r="355" spans="1:17" s="40" customFormat="1" ht="20.25" customHeight="1" x14ac:dyDescent="0.2">
      <c r="A355" s="41">
        <v>54728</v>
      </c>
      <c r="B355" s="42">
        <f t="shared" si="36"/>
        <v>0</v>
      </c>
      <c r="C355" s="117"/>
      <c r="D355" s="43">
        <f t="shared" si="37"/>
        <v>0</v>
      </c>
      <c r="E355" s="44">
        <f t="shared" si="35"/>
        <v>0</v>
      </c>
      <c r="F355" s="43">
        <f t="shared" si="38"/>
        <v>0</v>
      </c>
      <c r="G355" s="45" t="e">
        <f>IF(AND(C355&lt;&gt;"",SUM(G$27:G354)&lt;E$19),$E$19/$E$23,0)</f>
        <v>#N/A</v>
      </c>
      <c r="H355" s="43">
        <f t="shared" si="39"/>
        <v>0</v>
      </c>
      <c r="I355" s="43">
        <f t="shared" si="41"/>
        <v>0</v>
      </c>
      <c r="J355" s="78" t="str">
        <f t="shared" si="40"/>
        <v>2049–2050</v>
      </c>
      <c r="K355" s="78"/>
      <c r="L355" s="89"/>
      <c r="M355" s="78"/>
      <c r="N355" s="87"/>
      <c r="O355" s="79"/>
      <c r="Q355" s="46"/>
    </row>
    <row r="356" spans="1:17" s="40" customFormat="1" ht="20.25" customHeight="1" x14ac:dyDescent="0.2">
      <c r="A356" s="41">
        <v>54758</v>
      </c>
      <c r="B356" s="42">
        <f t="shared" si="36"/>
        <v>0</v>
      </c>
      <c r="C356" s="117"/>
      <c r="D356" s="43">
        <f t="shared" si="37"/>
        <v>0</v>
      </c>
      <c r="E356" s="44">
        <f t="shared" si="35"/>
        <v>0</v>
      </c>
      <c r="F356" s="43">
        <f t="shared" si="38"/>
        <v>0</v>
      </c>
      <c r="G356" s="45" t="e">
        <f>IF(AND(C356&lt;&gt;"",SUM(G$27:G355)&lt;E$19),$E$19/$E$23,0)</f>
        <v>#N/A</v>
      </c>
      <c r="H356" s="43">
        <f t="shared" si="39"/>
        <v>0</v>
      </c>
      <c r="I356" s="43">
        <f t="shared" si="41"/>
        <v>0</v>
      </c>
      <c r="J356" s="78" t="str">
        <f t="shared" si="40"/>
        <v>2049–2050</v>
      </c>
      <c r="K356" s="78"/>
      <c r="L356" s="89"/>
      <c r="M356" s="78"/>
      <c r="N356" s="87"/>
      <c r="O356" s="79"/>
      <c r="Q356" s="46"/>
    </row>
    <row r="357" spans="1:17" s="40" customFormat="1" ht="20.25" customHeight="1" x14ac:dyDescent="0.2">
      <c r="A357" s="41">
        <v>54789</v>
      </c>
      <c r="B357" s="42">
        <f t="shared" si="36"/>
        <v>0</v>
      </c>
      <c r="C357" s="117"/>
      <c r="D357" s="43">
        <f t="shared" si="37"/>
        <v>0</v>
      </c>
      <c r="E357" s="44">
        <f t="shared" si="35"/>
        <v>0</v>
      </c>
      <c r="F357" s="43">
        <f t="shared" si="38"/>
        <v>0</v>
      </c>
      <c r="G357" s="45" t="e">
        <f>IF(AND(C357&lt;&gt;"",SUM(G$27:G356)&lt;E$19),$E$19/$E$23,0)</f>
        <v>#N/A</v>
      </c>
      <c r="H357" s="43">
        <f t="shared" si="39"/>
        <v>0</v>
      </c>
      <c r="I357" s="43">
        <f t="shared" si="41"/>
        <v>0</v>
      </c>
      <c r="J357" s="78" t="str">
        <f t="shared" si="40"/>
        <v>2049–2050</v>
      </c>
      <c r="K357" s="78"/>
      <c r="L357" s="89"/>
      <c r="M357" s="78"/>
      <c r="N357" s="87"/>
      <c r="O357" s="79"/>
      <c r="Q357" s="46"/>
    </row>
    <row r="358" spans="1:17" s="40" customFormat="1" ht="20.25" customHeight="1" x14ac:dyDescent="0.2">
      <c r="A358" s="41">
        <v>54820</v>
      </c>
      <c r="B358" s="42">
        <f t="shared" si="36"/>
        <v>0</v>
      </c>
      <c r="C358" s="117"/>
      <c r="D358" s="43">
        <f t="shared" si="37"/>
        <v>0</v>
      </c>
      <c r="E358" s="44">
        <f t="shared" si="35"/>
        <v>0</v>
      </c>
      <c r="F358" s="43">
        <f t="shared" si="38"/>
        <v>0</v>
      </c>
      <c r="G358" s="45" t="e">
        <f>IF(AND(C358&lt;&gt;"",SUM(G$27:G357)&lt;E$19),$E$19/$E$23,0)</f>
        <v>#N/A</v>
      </c>
      <c r="H358" s="43">
        <f t="shared" si="39"/>
        <v>0</v>
      </c>
      <c r="I358" s="43">
        <f t="shared" si="41"/>
        <v>0</v>
      </c>
      <c r="J358" s="78" t="str">
        <f t="shared" si="40"/>
        <v>2049–2050</v>
      </c>
      <c r="K358" s="78"/>
      <c r="L358" s="89"/>
      <c r="M358" s="78"/>
      <c r="N358" s="87"/>
      <c r="O358" s="79"/>
      <c r="Q358" s="46"/>
    </row>
    <row r="359" spans="1:17" s="40" customFormat="1" ht="20.25" customHeight="1" x14ac:dyDescent="0.2">
      <c r="A359" s="41">
        <v>54848</v>
      </c>
      <c r="B359" s="42">
        <f t="shared" si="36"/>
        <v>0</v>
      </c>
      <c r="C359" s="117"/>
      <c r="D359" s="43">
        <f t="shared" si="37"/>
        <v>0</v>
      </c>
      <c r="E359" s="44">
        <f t="shared" si="35"/>
        <v>0</v>
      </c>
      <c r="F359" s="43">
        <f t="shared" si="38"/>
        <v>0</v>
      </c>
      <c r="G359" s="45" t="e">
        <f>IF(AND(C359&lt;&gt;"",SUM(G$27:G358)&lt;E$19),$E$19/$E$23,0)</f>
        <v>#N/A</v>
      </c>
      <c r="H359" s="43">
        <f t="shared" si="39"/>
        <v>0</v>
      </c>
      <c r="I359" s="43">
        <f t="shared" si="41"/>
        <v>0</v>
      </c>
      <c r="J359" s="78" t="str">
        <f t="shared" si="40"/>
        <v>2049–2050</v>
      </c>
      <c r="K359" s="78"/>
      <c r="L359" s="89"/>
      <c r="M359" s="78"/>
      <c r="N359" s="87"/>
      <c r="O359" s="79"/>
      <c r="Q359" s="46"/>
    </row>
    <row r="360" spans="1:17" s="40" customFormat="1" ht="20.25" customHeight="1" x14ac:dyDescent="0.2">
      <c r="A360" s="41">
        <v>54879</v>
      </c>
      <c r="B360" s="42">
        <f t="shared" si="36"/>
        <v>0</v>
      </c>
      <c r="C360" s="117"/>
      <c r="D360" s="43">
        <f t="shared" si="37"/>
        <v>0</v>
      </c>
      <c r="E360" s="44">
        <f t="shared" si="35"/>
        <v>0</v>
      </c>
      <c r="F360" s="43">
        <f t="shared" si="38"/>
        <v>0</v>
      </c>
      <c r="G360" s="45" t="e">
        <f>IF(AND(C360&lt;&gt;"",SUM(G$27:G359)&lt;E$19),$E$19/$E$23,0)</f>
        <v>#N/A</v>
      </c>
      <c r="H360" s="43">
        <f t="shared" si="39"/>
        <v>0</v>
      </c>
      <c r="I360" s="43">
        <f t="shared" si="41"/>
        <v>0</v>
      </c>
      <c r="J360" s="78" t="str">
        <f t="shared" si="40"/>
        <v>2049–2050</v>
      </c>
      <c r="K360" s="78"/>
      <c r="L360" s="89"/>
      <c r="M360" s="78"/>
      <c r="N360" s="87"/>
      <c r="O360" s="79"/>
      <c r="Q360" s="46"/>
    </row>
    <row r="361" spans="1:17" s="40" customFormat="1" ht="20.25" customHeight="1" x14ac:dyDescent="0.2">
      <c r="A361" s="41">
        <v>54909</v>
      </c>
      <c r="B361" s="42">
        <f t="shared" si="36"/>
        <v>0</v>
      </c>
      <c r="C361" s="117"/>
      <c r="D361" s="43">
        <f t="shared" si="37"/>
        <v>0</v>
      </c>
      <c r="E361" s="44">
        <f t="shared" si="35"/>
        <v>0</v>
      </c>
      <c r="F361" s="43">
        <f t="shared" si="38"/>
        <v>0</v>
      </c>
      <c r="G361" s="45" t="e">
        <f>IF(AND(C361&lt;&gt;"",SUM(G$27:G360)&lt;E$19),$E$19/$E$23,0)</f>
        <v>#N/A</v>
      </c>
      <c r="H361" s="43">
        <f t="shared" si="39"/>
        <v>0</v>
      </c>
      <c r="I361" s="43">
        <f t="shared" si="41"/>
        <v>0</v>
      </c>
      <c r="J361" s="78" t="str">
        <f t="shared" si="40"/>
        <v>2049–2050</v>
      </c>
      <c r="K361" s="78"/>
      <c r="L361" s="89"/>
      <c r="M361" s="78"/>
      <c r="N361" s="87"/>
      <c r="O361" s="79"/>
      <c r="Q361" s="46"/>
    </row>
    <row r="362" spans="1:17" s="40" customFormat="1" ht="20.25" customHeight="1" x14ac:dyDescent="0.2">
      <c r="A362" s="41">
        <v>54940</v>
      </c>
      <c r="B362" s="42">
        <f t="shared" si="36"/>
        <v>0</v>
      </c>
      <c r="C362" s="117"/>
      <c r="D362" s="43">
        <f t="shared" si="37"/>
        <v>0</v>
      </c>
      <c r="E362" s="44">
        <f t="shared" si="35"/>
        <v>0</v>
      </c>
      <c r="F362" s="43">
        <f t="shared" si="38"/>
        <v>0</v>
      </c>
      <c r="G362" s="45" t="e">
        <f>IF(AND(C362&lt;&gt;"",SUM(G$27:G361)&lt;E$19),$E$19/$E$23,0)</f>
        <v>#N/A</v>
      </c>
      <c r="H362" s="43">
        <f t="shared" si="39"/>
        <v>0</v>
      </c>
      <c r="I362" s="43">
        <f t="shared" si="41"/>
        <v>0</v>
      </c>
      <c r="J362" s="78" t="str">
        <f t="shared" si="40"/>
        <v>2049–2050</v>
      </c>
      <c r="K362" s="78"/>
      <c r="L362" s="89"/>
      <c r="M362" s="78"/>
      <c r="N362" s="87"/>
      <c r="O362" s="79"/>
      <c r="Q362" s="46"/>
    </row>
    <row r="363" spans="1:17" s="40" customFormat="1" ht="20.25" customHeight="1" x14ac:dyDescent="0.2">
      <c r="A363" s="41">
        <v>54970</v>
      </c>
      <c r="B363" s="42">
        <f t="shared" si="36"/>
        <v>0</v>
      </c>
      <c r="C363" s="117"/>
      <c r="D363" s="43">
        <f t="shared" si="37"/>
        <v>0</v>
      </c>
      <c r="E363" s="44">
        <f t="shared" si="35"/>
        <v>0</v>
      </c>
      <c r="F363" s="43">
        <f t="shared" si="38"/>
        <v>0</v>
      </c>
      <c r="G363" s="45" t="e">
        <f>IF(AND(C363&lt;&gt;"",SUM(G$27:G362)&lt;E$19),$E$19/$E$23,0)</f>
        <v>#N/A</v>
      </c>
      <c r="H363" s="43">
        <f t="shared" si="39"/>
        <v>0</v>
      </c>
      <c r="I363" s="43">
        <f t="shared" si="41"/>
        <v>0</v>
      </c>
      <c r="J363" s="78" t="str">
        <f t="shared" si="40"/>
        <v>2050–2051</v>
      </c>
      <c r="K363" s="78"/>
      <c r="L363" s="89"/>
      <c r="M363" s="78"/>
      <c r="N363" s="87"/>
      <c r="O363" s="79"/>
      <c r="Q363" s="46"/>
    </row>
    <row r="364" spans="1:17" s="40" customFormat="1" ht="20.25" customHeight="1" x14ac:dyDescent="0.2">
      <c r="A364" s="41">
        <v>55001</v>
      </c>
      <c r="B364" s="42">
        <f t="shared" si="36"/>
        <v>0</v>
      </c>
      <c r="C364" s="117"/>
      <c r="D364" s="43">
        <f t="shared" si="37"/>
        <v>0</v>
      </c>
      <c r="E364" s="44">
        <f t="shared" si="35"/>
        <v>0</v>
      </c>
      <c r="F364" s="43">
        <f t="shared" si="38"/>
        <v>0</v>
      </c>
      <c r="G364" s="45" t="e">
        <f>IF(AND(C364&lt;&gt;"",SUM(G$27:G363)&lt;E$19),$E$19/$E$23,0)</f>
        <v>#N/A</v>
      </c>
      <c r="H364" s="43">
        <f t="shared" si="39"/>
        <v>0</v>
      </c>
      <c r="I364" s="43">
        <f t="shared" si="41"/>
        <v>0</v>
      </c>
      <c r="J364" s="78" t="str">
        <f t="shared" si="40"/>
        <v>2050–2051</v>
      </c>
      <c r="K364" s="78"/>
      <c r="L364" s="89"/>
      <c r="M364" s="78"/>
      <c r="N364" s="87"/>
      <c r="O364" s="79"/>
      <c r="Q364" s="46"/>
    </row>
    <row r="365" spans="1:17" s="40" customFormat="1" ht="20.25" customHeight="1" x14ac:dyDescent="0.2">
      <c r="A365" s="41">
        <v>55032</v>
      </c>
      <c r="B365" s="42">
        <f t="shared" si="36"/>
        <v>0</v>
      </c>
      <c r="C365" s="117"/>
      <c r="D365" s="43">
        <f t="shared" si="37"/>
        <v>0</v>
      </c>
      <c r="E365" s="44">
        <f t="shared" si="35"/>
        <v>0</v>
      </c>
      <c r="F365" s="43">
        <f t="shared" si="38"/>
        <v>0</v>
      </c>
      <c r="G365" s="45" t="e">
        <f>IF(AND(C365&lt;&gt;"",SUM(G$27:G364)&lt;E$19),$E$19/$E$23,0)</f>
        <v>#N/A</v>
      </c>
      <c r="H365" s="43">
        <f t="shared" si="39"/>
        <v>0</v>
      </c>
      <c r="I365" s="43">
        <f t="shared" si="41"/>
        <v>0</v>
      </c>
      <c r="J365" s="78" t="str">
        <f t="shared" si="40"/>
        <v>2050–2051</v>
      </c>
      <c r="K365" s="78"/>
      <c r="L365" s="89"/>
      <c r="M365" s="78"/>
      <c r="N365" s="87"/>
      <c r="O365" s="79"/>
      <c r="Q365" s="46"/>
    </row>
    <row r="366" spans="1:17" s="40" customFormat="1" ht="20.25" customHeight="1" x14ac:dyDescent="0.2">
      <c r="A366" s="41">
        <v>55062</v>
      </c>
      <c r="B366" s="42">
        <f t="shared" si="36"/>
        <v>0</v>
      </c>
      <c r="C366" s="117"/>
      <c r="D366" s="43">
        <f t="shared" si="37"/>
        <v>0</v>
      </c>
      <c r="E366" s="44">
        <f t="shared" si="35"/>
        <v>0</v>
      </c>
      <c r="F366" s="43">
        <f t="shared" si="38"/>
        <v>0</v>
      </c>
      <c r="G366" s="45" t="e">
        <f>IF(AND(C366&lt;&gt;"",SUM(G$27:G365)&lt;E$19),$E$19/$E$23,0)</f>
        <v>#N/A</v>
      </c>
      <c r="H366" s="43">
        <f t="shared" si="39"/>
        <v>0</v>
      </c>
      <c r="I366" s="43">
        <f t="shared" si="41"/>
        <v>0</v>
      </c>
      <c r="J366" s="78" t="str">
        <f t="shared" si="40"/>
        <v>2050–2051</v>
      </c>
      <c r="K366" s="78"/>
      <c r="L366" s="89"/>
      <c r="M366" s="78"/>
      <c r="N366" s="87"/>
      <c r="O366" s="79"/>
      <c r="Q366" s="46"/>
    </row>
    <row r="367" spans="1:17" s="40" customFormat="1" ht="20.25" customHeight="1" x14ac:dyDescent="0.2">
      <c r="A367" s="41">
        <v>55093</v>
      </c>
      <c r="B367" s="42">
        <f t="shared" si="36"/>
        <v>0</v>
      </c>
      <c r="C367" s="117"/>
      <c r="D367" s="43">
        <f t="shared" si="37"/>
        <v>0</v>
      </c>
      <c r="E367" s="44">
        <f t="shared" si="35"/>
        <v>0</v>
      </c>
      <c r="F367" s="43">
        <f t="shared" si="38"/>
        <v>0</v>
      </c>
      <c r="G367" s="45" t="e">
        <f>IF(AND(C367&lt;&gt;"",SUM(G$27:G366)&lt;E$19),$E$19/$E$23,0)</f>
        <v>#N/A</v>
      </c>
      <c r="H367" s="43">
        <f t="shared" si="39"/>
        <v>0</v>
      </c>
      <c r="I367" s="43">
        <f t="shared" si="41"/>
        <v>0</v>
      </c>
      <c r="J367" s="78" t="str">
        <f t="shared" si="40"/>
        <v>2050–2051</v>
      </c>
      <c r="K367" s="78"/>
      <c r="L367" s="89"/>
      <c r="M367" s="78"/>
      <c r="N367" s="87"/>
      <c r="O367" s="79"/>
      <c r="Q367" s="46"/>
    </row>
    <row r="368" spans="1:17" s="40" customFormat="1" ht="20.25" customHeight="1" x14ac:dyDescent="0.2">
      <c r="A368" s="41">
        <v>55123</v>
      </c>
      <c r="B368" s="42">
        <f t="shared" si="36"/>
        <v>0</v>
      </c>
      <c r="C368" s="117"/>
      <c r="D368" s="43">
        <f t="shared" si="37"/>
        <v>0</v>
      </c>
      <c r="E368" s="44">
        <f t="shared" si="35"/>
        <v>0</v>
      </c>
      <c r="F368" s="43">
        <f t="shared" si="38"/>
        <v>0</v>
      </c>
      <c r="G368" s="45" t="e">
        <f>IF(AND(C368&lt;&gt;"",SUM(G$27:G367)&lt;E$19),$E$19/$E$23,0)</f>
        <v>#N/A</v>
      </c>
      <c r="H368" s="43">
        <f t="shared" si="39"/>
        <v>0</v>
      </c>
      <c r="I368" s="43">
        <f t="shared" si="41"/>
        <v>0</v>
      </c>
      <c r="J368" s="78" t="str">
        <f t="shared" si="40"/>
        <v>2050–2051</v>
      </c>
      <c r="K368" s="78"/>
      <c r="L368" s="89"/>
      <c r="M368" s="78"/>
      <c r="N368" s="87"/>
      <c r="O368" s="79"/>
      <c r="Q368" s="46"/>
    </row>
    <row r="369" spans="1:17" s="40" customFormat="1" ht="20.25" customHeight="1" x14ac:dyDescent="0.2">
      <c r="A369" s="41">
        <v>55154</v>
      </c>
      <c r="B369" s="42">
        <f t="shared" si="36"/>
        <v>0</v>
      </c>
      <c r="C369" s="117"/>
      <c r="D369" s="43">
        <f t="shared" si="37"/>
        <v>0</v>
      </c>
      <c r="E369" s="44">
        <f t="shared" si="35"/>
        <v>0</v>
      </c>
      <c r="F369" s="43">
        <f t="shared" si="38"/>
        <v>0</v>
      </c>
      <c r="G369" s="45" t="e">
        <f>IF(AND(C369&lt;&gt;"",SUM(G$27:G368)&lt;E$19),$E$19/$E$23,0)</f>
        <v>#N/A</v>
      </c>
      <c r="H369" s="43">
        <f t="shared" si="39"/>
        <v>0</v>
      </c>
      <c r="I369" s="43">
        <f t="shared" si="41"/>
        <v>0</v>
      </c>
      <c r="J369" s="78" t="str">
        <f t="shared" si="40"/>
        <v>2050–2051</v>
      </c>
      <c r="K369" s="78"/>
      <c r="L369" s="89"/>
      <c r="M369" s="78"/>
      <c r="N369" s="87"/>
      <c r="O369" s="79"/>
      <c r="Q369" s="46"/>
    </row>
    <row r="370" spans="1:17" s="40" customFormat="1" ht="20.25" customHeight="1" x14ac:dyDescent="0.2">
      <c r="A370" s="41">
        <v>55185</v>
      </c>
      <c r="B370" s="42">
        <f t="shared" si="36"/>
        <v>0</v>
      </c>
      <c r="C370" s="117"/>
      <c r="D370" s="43">
        <f t="shared" si="37"/>
        <v>0</v>
      </c>
      <c r="E370" s="44">
        <f t="shared" si="35"/>
        <v>0</v>
      </c>
      <c r="F370" s="43">
        <f t="shared" si="38"/>
        <v>0</v>
      </c>
      <c r="G370" s="45" t="e">
        <f>IF(AND(C370&lt;&gt;"",SUM(G$27:G369)&lt;E$19),$E$19/$E$23,0)</f>
        <v>#N/A</v>
      </c>
      <c r="H370" s="43">
        <f t="shared" si="39"/>
        <v>0</v>
      </c>
      <c r="I370" s="43">
        <f t="shared" si="41"/>
        <v>0</v>
      </c>
      <c r="J370" s="78" t="str">
        <f t="shared" si="40"/>
        <v>2050–2051</v>
      </c>
      <c r="K370" s="78"/>
      <c r="L370" s="89"/>
      <c r="M370" s="78"/>
      <c r="N370" s="87"/>
      <c r="O370" s="79"/>
      <c r="Q370" s="46"/>
    </row>
    <row r="371" spans="1:17" s="40" customFormat="1" ht="20.25" customHeight="1" x14ac:dyDescent="0.2">
      <c r="A371" s="41">
        <v>55213</v>
      </c>
      <c r="B371" s="42">
        <f t="shared" si="36"/>
        <v>0</v>
      </c>
      <c r="C371" s="117"/>
      <c r="D371" s="43">
        <f t="shared" si="37"/>
        <v>0</v>
      </c>
      <c r="E371" s="44">
        <f t="shared" si="35"/>
        <v>0</v>
      </c>
      <c r="F371" s="43">
        <f t="shared" si="38"/>
        <v>0</v>
      </c>
      <c r="G371" s="45" t="e">
        <f>IF(AND(C371&lt;&gt;"",SUM(G$27:G370)&lt;E$19),$E$19/$E$23,0)</f>
        <v>#N/A</v>
      </c>
      <c r="H371" s="43">
        <f t="shared" si="39"/>
        <v>0</v>
      </c>
      <c r="I371" s="43">
        <f t="shared" si="41"/>
        <v>0</v>
      </c>
      <c r="J371" s="78" t="str">
        <f t="shared" si="40"/>
        <v>2050–2051</v>
      </c>
      <c r="K371" s="78"/>
      <c r="L371" s="89"/>
      <c r="M371" s="78"/>
      <c r="N371" s="87"/>
      <c r="O371" s="79"/>
      <c r="Q371" s="46"/>
    </row>
    <row r="372" spans="1:17" s="40" customFormat="1" ht="20.25" customHeight="1" x14ac:dyDescent="0.2">
      <c r="A372" s="41">
        <v>55244</v>
      </c>
      <c r="B372" s="42">
        <f t="shared" si="36"/>
        <v>0</v>
      </c>
      <c r="C372" s="117"/>
      <c r="D372" s="43">
        <f t="shared" si="37"/>
        <v>0</v>
      </c>
      <c r="E372" s="44">
        <f t="shared" si="35"/>
        <v>0</v>
      </c>
      <c r="F372" s="43">
        <f t="shared" si="38"/>
        <v>0</v>
      </c>
      <c r="G372" s="45" t="e">
        <f>IF(AND(C372&lt;&gt;"",SUM(G$27:G371)&lt;E$19),$E$19/$E$23,0)</f>
        <v>#N/A</v>
      </c>
      <c r="H372" s="43">
        <f t="shared" si="39"/>
        <v>0</v>
      </c>
      <c r="I372" s="43">
        <f t="shared" si="41"/>
        <v>0</v>
      </c>
      <c r="J372" s="78" t="str">
        <f t="shared" si="40"/>
        <v>2050–2051</v>
      </c>
      <c r="K372" s="78"/>
      <c r="L372" s="89"/>
      <c r="M372" s="78"/>
      <c r="N372" s="87"/>
      <c r="O372" s="79"/>
      <c r="Q372" s="46"/>
    </row>
    <row r="373" spans="1:17" s="40" customFormat="1" ht="20.25" customHeight="1" x14ac:dyDescent="0.2">
      <c r="A373" s="41">
        <v>55274</v>
      </c>
      <c r="B373" s="42">
        <f t="shared" si="36"/>
        <v>0</v>
      </c>
      <c r="C373" s="117"/>
      <c r="D373" s="43">
        <f t="shared" si="37"/>
        <v>0</v>
      </c>
      <c r="E373" s="44">
        <f t="shared" si="35"/>
        <v>0</v>
      </c>
      <c r="F373" s="43">
        <f t="shared" si="38"/>
        <v>0</v>
      </c>
      <c r="G373" s="45" t="e">
        <f>IF(AND(C373&lt;&gt;"",SUM(G$27:G372)&lt;E$19),$E$19/$E$23,0)</f>
        <v>#N/A</v>
      </c>
      <c r="H373" s="43">
        <f t="shared" si="39"/>
        <v>0</v>
      </c>
      <c r="I373" s="43">
        <f t="shared" si="41"/>
        <v>0</v>
      </c>
      <c r="J373" s="78" t="str">
        <f t="shared" si="40"/>
        <v>2050–2051</v>
      </c>
      <c r="K373" s="78"/>
      <c r="L373" s="89"/>
      <c r="M373" s="78"/>
      <c r="N373" s="87"/>
      <c r="O373" s="79"/>
      <c r="Q373" s="46"/>
    </row>
    <row r="374" spans="1:17" s="40" customFormat="1" ht="20.25" customHeight="1" x14ac:dyDescent="0.2">
      <c r="A374" s="41">
        <v>55305</v>
      </c>
      <c r="B374" s="42">
        <f t="shared" si="36"/>
        <v>0</v>
      </c>
      <c r="C374" s="117"/>
      <c r="D374" s="43">
        <f t="shared" si="37"/>
        <v>0</v>
      </c>
      <c r="E374" s="44">
        <f t="shared" si="35"/>
        <v>0</v>
      </c>
      <c r="F374" s="43">
        <f t="shared" si="38"/>
        <v>0</v>
      </c>
      <c r="G374" s="45" t="e">
        <f>IF(AND(C374&lt;&gt;"",SUM(G$27:G373)&lt;E$19),$E$19/$E$23,0)</f>
        <v>#N/A</v>
      </c>
      <c r="H374" s="43">
        <f t="shared" si="39"/>
        <v>0</v>
      </c>
      <c r="I374" s="43">
        <f t="shared" si="41"/>
        <v>0</v>
      </c>
      <c r="J374" s="78" t="str">
        <f t="shared" si="40"/>
        <v>2050–2051</v>
      </c>
      <c r="K374" s="78"/>
      <c r="L374" s="89"/>
      <c r="M374" s="78"/>
      <c r="N374" s="87"/>
      <c r="O374" s="79"/>
      <c r="Q374" s="46"/>
    </row>
    <row r="375" spans="1:17" s="40" customFormat="1" ht="20.25" customHeight="1" x14ac:dyDescent="0.2">
      <c r="A375" s="41">
        <v>55335</v>
      </c>
      <c r="B375" s="42">
        <f t="shared" si="36"/>
        <v>0</v>
      </c>
      <c r="C375" s="117"/>
      <c r="D375" s="43">
        <f t="shared" si="37"/>
        <v>0</v>
      </c>
      <c r="E375" s="44">
        <f t="shared" si="35"/>
        <v>0</v>
      </c>
      <c r="F375" s="43">
        <f t="shared" si="38"/>
        <v>0</v>
      </c>
      <c r="G375" s="45" t="e">
        <f>IF(AND(C375&lt;&gt;"",SUM(G$27:G374)&lt;E$19),$E$19/$E$23,0)</f>
        <v>#N/A</v>
      </c>
      <c r="H375" s="43">
        <f t="shared" si="39"/>
        <v>0</v>
      </c>
      <c r="I375" s="43">
        <f t="shared" si="41"/>
        <v>0</v>
      </c>
      <c r="J375" s="78" t="str">
        <f t="shared" si="40"/>
        <v>2051–2052</v>
      </c>
      <c r="K375" s="78"/>
      <c r="L375" s="89"/>
      <c r="M375" s="78"/>
      <c r="N375" s="87"/>
      <c r="O375" s="79"/>
      <c r="Q375" s="46"/>
    </row>
    <row r="376" spans="1:17" s="40" customFormat="1" ht="20.25" customHeight="1" x14ac:dyDescent="0.2">
      <c r="A376" s="41">
        <v>55366</v>
      </c>
      <c r="B376" s="42">
        <f t="shared" si="36"/>
        <v>0</v>
      </c>
      <c r="C376" s="117"/>
      <c r="D376" s="43">
        <f t="shared" si="37"/>
        <v>0</v>
      </c>
      <c r="E376" s="44">
        <f t="shared" si="35"/>
        <v>0</v>
      </c>
      <c r="F376" s="43">
        <f t="shared" si="38"/>
        <v>0</v>
      </c>
      <c r="G376" s="45" t="e">
        <f>IF(AND(C376&lt;&gt;"",SUM(G$27:G375)&lt;E$19),$E$19/$E$23,0)</f>
        <v>#N/A</v>
      </c>
      <c r="H376" s="43">
        <f t="shared" si="39"/>
        <v>0</v>
      </c>
      <c r="I376" s="43">
        <f t="shared" si="41"/>
        <v>0</v>
      </c>
      <c r="J376" s="78" t="str">
        <f t="shared" si="40"/>
        <v>2051–2052</v>
      </c>
      <c r="K376" s="78"/>
      <c r="L376" s="89"/>
      <c r="M376" s="78"/>
      <c r="N376" s="87"/>
      <c r="O376" s="79"/>
      <c r="Q376" s="46"/>
    </row>
    <row r="377" spans="1:17" s="40" customFormat="1" ht="20.25" customHeight="1" x14ac:dyDescent="0.2">
      <c r="A377" s="41">
        <v>55397</v>
      </c>
      <c r="B377" s="42">
        <f t="shared" si="36"/>
        <v>0</v>
      </c>
      <c r="C377" s="117"/>
      <c r="D377" s="43">
        <f t="shared" si="37"/>
        <v>0</v>
      </c>
      <c r="E377" s="44">
        <f t="shared" si="35"/>
        <v>0</v>
      </c>
      <c r="F377" s="43">
        <f t="shared" si="38"/>
        <v>0</v>
      </c>
      <c r="G377" s="45" t="e">
        <f>IF(AND(C377&lt;&gt;"",SUM(G$27:G376)&lt;E$19),$E$19/$E$23,0)</f>
        <v>#N/A</v>
      </c>
      <c r="H377" s="43">
        <f t="shared" si="39"/>
        <v>0</v>
      </c>
      <c r="I377" s="43">
        <f t="shared" si="41"/>
        <v>0</v>
      </c>
      <c r="J377" s="78" t="str">
        <f t="shared" si="40"/>
        <v>2051–2052</v>
      </c>
      <c r="K377" s="78"/>
      <c r="L377" s="89"/>
      <c r="M377" s="78"/>
      <c r="N377" s="87"/>
      <c r="O377" s="79"/>
      <c r="Q377" s="46"/>
    </row>
    <row r="378" spans="1:17" s="40" customFormat="1" ht="20.25" customHeight="1" x14ac:dyDescent="0.2">
      <c r="A378" s="41">
        <v>55427</v>
      </c>
      <c r="B378" s="42">
        <f t="shared" si="36"/>
        <v>0</v>
      </c>
      <c r="C378" s="117"/>
      <c r="D378" s="43">
        <f t="shared" si="37"/>
        <v>0</v>
      </c>
      <c r="E378" s="44">
        <f t="shared" si="35"/>
        <v>0</v>
      </c>
      <c r="F378" s="43">
        <f t="shared" si="38"/>
        <v>0</v>
      </c>
      <c r="G378" s="45" t="e">
        <f>IF(AND(C378&lt;&gt;"",SUM(G$27:G377)&lt;E$19),$E$19/$E$23,0)</f>
        <v>#N/A</v>
      </c>
      <c r="H378" s="43">
        <f t="shared" si="39"/>
        <v>0</v>
      </c>
      <c r="I378" s="43">
        <f t="shared" si="41"/>
        <v>0</v>
      </c>
      <c r="J378" s="78" t="str">
        <f t="shared" si="40"/>
        <v>2051–2052</v>
      </c>
      <c r="K378" s="78"/>
      <c r="L378" s="89"/>
      <c r="M378" s="78"/>
      <c r="N378" s="87"/>
      <c r="O378" s="79"/>
      <c r="Q378" s="46"/>
    </row>
    <row r="379" spans="1:17" s="40" customFormat="1" ht="20.25" customHeight="1" x14ac:dyDescent="0.2">
      <c r="A379" s="41">
        <v>55458</v>
      </c>
      <c r="B379" s="42">
        <f t="shared" si="36"/>
        <v>0</v>
      </c>
      <c r="C379" s="117"/>
      <c r="D379" s="43">
        <f t="shared" si="37"/>
        <v>0</v>
      </c>
      <c r="E379" s="44">
        <f t="shared" si="35"/>
        <v>0</v>
      </c>
      <c r="F379" s="43">
        <f t="shared" si="38"/>
        <v>0</v>
      </c>
      <c r="G379" s="45" t="e">
        <f>IF(AND(C379&lt;&gt;"",SUM(G$27:G378)&lt;E$19),$E$19/$E$23,0)</f>
        <v>#N/A</v>
      </c>
      <c r="H379" s="43">
        <f t="shared" si="39"/>
        <v>0</v>
      </c>
      <c r="I379" s="43">
        <f t="shared" si="41"/>
        <v>0</v>
      </c>
      <c r="J379" s="78" t="str">
        <f t="shared" si="40"/>
        <v>2051–2052</v>
      </c>
      <c r="K379" s="78"/>
      <c r="L379" s="89"/>
      <c r="M379" s="78"/>
      <c r="N379" s="87"/>
      <c r="O379" s="79"/>
      <c r="Q379" s="46"/>
    </row>
    <row r="380" spans="1:17" s="40" customFormat="1" ht="20.25" customHeight="1" x14ac:dyDescent="0.2">
      <c r="A380" s="41">
        <v>55488</v>
      </c>
      <c r="B380" s="42">
        <f t="shared" si="36"/>
        <v>0</v>
      </c>
      <c r="C380" s="117"/>
      <c r="D380" s="43">
        <f t="shared" si="37"/>
        <v>0</v>
      </c>
      <c r="E380" s="44">
        <f t="shared" si="35"/>
        <v>0</v>
      </c>
      <c r="F380" s="43">
        <f t="shared" si="38"/>
        <v>0</v>
      </c>
      <c r="G380" s="45" t="e">
        <f>IF(AND(C380&lt;&gt;"",SUM(G$27:G379)&lt;E$19),$E$19/$E$23,0)</f>
        <v>#N/A</v>
      </c>
      <c r="H380" s="43">
        <f t="shared" si="39"/>
        <v>0</v>
      </c>
      <c r="I380" s="43">
        <f t="shared" si="41"/>
        <v>0</v>
      </c>
      <c r="J380" s="78" t="str">
        <f t="shared" si="40"/>
        <v>2051–2052</v>
      </c>
      <c r="K380" s="78"/>
      <c r="L380" s="89"/>
      <c r="M380" s="78"/>
      <c r="N380" s="87"/>
      <c r="O380" s="79"/>
      <c r="Q380" s="46"/>
    </row>
    <row r="381" spans="1:17" s="40" customFormat="1" ht="20.25" customHeight="1" x14ac:dyDescent="0.2">
      <c r="A381" s="41">
        <v>55519</v>
      </c>
      <c r="B381" s="42">
        <f t="shared" si="36"/>
        <v>0</v>
      </c>
      <c r="C381" s="117"/>
      <c r="D381" s="43">
        <f t="shared" si="37"/>
        <v>0</v>
      </c>
      <c r="E381" s="44">
        <f t="shared" si="35"/>
        <v>0</v>
      </c>
      <c r="F381" s="43">
        <f t="shared" si="38"/>
        <v>0</v>
      </c>
      <c r="G381" s="45" t="e">
        <f>IF(AND(C381&lt;&gt;"",SUM(G$27:G380)&lt;E$19),$E$19/$E$23,0)</f>
        <v>#N/A</v>
      </c>
      <c r="H381" s="43">
        <f t="shared" si="39"/>
        <v>0</v>
      </c>
      <c r="I381" s="43">
        <f t="shared" si="41"/>
        <v>0</v>
      </c>
      <c r="J381" s="78" t="str">
        <f t="shared" si="40"/>
        <v>2051–2052</v>
      </c>
      <c r="K381" s="78"/>
      <c r="L381" s="89"/>
      <c r="M381" s="78"/>
      <c r="N381" s="87"/>
      <c r="O381" s="79"/>
      <c r="Q381" s="46"/>
    </row>
    <row r="382" spans="1:17" s="40" customFormat="1" ht="20.25" customHeight="1" x14ac:dyDescent="0.2">
      <c r="A382" s="41">
        <v>55550</v>
      </c>
      <c r="B382" s="42">
        <f t="shared" si="36"/>
        <v>0</v>
      </c>
      <c r="C382" s="117"/>
      <c r="D382" s="43">
        <f t="shared" si="37"/>
        <v>0</v>
      </c>
      <c r="E382" s="44">
        <f t="shared" si="35"/>
        <v>0</v>
      </c>
      <c r="F382" s="43">
        <f t="shared" si="38"/>
        <v>0</v>
      </c>
      <c r="G382" s="45" t="e">
        <f>IF(AND(C382&lt;&gt;"",SUM(G$27:G381)&lt;E$19),$E$19/$E$23,0)</f>
        <v>#N/A</v>
      </c>
      <c r="H382" s="43">
        <f t="shared" si="39"/>
        <v>0</v>
      </c>
      <c r="I382" s="43">
        <f t="shared" si="41"/>
        <v>0</v>
      </c>
      <c r="J382" s="78" t="str">
        <f t="shared" si="40"/>
        <v>2051–2052</v>
      </c>
      <c r="K382" s="78"/>
      <c r="L382" s="89"/>
      <c r="M382" s="78"/>
      <c r="N382" s="87"/>
      <c r="O382" s="79"/>
      <c r="Q382" s="46"/>
    </row>
    <row r="383" spans="1:17" s="40" customFormat="1" ht="20.25" customHeight="1" x14ac:dyDescent="0.2">
      <c r="A383" s="41">
        <v>55579</v>
      </c>
      <c r="B383" s="42">
        <f t="shared" si="36"/>
        <v>0</v>
      </c>
      <c r="C383" s="117"/>
      <c r="D383" s="43">
        <f t="shared" si="37"/>
        <v>0</v>
      </c>
      <c r="E383" s="44">
        <f t="shared" si="35"/>
        <v>0</v>
      </c>
      <c r="F383" s="43">
        <f t="shared" si="38"/>
        <v>0</v>
      </c>
      <c r="G383" s="45" t="e">
        <f>IF(AND(C383&lt;&gt;"",SUM(G$27:G382)&lt;E$19),$E$19/$E$23,0)</f>
        <v>#N/A</v>
      </c>
      <c r="H383" s="43">
        <f t="shared" si="39"/>
        <v>0</v>
      </c>
      <c r="I383" s="43">
        <f t="shared" si="41"/>
        <v>0</v>
      </c>
      <c r="J383" s="78" t="str">
        <f t="shared" si="40"/>
        <v>2051–2052</v>
      </c>
      <c r="K383" s="78"/>
      <c r="L383" s="89"/>
      <c r="M383" s="78"/>
      <c r="N383" s="87"/>
      <c r="O383" s="79"/>
      <c r="Q383" s="46"/>
    </row>
    <row r="384" spans="1:17" s="40" customFormat="1" ht="20.25" customHeight="1" x14ac:dyDescent="0.2">
      <c r="A384" s="41">
        <v>55610</v>
      </c>
      <c r="B384" s="42">
        <f t="shared" si="36"/>
        <v>0</v>
      </c>
      <c r="C384" s="117"/>
      <c r="D384" s="43">
        <f t="shared" si="37"/>
        <v>0</v>
      </c>
      <c r="E384" s="44">
        <f t="shared" si="35"/>
        <v>0</v>
      </c>
      <c r="F384" s="43">
        <f t="shared" si="38"/>
        <v>0</v>
      </c>
      <c r="G384" s="45" t="e">
        <f>IF(AND(C384&lt;&gt;"",SUM(G$27:G383)&lt;E$19),$E$19/$E$23,0)</f>
        <v>#N/A</v>
      </c>
      <c r="H384" s="43">
        <f t="shared" si="39"/>
        <v>0</v>
      </c>
      <c r="I384" s="43">
        <f t="shared" si="41"/>
        <v>0</v>
      </c>
      <c r="J384" s="78" t="str">
        <f t="shared" si="40"/>
        <v>2051–2052</v>
      </c>
      <c r="K384" s="78"/>
      <c r="L384" s="89"/>
      <c r="M384" s="78"/>
      <c r="N384" s="87"/>
      <c r="O384" s="79"/>
      <c r="Q384" s="46"/>
    </row>
    <row r="385" spans="1:17" s="40" customFormat="1" ht="20.25" customHeight="1" x14ac:dyDescent="0.2">
      <c r="A385" s="41">
        <v>55640</v>
      </c>
      <c r="B385" s="42">
        <f t="shared" si="36"/>
        <v>0</v>
      </c>
      <c r="C385" s="117"/>
      <c r="D385" s="43">
        <f t="shared" si="37"/>
        <v>0</v>
      </c>
      <c r="E385" s="44">
        <f t="shared" si="35"/>
        <v>0</v>
      </c>
      <c r="F385" s="43">
        <f t="shared" si="38"/>
        <v>0</v>
      </c>
      <c r="G385" s="45" t="e">
        <f>IF(AND(C385&lt;&gt;"",SUM(G$27:G384)&lt;E$19),$E$19/$E$23,0)</f>
        <v>#N/A</v>
      </c>
      <c r="H385" s="43">
        <f t="shared" si="39"/>
        <v>0</v>
      </c>
      <c r="I385" s="43">
        <f t="shared" si="41"/>
        <v>0</v>
      </c>
      <c r="J385" s="78" t="str">
        <f t="shared" si="40"/>
        <v>2051–2052</v>
      </c>
      <c r="K385" s="78"/>
      <c r="L385" s="89"/>
      <c r="M385" s="78"/>
      <c r="N385" s="87"/>
      <c r="O385" s="79"/>
      <c r="Q385" s="46"/>
    </row>
    <row r="386" spans="1:17" s="40" customFormat="1" ht="20.25" customHeight="1" x14ac:dyDescent="0.2">
      <c r="A386" s="41">
        <v>55671</v>
      </c>
      <c r="B386" s="42">
        <f t="shared" si="36"/>
        <v>0</v>
      </c>
      <c r="C386" s="117"/>
      <c r="D386" s="43">
        <f t="shared" si="37"/>
        <v>0</v>
      </c>
      <c r="E386" s="44">
        <f t="shared" si="35"/>
        <v>0</v>
      </c>
      <c r="F386" s="43">
        <f t="shared" si="38"/>
        <v>0</v>
      </c>
      <c r="G386" s="45" t="e">
        <f>IF(AND(C386&lt;&gt;"",SUM(G$27:G385)&lt;E$19),$E$19/$E$23,0)</f>
        <v>#N/A</v>
      </c>
      <c r="H386" s="43">
        <f t="shared" si="39"/>
        <v>0</v>
      </c>
      <c r="I386" s="43">
        <f t="shared" si="41"/>
        <v>0</v>
      </c>
      <c r="J386" s="78" t="str">
        <f t="shared" si="40"/>
        <v>2051–2052</v>
      </c>
      <c r="K386" s="78"/>
      <c r="L386" s="89"/>
      <c r="M386" s="78"/>
      <c r="N386" s="87"/>
      <c r="O386" s="79"/>
      <c r="Q386" s="46"/>
    </row>
    <row r="387" spans="1:17" s="40" customFormat="1" ht="20.25" customHeight="1" x14ac:dyDescent="0.2">
      <c r="A387" s="41">
        <v>55701</v>
      </c>
      <c r="B387" s="42">
        <f t="shared" si="36"/>
        <v>0</v>
      </c>
      <c r="C387" s="117"/>
      <c r="D387" s="43">
        <f t="shared" si="37"/>
        <v>0</v>
      </c>
      <c r="E387" s="44">
        <f t="shared" si="35"/>
        <v>0</v>
      </c>
      <c r="F387" s="43">
        <f t="shared" si="38"/>
        <v>0</v>
      </c>
      <c r="G387" s="45" t="e">
        <f>IF(AND(C387&lt;&gt;"",SUM(G$27:G386)&lt;E$19),$E$19/$E$23,0)</f>
        <v>#N/A</v>
      </c>
      <c r="H387" s="43">
        <f t="shared" si="39"/>
        <v>0</v>
      </c>
      <c r="I387" s="43">
        <f t="shared" si="41"/>
        <v>0</v>
      </c>
      <c r="J387" s="78" t="str">
        <f t="shared" si="40"/>
        <v>2052–2053</v>
      </c>
      <c r="K387" s="78"/>
      <c r="L387" s="89"/>
      <c r="M387" s="78"/>
      <c r="N387" s="87"/>
      <c r="O387" s="79"/>
      <c r="Q387" s="46"/>
    </row>
    <row r="388" spans="1:17" s="40" customFormat="1" ht="20.25" customHeight="1" x14ac:dyDescent="0.2">
      <c r="A388" s="41">
        <v>55732</v>
      </c>
      <c r="B388" s="42">
        <f t="shared" si="36"/>
        <v>0</v>
      </c>
      <c r="C388" s="117"/>
      <c r="D388" s="43">
        <f t="shared" si="37"/>
        <v>0</v>
      </c>
      <c r="E388" s="44">
        <f t="shared" si="35"/>
        <v>0</v>
      </c>
      <c r="F388" s="43">
        <f t="shared" si="38"/>
        <v>0</v>
      </c>
      <c r="G388" s="45" t="e">
        <f>IF(AND(C388&lt;&gt;"",SUM(G$27:G387)&lt;E$19),$E$19/$E$23,0)</f>
        <v>#N/A</v>
      </c>
      <c r="H388" s="43">
        <f t="shared" si="39"/>
        <v>0</v>
      </c>
      <c r="I388" s="43">
        <f t="shared" si="41"/>
        <v>0</v>
      </c>
      <c r="J388" s="78" t="str">
        <f t="shared" si="40"/>
        <v>2052–2053</v>
      </c>
      <c r="K388" s="78"/>
      <c r="L388" s="89"/>
      <c r="M388" s="78"/>
      <c r="N388" s="87"/>
      <c r="O388" s="79"/>
      <c r="Q388" s="46"/>
    </row>
    <row r="389" spans="1:17" s="40" customFormat="1" ht="20.25" customHeight="1" x14ac:dyDescent="0.2">
      <c r="A389" s="41">
        <v>55763</v>
      </c>
      <c r="B389" s="42">
        <f t="shared" si="36"/>
        <v>0</v>
      </c>
      <c r="C389" s="117"/>
      <c r="D389" s="43">
        <f t="shared" si="37"/>
        <v>0</v>
      </c>
      <c r="E389" s="44">
        <f t="shared" si="35"/>
        <v>0</v>
      </c>
      <c r="F389" s="43">
        <f t="shared" si="38"/>
        <v>0</v>
      </c>
      <c r="G389" s="45" t="e">
        <f>IF(AND(C389&lt;&gt;"",SUM(G$27:G388)&lt;E$19),$E$19/$E$23,0)</f>
        <v>#N/A</v>
      </c>
      <c r="H389" s="43">
        <f t="shared" si="39"/>
        <v>0</v>
      </c>
      <c r="I389" s="43">
        <f t="shared" si="41"/>
        <v>0</v>
      </c>
      <c r="J389" s="78" t="str">
        <f t="shared" si="40"/>
        <v>2052–2053</v>
      </c>
      <c r="K389" s="78"/>
      <c r="L389" s="89"/>
      <c r="M389" s="78"/>
      <c r="N389" s="87"/>
      <c r="O389" s="79"/>
      <c r="Q389" s="46"/>
    </row>
    <row r="390" spans="1:17" s="40" customFormat="1" ht="20.25" customHeight="1" x14ac:dyDescent="0.2">
      <c r="A390" s="41">
        <v>55793</v>
      </c>
      <c r="B390" s="42">
        <f t="shared" si="36"/>
        <v>0</v>
      </c>
      <c r="C390" s="117"/>
      <c r="D390" s="43">
        <f t="shared" si="37"/>
        <v>0</v>
      </c>
      <c r="E390" s="44">
        <f t="shared" si="35"/>
        <v>0</v>
      </c>
      <c r="F390" s="43">
        <f t="shared" si="38"/>
        <v>0</v>
      </c>
      <c r="G390" s="45" t="e">
        <f>IF(AND(C390&lt;&gt;"",SUM(G$27:G389)&lt;E$19),$E$19/$E$23,0)</f>
        <v>#N/A</v>
      </c>
      <c r="H390" s="43">
        <f t="shared" si="39"/>
        <v>0</v>
      </c>
      <c r="I390" s="43">
        <f t="shared" si="41"/>
        <v>0</v>
      </c>
      <c r="J390" s="78" t="str">
        <f t="shared" si="40"/>
        <v>2052–2053</v>
      </c>
      <c r="K390" s="78"/>
      <c r="L390" s="89"/>
      <c r="M390" s="78"/>
      <c r="N390" s="87"/>
      <c r="O390" s="79"/>
      <c r="Q390" s="46"/>
    </row>
    <row r="391" spans="1:17" s="40" customFormat="1" ht="20.25" customHeight="1" x14ac:dyDescent="0.2">
      <c r="A391" s="41">
        <v>55824</v>
      </c>
      <c r="B391" s="42">
        <f t="shared" si="36"/>
        <v>0</v>
      </c>
      <c r="C391" s="117"/>
      <c r="D391" s="43">
        <f t="shared" si="37"/>
        <v>0</v>
      </c>
      <c r="E391" s="44">
        <f t="shared" si="35"/>
        <v>0</v>
      </c>
      <c r="F391" s="43">
        <f t="shared" si="38"/>
        <v>0</v>
      </c>
      <c r="G391" s="45" t="e">
        <f>IF(AND(C391&lt;&gt;"",SUM(G$27:G390)&lt;E$19),$E$19/$E$23,0)</f>
        <v>#N/A</v>
      </c>
      <c r="H391" s="43">
        <f t="shared" si="39"/>
        <v>0</v>
      </c>
      <c r="I391" s="43">
        <f t="shared" si="41"/>
        <v>0</v>
      </c>
      <c r="J391" s="78" t="str">
        <f t="shared" si="40"/>
        <v>2052–2053</v>
      </c>
      <c r="K391" s="78"/>
      <c r="L391" s="89"/>
      <c r="M391" s="78"/>
      <c r="N391" s="87"/>
      <c r="O391" s="79"/>
      <c r="Q391" s="46"/>
    </row>
    <row r="392" spans="1:17" s="40" customFormat="1" ht="20.25" customHeight="1" x14ac:dyDescent="0.2">
      <c r="A392" s="41">
        <v>55854</v>
      </c>
      <c r="B392" s="42">
        <f t="shared" si="36"/>
        <v>0</v>
      </c>
      <c r="C392" s="117"/>
      <c r="D392" s="43">
        <f t="shared" si="37"/>
        <v>0</v>
      </c>
      <c r="E392" s="44">
        <f t="shared" si="35"/>
        <v>0</v>
      </c>
      <c r="F392" s="43">
        <f t="shared" si="38"/>
        <v>0</v>
      </c>
      <c r="G392" s="45" t="e">
        <f>IF(AND(C392&lt;&gt;"",SUM(G$27:G391)&lt;E$19),$E$19/$E$23,0)</f>
        <v>#N/A</v>
      </c>
      <c r="H392" s="43">
        <f t="shared" si="39"/>
        <v>0</v>
      </c>
      <c r="I392" s="43">
        <f t="shared" si="41"/>
        <v>0</v>
      </c>
      <c r="J392" s="78" t="str">
        <f t="shared" si="40"/>
        <v>2052–2053</v>
      </c>
      <c r="K392" s="78"/>
      <c r="L392" s="89"/>
      <c r="M392" s="78"/>
      <c r="N392" s="87"/>
      <c r="O392" s="79"/>
      <c r="Q392" s="46"/>
    </row>
    <row r="393" spans="1:17" s="40" customFormat="1" ht="20.25" customHeight="1" x14ac:dyDescent="0.2">
      <c r="A393" s="41">
        <v>55885</v>
      </c>
      <c r="B393" s="42">
        <f t="shared" si="36"/>
        <v>0</v>
      </c>
      <c r="C393" s="117"/>
      <c r="D393" s="43">
        <f t="shared" si="37"/>
        <v>0</v>
      </c>
      <c r="E393" s="44">
        <f t="shared" si="35"/>
        <v>0</v>
      </c>
      <c r="F393" s="43">
        <f t="shared" si="38"/>
        <v>0</v>
      </c>
      <c r="G393" s="45" t="e">
        <f>IF(AND(C393&lt;&gt;"",SUM(G$27:G392)&lt;E$19),$E$19/$E$23,0)</f>
        <v>#N/A</v>
      </c>
      <c r="H393" s="43">
        <f t="shared" si="39"/>
        <v>0</v>
      </c>
      <c r="I393" s="43">
        <f t="shared" si="41"/>
        <v>0</v>
      </c>
      <c r="J393" s="78" t="str">
        <f t="shared" si="40"/>
        <v>2052–2053</v>
      </c>
      <c r="K393" s="78"/>
      <c r="L393" s="89"/>
      <c r="M393" s="78"/>
      <c r="N393" s="87"/>
      <c r="O393" s="79"/>
      <c r="Q393" s="46"/>
    </row>
    <row r="394" spans="1:17" s="40" customFormat="1" ht="20.25" customHeight="1" x14ac:dyDescent="0.2">
      <c r="A394" s="41">
        <v>55916</v>
      </c>
      <c r="B394" s="42">
        <f t="shared" si="36"/>
        <v>0</v>
      </c>
      <c r="C394" s="117"/>
      <c r="D394" s="43">
        <f t="shared" si="37"/>
        <v>0</v>
      </c>
      <c r="E394" s="44">
        <f t="shared" si="35"/>
        <v>0</v>
      </c>
      <c r="F394" s="43">
        <f t="shared" si="38"/>
        <v>0</v>
      </c>
      <c r="G394" s="45" t="e">
        <f>IF(AND(C394&lt;&gt;"",SUM(G$27:G393)&lt;E$19),$E$19/$E$23,0)</f>
        <v>#N/A</v>
      </c>
      <c r="H394" s="43">
        <f t="shared" si="39"/>
        <v>0</v>
      </c>
      <c r="I394" s="43">
        <f t="shared" si="41"/>
        <v>0</v>
      </c>
      <c r="J394" s="78" t="str">
        <f t="shared" si="40"/>
        <v>2052–2053</v>
      </c>
      <c r="K394" s="78"/>
      <c r="L394" s="89"/>
      <c r="M394" s="78"/>
      <c r="N394" s="87"/>
      <c r="O394" s="79"/>
      <c r="Q394" s="46"/>
    </row>
    <row r="395" spans="1:17" s="40" customFormat="1" ht="20.25" customHeight="1" x14ac:dyDescent="0.2">
      <c r="A395" s="41">
        <v>55944</v>
      </c>
      <c r="B395" s="42">
        <f t="shared" si="36"/>
        <v>0</v>
      </c>
      <c r="C395" s="117"/>
      <c r="D395" s="43">
        <f t="shared" si="37"/>
        <v>0</v>
      </c>
      <c r="E395" s="44">
        <f t="shared" si="35"/>
        <v>0</v>
      </c>
      <c r="F395" s="43">
        <f t="shared" si="38"/>
        <v>0</v>
      </c>
      <c r="G395" s="45" t="e">
        <f>IF(AND(C395&lt;&gt;"",SUM(G$27:G394)&lt;E$19),$E$19/$E$23,0)</f>
        <v>#N/A</v>
      </c>
      <c r="H395" s="43">
        <f t="shared" si="39"/>
        <v>0</v>
      </c>
      <c r="I395" s="43">
        <f t="shared" si="41"/>
        <v>0</v>
      </c>
      <c r="J395" s="78" t="str">
        <f t="shared" si="40"/>
        <v>2052–2053</v>
      </c>
      <c r="K395" s="78"/>
      <c r="L395" s="89"/>
      <c r="M395" s="78"/>
      <c r="N395" s="87"/>
      <c r="O395" s="79"/>
      <c r="Q395" s="46"/>
    </row>
    <row r="396" spans="1:17" s="40" customFormat="1" ht="20.25" customHeight="1" x14ac:dyDescent="0.2">
      <c r="A396" s="41">
        <v>55975</v>
      </c>
      <c r="B396" s="42">
        <f t="shared" si="36"/>
        <v>0</v>
      </c>
      <c r="C396" s="117"/>
      <c r="D396" s="43">
        <f t="shared" si="37"/>
        <v>0</v>
      </c>
      <c r="E396" s="44">
        <f t="shared" si="35"/>
        <v>0</v>
      </c>
      <c r="F396" s="43">
        <f t="shared" si="38"/>
        <v>0</v>
      </c>
      <c r="G396" s="45" t="e">
        <f>IF(AND(C396&lt;&gt;"",SUM(G$27:G395)&lt;E$19),$E$19/$E$23,0)</f>
        <v>#N/A</v>
      </c>
      <c r="H396" s="43">
        <f t="shared" si="39"/>
        <v>0</v>
      </c>
      <c r="I396" s="43">
        <f t="shared" si="41"/>
        <v>0</v>
      </c>
      <c r="J396" s="78" t="str">
        <f t="shared" si="40"/>
        <v>2052–2053</v>
      </c>
      <c r="K396" s="78"/>
      <c r="L396" s="89"/>
      <c r="M396" s="78"/>
      <c r="N396" s="87"/>
      <c r="O396" s="79"/>
      <c r="Q396" s="46"/>
    </row>
    <row r="397" spans="1:17" s="40" customFormat="1" ht="20.25" customHeight="1" x14ac:dyDescent="0.2">
      <c r="A397" s="41">
        <v>56005</v>
      </c>
      <c r="B397" s="42">
        <f t="shared" si="36"/>
        <v>0</v>
      </c>
      <c r="C397" s="117"/>
      <c r="D397" s="43">
        <f t="shared" si="37"/>
        <v>0</v>
      </c>
      <c r="E397" s="44">
        <f t="shared" si="35"/>
        <v>0</v>
      </c>
      <c r="F397" s="43">
        <f t="shared" si="38"/>
        <v>0</v>
      </c>
      <c r="G397" s="45" t="e">
        <f>IF(AND(C397&lt;&gt;"",SUM(G$27:G396)&lt;E$19),$E$19/$E$23,0)</f>
        <v>#N/A</v>
      </c>
      <c r="H397" s="43">
        <f t="shared" si="39"/>
        <v>0</v>
      </c>
      <c r="I397" s="43">
        <f t="shared" si="41"/>
        <v>0</v>
      </c>
      <c r="J397" s="78" t="str">
        <f t="shared" si="40"/>
        <v>2052–2053</v>
      </c>
      <c r="K397" s="78"/>
      <c r="L397" s="89"/>
      <c r="M397" s="78"/>
      <c r="N397" s="87"/>
      <c r="O397" s="79"/>
      <c r="Q397" s="46"/>
    </row>
    <row r="398" spans="1:17" s="40" customFormat="1" ht="20.25" customHeight="1" x14ac:dyDescent="0.2">
      <c r="A398" s="41">
        <v>56036</v>
      </c>
      <c r="B398" s="42">
        <f t="shared" si="36"/>
        <v>0</v>
      </c>
      <c r="C398" s="117"/>
      <c r="D398" s="43">
        <f t="shared" si="37"/>
        <v>0</v>
      </c>
      <c r="E398" s="44">
        <f t="shared" si="35"/>
        <v>0</v>
      </c>
      <c r="F398" s="43">
        <f t="shared" si="38"/>
        <v>0</v>
      </c>
      <c r="G398" s="45" t="e">
        <f>IF(AND(C398&lt;&gt;"",SUM(G$27:G397)&lt;E$19),$E$19/$E$23,0)</f>
        <v>#N/A</v>
      </c>
      <c r="H398" s="43">
        <f t="shared" si="39"/>
        <v>0</v>
      </c>
      <c r="I398" s="43">
        <f t="shared" si="41"/>
        <v>0</v>
      </c>
      <c r="J398" s="78" t="str">
        <f t="shared" si="40"/>
        <v>2052–2053</v>
      </c>
      <c r="K398" s="78"/>
      <c r="L398" s="89"/>
      <c r="M398" s="78"/>
      <c r="N398" s="87"/>
      <c r="O398" s="79"/>
      <c r="Q398" s="46"/>
    </row>
    <row r="399" spans="1:17" s="40" customFormat="1" ht="20.25" customHeight="1" x14ac:dyDescent="0.2">
      <c r="A399" s="41">
        <v>56066</v>
      </c>
      <c r="B399" s="42">
        <f t="shared" si="36"/>
        <v>0</v>
      </c>
      <c r="C399" s="117"/>
      <c r="D399" s="43">
        <f t="shared" si="37"/>
        <v>0</v>
      </c>
      <c r="E399" s="44">
        <f t="shared" si="35"/>
        <v>0</v>
      </c>
      <c r="F399" s="43">
        <f t="shared" si="38"/>
        <v>0</v>
      </c>
      <c r="G399" s="45" t="e">
        <f>IF(AND(C399&lt;&gt;"",SUM(G$27:G398)&lt;E$19),$E$19/$E$23,0)</f>
        <v>#N/A</v>
      </c>
      <c r="H399" s="43">
        <f t="shared" si="39"/>
        <v>0</v>
      </c>
      <c r="I399" s="43">
        <f t="shared" si="41"/>
        <v>0</v>
      </c>
      <c r="J399" s="78" t="str">
        <f t="shared" si="40"/>
        <v>2053–2054</v>
      </c>
      <c r="K399" s="78"/>
      <c r="L399" s="89"/>
      <c r="M399" s="78"/>
      <c r="N399" s="87"/>
      <c r="O399" s="79"/>
      <c r="Q399" s="46"/>
    </row>
    <row r="400" spans="1:17" s="40" customFormat="1" ht="20.25" customHeight="1" x14ac:dyDescent="0.2">
      <c r="A400" s="41">
        <v>56097</v>
      </c>
      <c r="B400" s="42">
        <f t="shared" si="36"/>
        <v>0</v>
      </c>
      <c r="C400" s="117"/>
      <c r="D400" s="43">
        <f t="shared" si="37"/>
        <v>0</v>
      </c>
      <c r="E400" s="44">
        <f t="shared" si="35"/>
        <v>0</v>
      </c>
      <c r="F400" s="43">
        <f t="shared" si="38"/>
        <v>0</v>
      </c>
      <c r="G400" s="45" t="e">
        <f>IF(AND(C400&lt;&gt;"",SUM(G$27:G399)&lt;E$19),$E$19/$E$23,0)</f>
        <v>#N/A</v>
      </c>
      <c r="H400" s="43">
        <f t="shared" si="39"/>
        <v>0</v>
      </c>
      <c r="I400" s="43">
        <f t="shared" si="41"/>
        <v>0</v>
      </c>
      <c r="J400" s="78" t="str">
        <f t="shared" si="40"/>
        <v>2053–2054</v>
      </c>
      <c r="K400" s="78"/>
      <c r="L400" s="89"/>
      <c r="M400" s="78"/>
      <c r="N400" s="87"/>
      <c r="O400" s="79"/>
      <c r="Q400" s="46"/>
    </row>
    <row r="401" spans="1:17" s="40" customFormat="1" ht="20.25" customHeight="1" x14ac:dyDescent="0.2">
      <c r="A401" s="41">
        <v>56128</v>
      </c>
      <c r="B401" s="42">
        <f t="shared" si="36"/>
        <v>0</v>
      </c>
      <c r="C401" s="117"/>
      <c r="D401" s="43">
        <f t="shared" si="37"/>
        <v>0</v>
      </c>
      <c r="E401" s="44">
        <f t="shared" si="35"/>
        <v>0</v>
      </c>
      <c r="F401" s="43">
        <f t="shared" si="38"/>
        <v>0</v>
      </c>
      <c r="G401" s="45" t="e">
        <f>IF(AND(C401&lt;&gt;"",SUM(G$27:G400)&lt;E$19),$E$19/$E$23,0)</f>
        <v>#N/A</v>
      </c>
      <c r="H401" s="43">
        <f t="shared" si="39"/>
        <v>0</v>
      </c>
      <c r="I401" s="43">
        <f t="shared" si="41"/>
        <v>0</v>
      </c>
      <c r="J401" s="78" t="str">
        <f t="shared" si="40"/>
        <v>2053–2054</v>
      </c>
      <c r="K401" s="78"/>
      <c r="L401" s="89"/>
      <c r="M401" s="78"/>
      <c r="N401" s="87"/>
      <c r="O401" s="79"/>
      <c r="Q401" s="46"/>
    </row>
    <row r="402" spans="1:17" s="40" customFormat="1" ht="20.25" customHeight="1" x14ac:dyDescent="0.2">
      <c r="A402" s="41">
        <v>56158</v>
      </c>
      <c r="B402" s="42">
        <f t="shared" si="36"/>
        <v>0</v>
      </c>
      <c r="C402" s="117"/>
      <c r="D402" s="43">
        <f t="shared" si="37"/>
        <v>0</v>
      </c>
      <c r="E402" s="44">
        <f t="shared" si="35"/>
        <v>0</v>
      </c>
      <c r="F402" s="43">
        <f t="shared" si="38"/>
        <v>0</v>
      </c>
      <c r="G402" s="45" t="e">
        <f>IF(AND(C402&lt;&gt;"",SUM(G$27:G401)&lt;E$19),$E$19/$E$23,0)</f>
        <v>#N/A</v>
      </c>
      <c r="H402" s="43">
        <f t="shared" si="39"/>
        <v>0</v>
      </c>
      <c r="I402" s="43">
        <f t="shared" si="41"/>
        <v>0</v>
      </c>
      <c r="J402" s="78" t="str">
        <f t="shared" si="40"/>
        <v>2053–2054</v>
      </c>
      <c r="K402" s="78"/>
      <c r="L402" s="89"/>
      <c r="M402" s="78"/>
      <c r="N402" s="87"/>
      <c r="O402" s="79"/>
      <c r="Q402" s="46"/>
    </row>
    <row r="403" spans="1:17" s="40" customFormat="1" ht="20.25" customHeight="1" x14ac:dyDescent="0.2">
      <c r="A403" s="41">
        <v>56189</v>
      </c>
      <c r="B403" s="42">
        <f t="shared" si="36"/>
        <v>0</v>
      </c>
      <c r="C403" s="117"/>
      <c r="D403" s="43">
        <f t="shared" si="37"/>
        <v>0</v>
      </c>
      <c r="E403" s="44">
        <f t="shared" si="35"/>
        <v>0</v>
      </c>
      <c r="F403" s="43">
        <f t="shared" si="38"/>
        <v>0</v>
      </c>
      <c r="G403" s="45" t="e">
        <f>IF(AND(C403&lt;&gt;"",SUM(G$27:G402)&lt;E$19),$E$19/$E$23,0)</f>
        <v>#N/A</v>
      </c>
      <c r="H403" s="43">
        <f t="shared" si="39"/>
        <v>0</v>
      </c>
      <c r="I403" s="43">
        <f t="shared" si="41"/>
        <v>0</v>
      </c>
      <c r="J403" s="78" t="str">
        <f t="shared" si="40"/>
        <v>2053–2054</v>
      </c>
      <c r="K403" s="78"/>
      <c r="L403" s="89"/>
      <c r="M403" s="78"/>
      <c r="N403" s="87"/>
      <c r="O403" s="79"/>
      <c r="Q403" s="46"/>
    </row>
    <row r="404" spans="1:17" s="40" customFormat="1" ht="20.25" customHeight="1" x14ac:dyDescent="0.2">
      <c r="A404" s="41">
        <v>56219</v>
      </c>
      <c r="B404" s="42">
        <f t="shared" si="36"/>
        <v>0</v>
      </c>
      <c r="C404" s="117"/>
      <c r="D404" s="43">
        <f t="shared" si="37"/>
        <v>0</v>
      </c>
      <c r="E404" s="44">
        <f t="shared" si="35"/>
        <v>0</v>
      </c>
      <c r="F404" s="43">
        <f t="shared" si="38"/>
        <v>0</v>
      </c>
      <c r="G404" s="45" t="e">
        <f>IF(AND(C404&lt;&gt;"",SUM(G$27:G403)&lt;E$19),$E$19/$E$23,0)</f>
        <v>#N/A</v>
      </c>
      <c r="H404" s="43">
        <f t="shared" si="39"/>
        <v>0</v>
      </c>
      <c r="I404" s="43">
        <f t="shared" si="41"/>
        <v>0</v>
      </c>
      <c r="J404" s="78" t="str">
        <f t="shared" si="40"/>
        <v>2053–2054</v>
      </c>
      <c r="K404" s="78"/>
      <c r="L404" s="89"/>
      <c r="M404" s="78"/>
      <c r="N404" s="87"/>
      <c r="O404" s="79"/>
      <c r="Q404" s="46"/>
    </row>
    <row r="405" spans="1:17" s="40" customFormat="1" ht="20.25" customHeight="1" x14ac:dyDescent="0.2">
      <c r="A405" s="41">
        <v>56250</v>
      </c>
      <c r="B405" s="42">
        <f t="shared" si="36"/>
        <v>0</v>
      </c>
      <c r="C405" s="117"/>
      <c r="D405" s="43">
        <f t="shared" si="37"/>
        <v>0</v>
      </c>
      <c r="E405" s="44">
        <f t="shared" si="35"/>
        <v>0</v>
      </c>
      <c r="F405" s="43">
        <f t="shared" si="38"/>
        <v>0</v>
      </c>
      <c r="G405" s="45" t="e">
        <f>IF(AND(C405&lt;&gt;"",SUM(G$27:G404)&lt;E$19),$E$19/$E$23,0)</f>
        <v>#N/A</v>
      </c>
      <c r="H405" s="43">
        <f t="shared" si="39"/>
        <v>0</v>
      </c>
      <c r="I405" s="43">
        <f t="shared" si="41"/>
        <v>0</v>
      </c>
      <c r="J405" s="78" t="str">
        <f t="shared" si="40"/>
        <v>2053–2054</v>
      </c>
      <c r="K405" s="78"/>
      <c r="L405" s="89"/>
      <c r="M405" s="78"/>
      <c r="N405" s="87"/>
      <c r="O405" s="79"/>
      <c r="Q405" s="46"/>
    </row>
    <row r="406" spans="1:17" s="40" customFormat="1" ht="20.25" customHeight="1" x14ac:dyDescent="0.2">
      <c r="A406" s="41">
        <v>56281</v>
      </c>
      <c r="B406" s="42">
        <f t="shared" si="36"/>
        <v>0</v>
      </c>
      <c r="C406" s="117"/>
      <c r="D406" s="43">
        <f t="shared" si="37"/>
        <v>0</v>
      </c>
      <c r="E406" s="44">
        <f t="shared" si="35"/>
        <v>0</v>
      </c>
      <c r="F406" s="43">
        <f t="shared" si="38"/>
        <v>0</v>
      </c>
      <c r="G406" s="45" t="e">
        <f>IF(AND(C406&lt;&gt;"",SUM(G$27:G405)&lt;E$19),$E$19/$E$23,0)</f>
        <v>#N/A</v>
      </c>
      <c r="H406" s="43">
        <f t="shared" si="39"/>
        <v>0</v>
      </c>
      <c r="I406" s="43">
        <f t="shared" si="41"/>
        <v>0</v>
      </c>
      <c r="J406" s="78" t="str">
        <f t="shared" si="40"/>
        <v>2053–2054</v>
      </c>
      <c r="K406" s="78"/>
      <c r="L406" s="89"/>
      <c r="M406" s="78"/>
      <c r="N406" s="87"/>
      <c r="O406" s="79"/>
      <c r="Q406" s="46"/>
    </row>
    <row r="407" spans="1:17" s="40" customFormat="1" ht="20.25" customHeight="1" x14ac:dyDescent="0.2">
      <c r="A407" s="41">
        <v>56309</v>
      </c>
      <c r="B407" s="42">
        <f t="shared" si="36"/>
        <v>0</v>
      </c>
      <c r="C407" s="117"/>
      <c r="D407" s="43">
        <f t="shared" si="37"/>
        <v>0</v>
      </c>
      <c r="E407" s="44">
        <f t="shared" si="35"/>
        <v>0</v>
      </c>
      <c r="F407" s="43">
        <f t="shared" si="38"/>
        <v>0</v>
      </c>
      <c r="G407" s="45" t="e">
        <f>IF(AND(C407&lt;&gt;"",SUM(G$27:G406)&lt;E$19),$E$19/$E$23,0)</f>
        <v>#N/A</v>
      </c>
      <c r="H407" s="43">
        <f t="shared" si="39"/>
        <v>0</v>
      </c>
      <c r="I407" s="43">
        <f t="shared" si="41"/>
        <v>0</v>
      </c>
      <c r="J407" s="78" t="str">
        <f t="shared" si="40"/>
        <v>2053–2054</v>
      </c>
      <c r="K407" s="78"/>
      <c r="L407" s="89"/>
      <c r="M407" s="78"/>
      <c r="N407" s="87"/>
      <c r="O407" s="79"/>
      <c r="Q407" s="46"/>
    </row>
    <row r="408" spans="1:17" s="40" customFormat="1" ht="20.25" customHeight="1" x14ac:dyDescent="0.2">
      <c r="A408" s="41">
        <v>56340</v>
      </c>
      <c r="B408" s="42">
        <f t="shared" si="36"/>
        <v>0</v>
      </c>
      <c r="C408" s="117"/>
      <c r="D408" s="43">
        <f t="shared" si="37"/>
        <v>0</v>
      </c>
      <c r="E408" s="44">
        <f t="shared" si="35"/>
        <v>0</v>
      </c>
      <c r="F408" s="43">
        <f t="shared" si="38"/>
        <v>0</v>
      </c>
      <c r="G408" s="45" t="e">
        <f>IF(AND(C408&lt;&gt;"",SUM(G$27:G407)&lt;E$19),$E$19/$E$23,0)</f>
        <v>#N/A</v>
      </c>
      <c r="H408" s="43">
        <f t="shared" si="39"/>
        <v>0</v>
      </c>
      <c r="I408" s="43">
        <f t="shared" si="41"/>
        <v>0</v>
      </c>
      <c r="J408" s="78" t="str">
        <f t="shared" si="40"/>
        <v>2053–2054</v>
      </c>
      <c r="K408" s="78"/>
      <c r="L408" s="89"/>
      <c r="M408" s="78"/>
      <c r="N408" s="87"/>
      <c r="O408" s="79"/>
      <c r="Q408" s="46"/>
    </row>
    <row r="409" spans="1:17" s="40" customFormat="1" ht="20.25" customHeight="1" x14ac:dyDescent="0.2">
      <c r="A409" s="41">
        <v>56370</v>
      </c>
      <c r="B409" s="42">
        <f t="shared" si="36"/>
        <v>0</v>
      </c>
      <c r="C409" s="117"/>
      <c r="D409" s="43">
        <f t="shared" si="37"/>
        <v>0</v>
      </c>
      <c r="E409" s="44">
        <f t="shared" si="35"/>
        <v>0</v>
      </c>
      <c r="F409" s="43">
        <f t="shared" si="38"/>
        <v>0</v>
      </c>
      <c r="G409" s="45" t="e">
        <f>IF(AND(C409&lt;&gt;"",SUM(G$27:G408)&lt;E$19),$E$19/$E$23,0)</f>
        <v>#N/A</v>
      </c>
      <c r="H409" s="43">
        <f t="shared" si="39"/>
        <v>0</v>
      </c>
      <c r="I409" s="43">
        <f t="shared" si="41"/>
        <v>0</v>
      </c>
      <c r="J409" s="78" t="str">
        <f t="shared" si="40"/>
        <v>2053–2054</v>
      </c>
      <c r="K409" s="78"/>
      <c r="L409" s="89"/>
      <c r="M409" s="78"/>
      <c r="N409" s="87"/>
      <c r="O409" s="79"/>
      <c r="Q409" s="46"/>
    </row>
    <row r="410" spans="1:17" s="40" customFormat="1" ht="20.25" customHeight="1" x14ac:dyDescent="0.2">
      <c r="A410" s="41">
        <v>56401</v>
      </c>
      <c r="B410" s="42">
        <f t="shared" si="36"/>
        <v>0</v>
      </c>
      <c r="C410" s="117"/>
      <c r="D410" s="43">
        <f t="shared" si="37"/>
        <v>0</v>
      </c>
      <c r="E410" s="44">
        <f t="shared" si="35"/>
        <v>0</v>
      </c>
      <c r="F410" s="43">
        <f t="shared" si="38"/>
        <v>0</v>
      </c>
      <c r="G410" s="45" t="e">
        <f>IF(AND(C410&lt;&gt;"",SUM(G$27:G409)&lt;E$19),$E$19/$E$23,0)</f>
        <v>#N/A</v>
      </c>
      <c r="H410" s="43">
        <f t="shared" si="39"/>
        <v>0</v>
      </c>
      <c r="I410" s="43">
        <f t="shared" si="41"/>
        <v>0</v>
      </c>
      <c r="J410" s="78" t="str">
        <f t="shared" si="40"/>
        <v>2053–2054</v>
      </c>
      <c r="K410" s="78"/>
      <c r="L410" s="89"/>
      <c r="M410" s="78"/>
      <c r="N410" s="87"/>
      <c r="O410" s="79"/>
      <c r="Q410" s="46"/>
    </row>
    <row r="411" spans="1:17" s="40" customFormat="1" ht="20.25" customHeight="1" x14ac:dyDescent="0.2">
      <c r="A411" s="41">
        <v>56431</v>
      </c>
      <c r="B411" s="42">
        <f t="shared" si="36"/>
        <v>0</v>
      </c>
      <c r="C411" s="117"/>
      <c r="D411" s="43">
        <f t="shared" si="37"/>
        <v>0</v>
      </c>
      <c r="E411" s="44">
        <f t="shared" ref="E411:E474" si="42">C411-D411</f>
        <v>0</v>
      </c>
      <c r="F411" s="43">
        <f t="shared" si="38"/>
        <v>0</v>
      </c>
      <c r="G411" s="45" t="e">
        <f>IF(AND(C411&lt;&gt;"",SUM(G$27:G410)&lt;E$19),$E$19/$E$23,0)</f>
        <v>#N/A</v>
      </c>
      <c r="H411" s="43">
        <f t="shared" si="39"/>
        <v>0</v>
      </c>
      <c r="I411" s="43">
        <f t="shared" si="41"/>
        <v>0</v>
      </c>
      <c r="J411" s="78" t="str">
        <f t="shared" si="40"/>
        <v>2054–2055</v>
      </c>
      <c r="K411" s="78"/>
      <c r="L411" s="89"/>
      <c r="M411" s="78"/>
      <c r="N411" s="87"/>
      <c r="O411" s="79"/>
      <c r="Q411" s="46"/>
    </row>
    <row r="412" spans="1:17" s="40" customFormat="1" ht="20.25" customHeight="1" x14ac:dyDescent="0.2">
      <c r="A412" s="41">
        <v>56462</v>
      </c>
      <c r="B412" s="42">
        <f t="shared" ref="B412:B475" si="43">IF(C412&gt;0,C412*-1,C412)</f>
        <v>0</v>
      </c>
      <c r="C412" s="117"/>
      <c r="D412" s="43">
        <f t="shared" ref="D412:D475" si="44">IF(C412="",0,IF($E$15="Beginning",IF(C411&lt;&gt;"",$F411*$E$6/12,0),IF(C411&lt;&gt;"",$F411*$E$6/12,$E$16*$E$6/12)))</f>
        <v>0</v>
      </c>
      <c r="E412" s="44">
        <f t="shared" si="42"/>
        <v>0</v>
      </c>
      <c r="F412" s="43">
        <f t="shared" ref="F412:F475" si="45">IF(C412="",0,IF(C411="",$E$16-E412,IF(C412&lt;&gt;"",F411-E412)))</f>
        <v>0</v>
      </c>
      <c r="G412" s="45" t="e">
        <f>IF(AND(C412&lt;&gt;"",SUM(G$27:G411)&lt;E$19),$E$19/$E$23,0)</f>
        <v>#N/A</v>
      </c>
      <c r="H412" s="43">
        <f t="shared" ref="H412:H475" si="46">IF(C412&lt;&gt;"",G412+H411,0)</f>
        <v>0</v>
      </c>
      <c r="I412" s="43">
        <f t="shared" si="41"/>
        <v>0</v>
      </c>
      <c r="J412" s="78" t="str">
        <f t="shared" ref="J412:J475" si="47">IF(OR(MONTH(A412)=1,MONTH(A412)=2,MONTH(A412)=3,MONTH(A412)=4,MONTH(A412)=5,MONTH(A412)=6),YEAR(A412)-1&amp;"–"&amp;YEAR(A412),YEAR(A412)&amp;"–"&amp;YEAR(A412)+1)</f>
        <v>2054–2055</v>
      </c>
      <c r="K412" s="78"/>
      <c r="L412" s="89"/>
      <c r="M412" s="78"/>
      <c r="N412" s="87"/>
      <c r="O412" s="79"/>
      <c r="Q412" s="46"/>
    </row>
    <row r="413" spans="1:17" s="40" customFormat="1" ht="20.25" customHeight="1" x14ac:dyDescent="0.2">
      <c r="A413" s="41">
        <v>56493</v>
      </c>
      <c r="B413" s="42">
        <f t="shared" si="43"/>
        <v>0</v>
      </c>
      <c r="C413" s="117"/>
      <c r="D413" s="43">
        <f t="shared" si="44"/>
        <v>0</v>
      </c>
      <c r="E413" s="44">
        <f t="shared" si="42"/>
        <v>0</v>
      </c>
      <c r="F413" s="43">
        <f t="shared" si="45"/>
        <v>0</v>
      </c>
      <c r="G413" s="45" t="e">
        <f>IF(AND(C413&lt;&gt;"",SUM(G$27:G412)&lt;E$19),$E$19/$E$23,0)</f>
        <v>#N/A</v>
      </c>
      <c r="H413" s="43">
        <f t="shared" si="46"/>
        <v>0</v>
      </c>
      <c r="I413" s="43">
        <f t="shared" ref="I413:I476" si="48">IF(C413&lt;&gt;"",$E$19-H413,0)</f>
        <v>0</v>
      </c>
      <c r="J413" s="78" t="str">
        <f t="shared" si="47"/>
        <v>2054–2055</v>
      </c>
      <c r="K413" s="78"/>
      <c r="L413" s="89"/>
      <c r="M413" s="78"/>
      <c r="N413" s="87"/>
      <c r="O413" s="79"/>
      <c r="Q413" s="46"/>
    </row>
    <row r="414" spans="1:17" s="40" customFormat="1" ht="20.25" customHeight="1" x14ac:dyDescent="0.2">
      <c r="A414" s="41">
        <v>56523</v>
      </c>
      <c r="B414" s="42">
        <f t="shared" si="43"/>
        <v>0</v>
      </c>
      <c r="C414" s="117"/>
      <c r="D414" s="43">
        <f t="shared" si="44"/>
        <v>0</v>
      </c>
      <c r="E414" s="44">
        <f t="shared" si="42"/>
        <v>0</v>
      </c>
      <c r="F414" s="43">
        <f t="shared" si="45"/>
        <v>0</v>
      </c>
      <c r="G414" s="45" t="e">
        <f>IF(AND(C414&lt;&gt;"",SUM(G$27:G413)&lt;E$19),$E$19/$E$23,0)</f>
        <v>#N/A</v>
      </c>
      <c r="H414" s="43">
        <f t="shared" si="46"/>
        <v>0</v>
      </c>
      <c r="I414" s="43">
        <f t="shared" si="48"/>
        <v>0</v>
      </c>
      <c r="J414" s="78" t="str">
        <f t="shared" si="47"/>
        <v>2054–2055</v>
      </c>
      <c r="K414" s="78"/>
      <c r="L414" s="89"/>
      <c r="M414" s="78"/>
      <c r="N414" s="87"/>
      <c r="O414" s="79"/>
      <c r="Q414" s="46"/>
    </row>
    <row r="415" spans="1:17" s="40" customFormat="1" ht="20.25" customHeight="1" x14ac:dyDescent="0.2">
      <c r="A415" s="41">
        <v>56554</v>
      </c>
      <c r="B415" s="42">
        <f t="shared" si="43"/>
        <v>0</v>
      </c>
      <c r="C415" s="117"/>
      <c r="D415" s="43">
        <f t="shared" si="44"/>
        <v>0</v>
      </c>
      <c r="E415" s="44">
        <f t="shared" si="42"/>
        <v>0</v>
      </c>
      <c r="F415" s="43">
        <f t="shared" si="45"/>
        <v>0</v>
      </c>
      <c r="G415" s="45" t="e">
        <f>IF(AND(C415&lt;&gt;"",SUM(G$27:G414)&lt;E$19),$E$19/$E$23,0)</f>
        <v>#N/A</v>
      </c>
      <c r="H415" s="43">
        <f t="shared" si="46"/>
        <v>0</v>
      </c>
      <c r="I415" s="43">
        <f t="shared" si="48"/>
        <v>0</v>
      </c>
      <c r="J415" s="78" t="str">
        <f t="shared" si="47"/>
        <v>2054–2055</v>
      </c>
      <c r="K415" s="78"/>
      <c r="L415" s="89"/>
      <c r="M415" s="78"/>
      <c r="N415" s="87"/>
      <c r="O415" s="79"/>
      <c r="Q415" s="46"/>
    </row>
    <row r="416" spans="1:17" s="40" customFormat="1" ht="20.25" customHeight="1" x14ac:dyDescent="0.2">
      <c r="A416" s="41">
        <v>56584</v>
      </c>
      <c r="B416" s="42">
        <f t="shared" si="43"/>
        <v>0</v>
      </c>
      <c r="C416" s="117"/>
      <c r="D416" s="43">
        <f t="shared" si="44"/>
        <v>0</v>
      </c>
      <c r="E416" s="44">
        <f t="shared" si="42"/>
        <v>0</v>
      </c>
      <c r="F416" s="43">
        <f t="shared" si="45"/>
        <v>0</v>
      </c>
      <c r="G416" s="45" t="e">
        <f>IF(AND(C416&lt;&gt;"",SUM(G$27:G415)&lt;E$19),$E$19/$E$23,0)</f>
        <v>#N/A</v>
      </c>
      <c r="H416" s="43">
        <f t="shared" si="46"/>
        <v>0</v>
      </c>
      <c r="I416" s="43">
        <f t="shared" si="48"/>
        <v>0</v>
      </c>
      <c r="J416" s="78" t="str">
        <f t="shared" si="47"/>
        <v>2054–2055</v>
      </c>
      <c r="K416" s="78"/>
      <c r="L416" s="89"/>
      <c r="M416" s="78"/>
      <c r="N416" s="87"/>
      <c r="O416" s="79"/>
      <c r="Q416" s="46"/>
    </row>
    <row r="417" spans="1:17" s="40" customFormat="1" ht="20.25" customHeight="1" x14ac:dyDescent="0.2">
      <c r="A417" s="41">
        <v>56615</v>
      </c>
      <c r="B417" s="42">
        <f t="shared" si="43"/>
        <v>0</v>
      </c>
      <c r="C417" s="117"/>
      <c r="D417" s="43">
        <f t="shared" si="44"/>
        <v>0</v>
      </c>
      <c r="E417" s="44">
        <f t="shared" si="42"/>
        <v>0</v>
      </c>
      <c r="F417" s="43">
        <f t="shared" si="45"/>
        <v>0</v>
      </c>
      <c r="G417" s="45" t="e">
        <f>IF(AND(C417&lt;&gt;"",SUM(G$27:G416)&lt;E$19),$E$19/$E$23,0)</f>
        <v>#N/A</v>
      </c>
      <c r="H417" s="43">
        <f t="shared" si="46"/>
        <v>0</v>
      </c>
      <c r="I417" s="43">
        <f t="shared" si="48"/>
        <v>0</v>
      </c>
      <c r="J417" s="78" t="str">
        <f t="shared" si="47"/>
        <v>2054–2055</v>
      </c>
      <c r="K417" s="78"/>
      <c r="L417" s="89"/>
      <c r="M417" s="78"/>
      <c r="N417" s="87"/>
      <c r="O417" s="79"/>
      <c r="Q417" s="46"/>
    </row>
    <row r="418" spans="1:17" s="40" customFormat="1" ht="20.25" customHeight="1" x14ac:dyDescent="0.2">
      <c r="A418" s="41">
        <v>56646</v>
      </c>
      <c r="B418" s="42">
        <f t="shared" si="43"/>
        <v>0</v>
      </c>
      <c r="C418" s="117"/>
      <c r="D418" s="43">
        <f t="shared" si="44"/>
        <v>0</v>
      </c>
      <c r="E418" s="44">
        <f t="shared" si="42"/>
        <v>0</v>
      </c>
      <c r="F418" s="43">
        <f t="shared" si="45"/>
        <v>0</v>
      </c>
      <c r="G418" s="45" t="e">
        <f>IF(AND(C418&lt;&gt;"",SUM(G$27:G417)&lt;E$19),$E$19/$E$23,0)</f>
        <v>#N/A</v>
      </c>
      <c r="H418" s="43">
        <f t="shared" si="46"/>
        <v>0</v>
      </c>
      <c r="I418" s="43">
        <f t="shared" si="48"/>
        <v>0</v>
      </c>
      <c r="J418" s="78" t="str">
        <f t="shared" si="47"/>
        <v>2054–2055</v>
      </c>
      <c r="K418" s="78"/>
      <c r="L418" s="89"/>
      <c r="M418" s="78"/>
      <c r="N418" s="87"/>
      <c r="O418" s="79"/>
      <c r="Q418" s="46"/>
    </row>
    <row r="419" spans="1:17" s="40" customFormat="1" ht="20.25" customHeight="1" x14ac:dyDescent="0.2">
      <c r="A419" s="41">
        <v>56674</v>
      </c>
      <c r="B419" s="42">
        <f t="shared" si="43"/>
        <v>0</v>
      </c>
      <c r="C419" s="117"/>
      <c r="D419" s="43">
        <f t="shared" si="44"/>
        <v>0</v>
      </c>
      <c r="E419" s="44">
        <f t="shared" si="42"/>
        <v>0</v>
      </c>
      <c r="F419" s="43">
        <f t="shared" si="45"/>
        <v>0</v>
      </c>
      <c r="G419" s="45" t="e">
        <f>IF(AND(C419&lt;&gt;"",SUM(G$27:G418)&lt;E$19),$E$19/$E$23,0)</f>
        <v>#N/A</v>
      </c>
      <c r="H419" s="43">
        <f t="shared" si="46"/>
        <v>0</v>
      </c>
      <c r="I419" s="43">
        <f t="shared" si="48"/>
        <v>0</v>
      </c>
      <c r="J419" s="78" t="str">
        <f t="shared" si="47"/>
        <v>2054–2055</v>
      </c>
      <c r="K419" s="78"/>
      <c r="L419" s="89"/>
      <c r="M419" s="78"/>
      <c r="N419" s="87"/>
      <c r="O419" s="79"/>
      <c r="Q419" s="46"/>
    </row>
    <row r="420" spans="1:17" s="40" customFormat="1" ht="20.25" customHeight="1" x14ac:dyDescent="0.2">
      <c r="A420" s="41">
        <v>56705</v>
      </c>
      <c r="B420" s="42">
        <f t="shared" si="43"/>
        <v>0</v>
      </c>
      <c r="C420" s="117"/>
      <c r="D420" s="43">
        <f t="shared" si="44"/>
        <v>0</v>
      </c>
      <c r="E420" s="44">
        <f t="shared" si="42"/>
        <v>0</v>
      </c>
      <c r="F420" s="43">
        <f t="shared" si="45"/>
        <v>0</v>
      </c>
      <c r="G420" s="45" t="e">
        <f>IF(AND(C420&lt;&gt;"",SUM(G$27:G419)&lt;E$19),$E$19/$E$23,0)</f>
        <v>#N/A</v>
      </c>
      <c r="H420" s="43">
        <f t="shared" si="46"/>
        <v>0</v>
      </c>
      <c r="I420" s="43">
        <f t="shared" si="48"/>
        <v>0</v>
      </c>
      <c r="J420" s="78" t="str">
        <f t="shared" si="47"/>
        <v>2054–2055</v>
      </c>
      <c r="K420" s="78"/>
      <c r="L420" s="89"/>
      <c r="M420" s="78"/>
      <c r="N420" s="87"/>
      <c r="O420" s="79"/>
      <c r="Q420" s="46"/>
    </row>
    <row r="421" spans="1:17" s="40" customFormat="1" ht="20.25" customHeight="1" x14ac:dyDescent="0.2">
      <c r="A421" s="41">
        <v>56735</v>
      </c>
      <c r="B421" s="42">
        <f t="shared" si="43"/>
        <v>0</v>
      </c>
      <c r="C421" s="117"/>
      <c r="D421" s="43">
        <f t="shared" si="44"/>
        <v>0</v>
      </c>
      <c r="E421" s="44">
        <f t="shared" si="42"/>
        <v>0</v>
      </c>
      <c r="F421" s="43">
        <f t="shared" si="45"/>
        <v>0</v>
      </c>
      <c r="G421" s="45" t="e">
        <f>IF(AND(C421&lt;&gt;"",SUM(G$27:G420)&lt;E$19),$E$19/$E$23,0)</f>
        <v>#N/A</v>
      </c>
      <c r="H421" s="43">
        <f t="shared" si="46"/>
        <v>0</v>
      </c>
      <c r="I421" s="43">
        <f t="shared" si="48"/>
        <v>0</v>
      </c>
      <c r="J421" s="78" t="str">
        <f t="shared" si="47"/>
        <v>2054–2055</v>
      </c>
      <c r="K421" s="78"/>
      <c r="L421" s="89"/>
      <c r="M421" s="78"/>
      <c r="N421" s="87"/>
      <c r="O421" s="79"/>
      <c r="Q421" s="46"/>
    </row>
    <row r="422" spans="1:17" s="40" customFormat="1" ht="20.25" customHeight="1" x14ac:dyDescent="0.2">
      <c r="A422" s="41">
        <v>56766</v>
      </c>
      <c r="B422" s="42">
        <f t="shared" si="43"/>
        <v>0</v>
      </c>
      <c r="C422" s="117"/>
      <c r="D422" s="43">
        <f t="shared" si="44"/>
        <v>0</v>
      </c>
      <c r="E422" s="44">
        <f t="shared" si="42"/>
        <v>0</v>
      </c>
      <c r="F422" s="43">
        <f t="shared" si="45"/>
        <v>0</v>
      </c>
      <c r="G422" s="45" t="e">
        <f>IF(AND(C422&lt;&gt;"",SUM(G$27:G421)&lt;E$19),$E$19/$E$23,0)</f>
        <v>#N/A</v>
      </c>
      <c r="H422" s="43">
        <f t="shared" si="46"/>
        <v>0</v>
      </c>
      <c r="I422" s="43">
        <f t="shared" si="48"/>
        <v>0</v>
      </c>
      <c r="J422" s="78" t="str">
        <f t="shared" si="47"/>
        <v>2054–2055</v>
      </c>
      <c r="K422" s="78"/>
      <c r="L422" s="89"/>
      <c r="M422" s="78"/>
      <c r="N422" s="87"/>
      <c r="O422" s="79"/>
      <c r="Q422" s="46"/>
    </row>
    <row r="423" spans="1:17" s="40" customFormat="1" ht="20.25" customHeight="1" x14ac:dyDescent="0.2">
      <c r="A423" s="41">
        <v>56796</v>
      </c>
      <c r="B423" s="42">
        <f t="shared" si="43"/>
        <v>0</v>
      </c>
      <c r="C423" s="117"/>
      <c r="D423" s="43">
        <f t="shared" si="44"/>
        <v>0</v>
      </c>
      <c r="E423" s="44">
        <f t="shared" si="42"/>
        <v>0</v>
      </c>
      <c r="F423" s="43">
        <f t="shared" si="45"/>
        <v>0</v>
      </c>
      <c r="G423" s="45" t="e">
        <f>IF(AND(C423&lt;&gt;"",SUM(G$27:G422)&lt;E$19),$E$19/$E$23,0)</f>
        <v>#N/A</v>
      </c>
      <c r="H423" s="43">
        <f t="shared" si="46"/>
        <v>0</v>
      </c>
      <c r="I423" s="43">
        <f t="shared" si="48"/>
        <v>0</v>
      </c>
      <c r="J423" s="78" t="str">
        <f t="shared" si="47"/>
        <v>2055–2056</v>
      </c>
      <c r="K423" s="78"/>
      <c r="L423" s="89"/>
      <c r="M423" s="78"/>
      <c r="N423" s="87"/>
      <c r="O423" s="79"/>
      <c r="Q423" s="46"/>
    </row>
    <row r="424" spans="1:17" s="40" customFormat="1" ht="20.25" customHeight="1" x14ac:dyDescent="0.2">
      <c r="A424" s="41">
        <v>56827</v>
      </c>
      <c r="B424" s="42">
        <f t="shared" si="43"/>
        <v>0</v>
      </c>
      <c r="C424" s="117"/>
      <c r="D424" s="43">
        <f t="shared" si="44"/>
        <v>0</v>
      </c>
      <c r="E424" s="44">
        <f t="shared" si="42"/>
        <v>0</v>
      </c>
      <c r="F424" s="43">
        <f t="shared" si="45"/>
        <v>0</v>
      </c>
      <c r="G424" s="45" t="e">
        <f>IF(AND(C424&lt;&gt;"",SUM(G$27:G423)&lt;E$19),$E$19/$E$23,0)</f>
        <v>#N/A</v>
      </c>
      <c r="H424" s="43">
        <f t="shared" si="46"/>
        <v>0</v>
      </c>
      <c r="I424" s="43">
        <f t="shared" si="48"/>
        <v>0</v>
      </c>
      <c r="J424" s="78" t="str">
        <f t="shared" si="47"/>
        <v>2055–2056</v>
      </c>
      <c r="K424" s="78"/>
      <c r="L424" s="89"/>
      <c r="M424" s="78"/>
      <c r="N424" s="87"/>
      <c r="O424" s="79"/>
      <c r="Q424" s="46"/>
    </row>
    <row r="425" spans="1:17" s="40" customFormat="1" ht="20.25" customHeight="1" x14ac:dyDescent="0.2">
      <c r="A425" s="41">
        <v>56858</v>
      </c>
      <c r="B425" s="42">
        <f t="shared" si="43"/>
        <v>0</v>
      </c>
      <c r="C425" s="117"/>
      <c r="D425" s="43">
        <f t="shared" si="44"/>
        <v>0</v>
      </c>
      <c r="E425" s="44">
        <f t="shared" si="42"/>
        <v>0</v>
      </c>
      <c r="F425" s="43">
        <f t="shared" si="45"/>
        <v>0</v>
      </c>
      <c r="G425" s="45" t="e">
        <f>IF(AND(C425&lt;&gt;"",SUM(G$27:G424)&lt;E$19),$E$19/$E$23,0)</f>
        <v>#N/A</v>
      </c>
      <c r="H425" s="43">
        <f t="shared" si="46"/>
        <v>0</v>
      </c>
      <c r="I425" s="43">
        <f t="shared" si="48"/>
        <v>0</v>
      </c>
      <c r="J425" s="78" t="str">
        <f t="shared" si="47"/>
        <v>2055–2056</v>
      </c>
      <c r="K425" s="78"/>
      <c r="L425" s="89"/>
      <c r="M425" s="78"/>
      <c r="N425" s="87"/>
      <c r="O425" s="79"/>
      <c r="Q425" s="46"/>
    </row>
    <row r="426" spans="1:17" s="40" customFormat="1" ht="20.25" customHeight="1" x14ac:dyDescent="0.2">
      <c r="A426" s="41">
        <v>56888</v>
      </c>
      <c r="B426" s="42">
        <f t="shared" si="43"/>
        <v>0</v>
      </c>
      <c r="C426" s="117"/>
      <c r="D426" s="43">
        <f t="shared" si="44"/>
        <v>0</v>
      </c>
      <c r="E426" s="44">
        <f t="shared" si="42"/>
        <v>0</v>
      </c>
      <c r="F426" s="43">
        <f t="shared" si="45"/>
        <v>0</v>
      </c>
      <c r="G426" s="45" t="e">
        <f>IF(AND(C426&lt;&gt;"",SUM(G$27:G425)&lt;E$19),$E$19/$E$23,0)</f>
        <v>#N/A</v>
      </c>
      <c r="H426" s="43">
        <f t="shared" si="46"/>
        <v>0</v>
      </c>
      <c r="I426" s="43">
        <f t="shared" si="48"/>
        <v>0</v>
      </c>
      <c r="J426" s="78" t="str">
        <f t="shared" si="47"/>
        <v>2055–2056</v>
      </c>
      <c r="K426" s="78"/>
      <c r="L426" s="89"/>
      <c r="M426" s="78"/>
      <c r="N426" s="87"/>
      <c r="O426" s="79"/>
      <c r="Q426" s="46"/>
    </row>
    <row r="427" spans="1:17" s="40" customFormat="1" ht="20.25" customHeight="1" x14ac:dyDescent="0.2">
      <c r="A427" s="41">
        <v>56919</v>
      </c>
      <c r="B427" s="42">
        <f t="shared" si="43"/>
        <v>0</v>
      </c>
      <c r="C427" s="117"/>
      <c r="D427" s="43">
        <f t="shared" si="44"/>
        <v>0</v>
      </c>
      <c r="E427" s="44">
        <f t="shared" si="42"/>
        <v>0</v>
      </c>
      <c r="F427" s="43">
        <f t="shared" si="45"/>
        <v>0</v>
      </c>
      <c r="G427" s="45" t="e">
        <f>IF(AND(C427&lt;&gt;"",SUM(G$27:G426)&lt;E$19),$E$19/$E$23,0)</f>
        <v>#N/A</v>
      </c>
      <c r="H427" s="43">
        <f t="shared" si="46"/>
        <v>0</v>
      </c>
      <c r="I427" s="43">
        <f t="shared" si="48"/>
        <v>0</v>
      </c>
      <c r="J427" s="78" t="str">
        <f t="shared" si="47"/>
        <v>2055–2056</v>
      </c>
      <c r="K427" s="78"/>
      <c r="L427" s="89"/>
      <c r="M427" s="78"/>
      <c r="N427" s="87"/>
      <c r="O427" s="79"/>
      <c r="Q427" s="46"/>
    </row>
    <row r="428" spans="1:17" s="40" customFormat="1" ht="20.25" customHeight="1" x14ac:dyDescent="0.2">
      <c r="A428" s="41">
        <v>56949</v>
      </c>
      <c r="B428" s="42">
        <f t="shared" si="43"/>
        <v>0</v>
      </c>
      <c r="C428" s="117"/>
      <c r="D428" s="43">
        <f t="shared" si="44"/>
        <v>0</v>
      </c>
      <c r="E428" s="44">
        <f t="shared" si="42"/>
        <v>0</v>
      </c>
      <c r="F428" s="43">
        <f t="shared" si="45"/>
        <v>0</v>
      </c>
      <c r="G428" s="45" t="e">
        <f>IF(AND(C428&lt;&gt;"",SUM(G$27:G427)&lt;E$19),$E$19/$E$23,0)</f>
        <v>#N/A</v>
      </c>
      <c r="H428" s="43">
        <f t="shared" si="46"/>
        <v>0</v>
      </c>
      <c r="I428" s="43">
        <f t="shared" si="48"/>
        <v>0</v>
      </c>
      <c r="J428" s="78" t="str">
        <f t="shared" si="47"/>
        <v>2055–2056</v>
      </c>
      <c r="K428" s="78"/>
      <c r="L428" s="89"/>
      <c r="M428" s="78"/>
      <c r="N428" s="87"/>
      <c r="O428" s="79"/>
      <c r="Q428" s="46"/>
    </row>
    <row r="429" spans="1:17" s="40" customFormat="1" ht="20.25" customHeight="1" x14ac:dyDescent="0.2">
      <c r="A429" s="41">
        <v>56980</v>
      </c>
      <c r="B429" s="42">
        <f t="shared" si="43"/>
        <v>0</v>
      </c>
      <c r="C429" s="117"/>
      <c r="D429" s="43">
        <f t="shared" si="44"/>
        <v>0</v>
      </c>
      <c r="E429" s="44">
        <f t="shared" si="42"/>
        <v>0</v>
      </c>
      <c r="F429" s="43">
        <f t="shared" si="45"/>
        <v>0</v>
      </c>
      <c r="G429" s="45" t="e">
        <f>IF(AND(C429&lt;&gt;"",SUM(G$27:G428)&lt;E$19),$E$19/$E$23,0)</f>
        <v>#N/A</v>
      </c>
      <c r="H429" s="43">
        <f t="shared" si="46"/>
        <v>0</v>
      </c>
      <c r="I429" s="43">
        <f t="shared" si="48"/>
        <v>0</v>
      </c>
      <c r="J429" s="78" t="str">
        <f t="shared" si="47"/>
        <v>2055–2056</v>
      </c>
      <c r="K429" s="78"/>
      <c r="L429" s="89"/>
      <c r="M429" s="78"/>
      <c r="N429" s="87"/>
      <c r="O429" s="79"/>
      <c r="Q429" s="46"/>
    </row>
    <row r="430" spans="1:17" s="40" customFormat="1" ht="20.25" customHeight="1" x14ac:dyDescent="0.2">
      <c r="A430" s="41">
        <v>57011</v>
      </c>
      <c r="B430" s="42">
        <f t="shared" si="43"/>
        <v>0</v>
      </c>
      <c r="C430" s="117"/>
      <c r="D430" s="43">
        <f t="shared" si="44"/>
        <v>0</v>
      </c>
      <c r="E430" s="44">
        <f t="shared" si="42"/>
        <v>0</v>
      </c>
      <c r="F430" s="43">
        <f t="shared" si="45"/>
        <v>0</v>
      </c>
      <c r="G430" s="45" t="e">
        <f>IF(AND(C430&lt;&gt;"",SUM(G$27:G429)&lt;E$19),$E$19/$E$23,0)</f>
        <v>#N/A</v>
      </c>
      <c r="H430" s="43">
        <f t="shared" si="46"/>
        <v>0</v>
      </c>
      <c r="I430" s="43">
        <f t="shared" si="48"/>
        <v>0</v>
      </c>
      <c r="J430" s="78" t="str">
        <f t="shared" si="47"/>
        <v>2055–2056</v>
      </c>
      <c r="K430" s="78"/>
      <c r="L430" s="89"/>
      <c r="M430" s="78"/>
      <c r="N430" s="87"/>
      <c r="O430" s="79"/>
      <c r="Q430" s="46"/>
    </row>
    <row r="431" spans="1:17" s="40" customFormat="1" ht="20.25" customHeight="1" x14ac:dyDescent="0.2">
      <c r="A431" s="41">
        <v>57040</v>
      </c>
      <c r="B431" s="42">
        <f t="shared" si="43"/>
        <v>0</v>
      </c>
      <c r="C431" s="117"/>
      <c r="D431" s="43">
        <f t="shared" si="44"/>
        <v>0</v>
      </c>
      <c r="E431" s="44">
        <f t="shared" si="42"/>
        <v>0</v>
      </c>
      <c r="F431" s="43">
        <f t="shared" si="45"/>
        <v>0</v>
      </c>
      <c r="G431" s="45" t="e">
        <f>IF(AND(C431&lt;&gt;"",SUM(G$27:G430)&lt;E$19),$E$19/$E$23,0)</f>
        <v>#N/A</v>
      </c>
      <c r="H431" s="43">
        <f t="shared" si="46"/>
        <v>0</v>
      </c>
      <c r="I431" s="43">
        <f t="shared" si="48"/>
        <v>0</v>
      </c>
      <c r="J431" s="78" t="str">
        <f t="shared" si="47"/>
        <v>2055–2056</v>
      </c>
      <c r="K431" s="78"/>
      <c r="L431" s="89"/>
      <c r="M431" s="78"/>
      <c r="N431" s="87"/>
      <c r="O431" s="79"/>
      <c r="Q431" s="46"/>
    </row>
    <row r="432" spans="1:17" s="40" customFormat="1" ht="20.25" customHeight="1" x14ac:dyDescent="0.2">
      <c r="A432" s="41">
        <v>57071</v>
      </c>
      <c r="B432" s="42">
        <f t="shared" si="43"/>
        <v>0</v>
      </c>
      <c r="C432" s="117"/>
      <c r="D432" s="43">
        <f t="shared" si="44"/>
        <v>0</v>
      </c>
      <c r="E432" s="44">
        <f t="shared" si="42"/>
        <v>0</v>
      </c>
      <c r="F432" s="43">
        <f t="shared" si="45"/>
        <v>0</v>
      </c>
      <c r="G432" s="45" t="e">
        <f>IF(AND(C432&lt;&gt;"",SUM(G$27:G431)&lt;E$19),$E$19/$E$23,0)</f>
        <v>#N/A</v>
      </c>
      <c r="H432" s="43">
        <f t="shared" si="46"/>
        <v>0</v>
      </c>
      <c r="I432" s="43">
        <f t="shared" si="48"/>
        <v>0</v>
      </c>
      <c r="J432" s="78" t="str">
        <f t="shared" si="47"/>
        <v>2055–2056</v>
      </c>
      <c r="K432" s="78"/>
      <c r="L432" s="89"/>
      <c r="M432" s="78"/>
      <c r="N432" s="87"/>
      <c r="O432" s="79"/>
      <c r="Q432" s="46"/>
    </row>
    <row r="433" spans="1:17" s="40" customFormat="1" ht="20.25" customHeight="1" x14ac:dyDescent="0.2">
      <c r="A433" s="41">
        <v>57101</v>
      </c>
      <c r="B433" s="42">
        <f t="shared" si="43"/>
        <v>0</v>
      </c>
      <c r="C433" s="117"/>
      <c r="D433" s="43">
        <f t="shared" si="44"/>
        <v>0</v>
      </c>
      <c r="E433" s="44">
        <f t="shared" si="42"/>
        <v>0</v>
      </c>
      <c r="F433" s="43">
        <f t="shared" si="45"/>
        <v>0</v>
      </c>
      <c r="G433" s="45" t="e">
        <f>IF(AND(C433&lt;&gt;"",SUM(G$27:G432)&lt;E$19),$E$19/$E$23,0)</f>
        <v>#N/A</v>
      </c>
      <c r="H433" s="43">
        <f t="shared" si="46"/>
        <v>0</v>
      </c>
      <c r="I433" s="43">
        <f t="shared" si="48"/>
        <v>0</v>
      </c>
      <c r="J433" s="78" t="str">
        <f t="shared" si="47"/>
        <v>2055–2056</v>
      </c>
      <c r="K433" s="78"/>
      <c r="L433" s="89"/>
      <c r="M433" s="78"/>
      <c r="N433" s="87"/>
      <c r="O433" s="79"/>
      <c r="Q433" s="46"/>
    </row>
    <row r="434" spans="1:17" s="40" customFormat="1" ht="20.25" customHeight="1" x14ac:dyDescent="0.2">
      <c r="A434" s="41">
        <v>57132</v>
      </c>
      <c r="B434" s="42">
        <f t="shared" si="43"/>
        <v>0</v>
      </c>
      <c r="C434" s="117"/>
      <c r="D434" s="43">
        <f t="shared" si="44"/>
        <v>0</v>
      </c>
      <c r="E434" s="44">
        <f t="shared" si="42"/>
        <v>0</v>
      </c>
      <c r="F434" s="43">
        <f t="shared" si="45"/>
        <v>0</v>
      </c>
      <c r="G434" s="45" t="e">
        <f>IF(AND(C434&lt;&gt;"",SUM(G$27:G433)&lt;E$19),$E$19/$E$23,0)</f>
        <v>#N/A</v>
      </c>
      <c r="H434" s="43">
        <f t="shared" si="46"/>
        <v>0</v>
      </c>
      <c r="I434" s="43">
        <f t="shared" si="48"/>
        <v>0</v>
      </c>
      <c r="J434" s="78" t="str">
        <f t="shared" si="47"/>
        <v>2055–2056</v>
      </c>
      <c r="K434" s="78"/>
      <c r="L434" s="89"/>
      <c r="M434" s="78"/>
      <c r="N434" s="87"/>
      <c r="O434" s="79"/>
      <c r="Q434" s="46"/>
    </row>
    <row r="435" spans="1:17" s="40" customFormat="1" ht="20.25" customHeight="1" x14ac:dyDescent="0.2">
      <c r="A435" s="41">
        <v>57162</v>
      </c>
      <c r="B435" s="42">
        <f t="shared" si="43"/>
        <v>0</v>
      </c>
      <c r="C435" s="117"/>
      <c r="D435" s="43">
        <f t="shared" si="44"/>
        <v>0</v>
      </c>
      <c r="E435" s="44">
        <f t="shared" si="42"/>
        <v>0</v>
      </c>
      <c r="F435" s="43">
        <f t="shared" si="45"/>
        <v>0</v>
      </c>
      <c r="G435" s="45" t="e">
        <f>IF(AND(C435&lt;&gt;"",SUM(G$27:G434)&lt;E$19),$E$19/$E$23,0)</f>
        <v>#N/A</v>
      </c>
      <c r="H435" s="43">
        <f t="shared" si="46"/>
        <v>0</v>
      </c>
      <c r="I435" s="43">
        <f t="shared" si="48"/>
        <v>0</v>
      </c>
      <c r="J435" s="78" t="str">
        <f t="shared" si="47"/>
        <v>2056–2057</v>
      </c>
      <c r="K435" s="78"/>
      <c r="L435" s="89"/>
      <c r="M435" s="78"/>
      <c r="N435" s="87"/>
      <c r="O435" s="79"/>
      <c r="Q435" s="46"/>
    </row>
    <row r="436" spans="1:17" s="40" customFormat="1" ht="20.25" customHeight="1" x14ac:dyDescent="0.2">
      <c r="A436" s="41">
        <v>57193</v>
      </c>
      <c r="B436" s="42">
        <f t="shared" si="43"/>
        <v>0</v>
      </c>
      <c r="C436" s="117"/>
      <c r="D436" s="43">
        <f t="shared" si="44"/>
        <v>0</v>
      </c>
      <c r="E436" s="44">
        <f t="shared" si="42"/>
        <v>0</v>
      </c>
      <c r="F436" s="43">
        <f t="shared" si="45"/>
        <v>0</v>
      </c>
      <c r="G436" s="45" t="e">
        <f>IF(AND(C436&lt;&gt;"",SUM(G$27:G435)&lt;E$19),$E$19/$E$23,0)</f>
        <v>#N/A</v>
      </c>
      <c r="H436" s="43">
        <f t="shared" si="46"/>
        <v>0</v>
      </c>
      <c r="I436" s="43">
        <f t="shared" si="48"/>
        <v>0</v>
      </c>
      <c r="J436" s="78" t="str">
        <f t="shared" si="47"/>
        <v>2056–2057</v>
      </c>
      <c r="K436" s="78"/>
      <c r="L436" s="89"/>
      <c r="M436" s="78"/>
      <c r="N436" s="87"/>
      <c r="O436" s="79"/>
      <c r="Q436" s="46"/>
    </row>
    <row r="437" spans="1:17" s="40" customFormat="1" ht="20.25" customHeight="1" x14ac:dyDescent="0.2">
      <c r="A437" s="41">
        <v>57224</v>
      </c>
      <c r="B437" s="42">
        <f t="shared" si="43"/>
        <v>0</v>
      </c>
      <c r="C437" s="117"/>
      <c r="D437" s="43">
        <f t="shared" si="44"/>
        <v>0</v>
      </c>
      <c r="E437" s="44">
        <f t="shared" si="42"/>
        <v>0</v>
      </c>
      <c r="F437" s="43">
        <f t="shared" si="45"/>
        <v>0</v>
      </c>
      <c r="G437" s="45" t="e">
        <f>IF(AND(C437&lt;&gt;"",SUM(G$27:G436)&lt;E$19),$E$19/$E$23,0)</f>
        <v>#N/A</v>
      </c>
      <c r="H437" s="43">
        <f t="shared" si="46"/>
        <v>0</v>
      </c>
      <c r="I437" s="43">
        <f t="shared" si="48"/>
        <v>0</v>
      </c>
      <c r="J437" s="78" t="str">
        <f t="shared" si="47"/>
        <v>2056–2057</v>
      </c>
      <c r="K437" s="78"/>
      <c r="L437" s="89"/>
      <c r="M437" s="78"/>
      <c r="N437" s="87"/>
      <c r="O437" s="79"/>
      <c r="Q437" s="46"/>
    </row>
    <row r="438" spans="1:17" s="40" customFormat="1" ht="20.25" customHeight="1" x14ac:dyDescent="0.2">
      <c r="A438" s="41">
        <v>57254</v>
      </c>
      <c r="B438" s="42">
        <f t="shared" si="43"/>
        <v>0</v>
      </c>
      <c r="C438" s="117"/>
      <c r="D438" s="43">
        <f t="shared" si="44"/>
        <v>0</v>
      </c>
      <c r="E438" s="44">
        <f t="shared" si="42"/>
        <v>0</v>
      </c>
      <c r="F438" s="43">
        <f t="shared" si="45"/>
        <v>0</v>
      </c>
      <c r="G438" s="45" t="e">
        <f>IF(AND(C438&lt;&gt;"",SUM(G$27:G437)&lt;E$19),$E$19/$E$23,0)</f>
        <v>#N/A</v>
      </c>
      <c r="H438" s="43">
        <f t="shared" si="46"/>
        <v>0</v>
      </c>
      <c r="I438" s="43">
        <f t="shared" si="48"/>
        <v>0</v>
      </c>
      <c r="J438" s="78" t="str">
        <f t="shared" si="47"/>
        <v>2056–2057</v>
      </c>
      <c r="K438" s="78"/>
      <c r="L438" s="89"/>
      <c r="M438" s="78"/>
      <c r="N438" s="87"/>
      <c r="O438" s="79"/>
      <c r="Q438" s="46"/>
    </row>
    <row r="439" spans="1:17" s="40" customFormat="1" ht="20.25" customHeight="1" x14ac:dyDescent="0.2">
      <c r="A439" s="41">
        <v>57285</v>
      </c>
      <c r="B439" s="42">
        <f t="shared" si="43"/>
        <v>0</v>
      </c>
      <c r="C439" s="117"/>
      <c r="D439" s="43">
        <f t="shared" si="44"/>
        <v>0</v>
      </c>
      <c r="E439" s="44">
        <f t="shared" si="42"/>
        <v>0</v>
      </c>
      <c r="F439" s="43">
        <f t="shared" si="45"/>
        <v>0</v>
      </c>
      <c r="G439" s="45" t="e">
        <f>IF(AND(C439&lt;&gt;"",SUM(G$27:G438)&lt;E$19),$E$19/$E$23,0)</f>
        <v>#N/A</v>
      </c>
      <c r="H439" s="43">
        <f t="shared" si="46"/>
        <v>0</v>
      </c>
      <c r="I439" s="43">
        <f t="shared" si="48"/>
        <v>0</v>
      </c>
      <c r="J439" s="78" t="str">
        <f t="shared" si="47"/>
        <v>2056–2057</v>
      </c>
      <c r="K439" s="78"/>
      <c r="L439" s="89"/>
      <c r="M439" s="78"/>
      <c r="N439" s="87"/>
      <c r="O439" s="79"/>
      <c r="Q439" s="46"/>
    </row>
    <row r="440" spans="1:17" s="40" customFormat="1" ht="20.25" customHeight="1" x14ac:dyDescent="0.2">
      <c r="A440" s="41">
        <v>57315</v>
      </c>
      <c r="B440" s="42">
        <f t="shared" si="43"/>
        <v>0</v>
      </c>
      <c r="C440" s="117"/>
      <c r="D440" s="43">
        <f t="shared" si="44"/>
        <v>0</v>
      </c>
      <c r="E440" s="44">
        <f t="shared" si="42"/>
        <v>0</v>
      </c>
      <c r="F440" s="43">
        <f t="shared" si="45"/>
        <v>0</v>
      </c>
      <c r="G440" s="45" t="e">
        <f>IF(AND(C440&lt;&gt;"",SUM(G$27:G439)&lt;E$19),$E$19/$E$23,0)</f>
        <v>#N/A</v>
      </c>
      <c r="H440" s="43">
        <f t="shared" si="46"/>
        <v>0</v>
      </c>
      <c r="I440" s="43">
        <f t="shared" si="48"/>
        <v>0</v>
      </c>
      <c r="J440" s="78" t="str">
        <f t="shared" si="47"/>
        <v>2056–2057</v>
      </c>
      <c r="K440" s="78"/>
      <c r="L440" s="89"/>
      <c r="M440" s="78"/>
      <c r="N440" s="87"/>
      <c r="O440" s="79"/>
      <c r="Q440" s="46"/>
    </row>
    <row r="441" spans="1:17" s="40" customFormat="1" ht="20.25" customHeight="1" x14ac:dyDescent="0.2">
      <c r="A441" s="41">
        <v>57346</v>
      </c>
      <c r="B441" s="42">
        <f t="shared" si="43"/>
        <v>0</v>
      </c>
      <c r="C441" s="117"/>
      <c r="D441" s="43">
        <f t="shared" si="44"/>
        <v>0</v>
      </c>
      <c r="E441" s="44">
        <f t="shared" si="42"/>
        <v>0</v>
      </c>
      <c r="F441" s="43">
        <f t="shared" si="45"/>
        <v>0</v>
      </c>
      <c r="G441" s="45" t="e">
        <f>IF(AND(C441&lt;&gt;"",SUM(G$27:G440)&lt;E$19),$E$19/$E$23,0)</f>
        <v>#N/A</v>
      </c>
      <c r="H441" s="43">
        <f t="shared" si="46"/>
        <v>0</v>
      </c>
      <c r="I441" s="43">
        <f t="shared" si="48"/>
        <v>0</v>
      </c>
      <c r="J441" s="78" t="str">
        <f t="shared" si="47"/>
        <v>2056–2057</v>
      </c>
      <c r="K441" s="78"/>
      <c r="L441" s="89"/>
      <c r="M441" s="78"/>
      <c r="N441" s="87"/>
      <c r="O441" s="79"/>
      <c r="Q441" s="46"/>
    </row>
    <row r="442" spans="1:17" s="40" customFormat="1" ht="20.25" customHeight="1" x14ac:dyDescent="0.2">
      <c r="A442" s="41">
        <v>57377</v>
      </c>
      <c r="B442" s="42">
        <f t="shared" si="43"/>
        <v>0</v>
      </c>
      <c r="C442" s="117"/>
      <c r="D442" s="43">
        <f t="shared" si="44"/>
        <v>0</v>
      </c>
      <c r="E442" s="44">
        <f t="shared" si="42"/>
        <v>0</v>
      </c>
      <c r="F442" s="43">
        <f t="shared" si="45"/>
        <v>0</v>
      </c>
      <c r="G442" s="45" t="e">
        <f>IF(AND(C442&lt;&gt;"",SUM(G$27:G441)&lt;E$19),$E$19/$E$23,0)</f>
        <v>#N/A</v>
      </c>
      <c r="H442" s="43">
        <f t="shared" si="46"/>
        <v>0</v>
      </c>
      <c r="I442" s="43">
        <f t="shared" si="48"/>
        <v>0</v>
      </c>
      <c r="J442" s="78" t="str">
        <f t="shared" si="47"/>
        <v>2056–2057</v>
      </c>
      <c r="K442" s="78"/>
      <c r="L442" s="89"/>
      <c r="M442" s="78"/>
      <c r="N442" s="87"/>
      <c r="O442" s="79"/>
      <c r="Q442" s="46"/>
    </row>
    <row r="443" spans="1:17" s="40" customFormat="1" ht="20.25" customHeight="1" x14ac:dyDescent="0.2">
      <c r="A443" s="41">
        <v>57405</v>
      </c>
      <c r="B443" s="42">
        <f t="shared" si="43"/>
        <v>0</v>
      </c>
      <c r="C443" s="117"/>
      <c r="D443" s="43">
        <f t="shared" si="44"/>
        <v>0</v>
      </c>
      <c r="E443" s="44">
        <f t="shared" si="42"/>
        <v>0</v>
      </c>
      <c r="F443" s="43">
        <f t="shared" si="45"/>
        <v>0</v>
      </c>
      <c r="G443" s="45" t="e">
        <f>IF(AND(C443&lt;&gt;"",SUM(G$27:G442)&lt;E$19),$E$19/$E$23,0)</f>
        <v>#N/A</v>
      </c>
      <c r="H443" s="43">
        <f t="shared" si="46"/>
        <v>0</v>
      </c>
      <c r="I443" s="43">
        <f t="shared" si="48"/>
        <v>0</v>
      </c>
      <c r="J443" s="78" t="str">
        <f t="shared" si="47"/>
        <v>2056–2057</v>
      </c>
      <c r="K443" s="78"/>
      <c r="L443" s="89"/>
      <c r="M443" s="78"/>
      <c r="N443" s="87"/>
      <c r="O443" s="79"/>
      <c r="Q443" s="46"/>
    </row>
    <row r="444" spans="1:17" s="40" customFormat="1" ht="20.25" customHeight="1" x14ac:dyDescent="0.2">
      <c r="A444" s="41">
        <v>57436</v>
      </c>
      <c r="B444" s="42">
        <f t="shared" si="43"/>
        <v>0</v>
      </c>
      <c r="C444" s="117"/>
      <c r="D444" s="43">
        <f t="shared" si="44"/>
        <v>0</v>
      </c>
      <c r="E444" s="44">
        <f t="shared" si="42"/>
        <v>0</v>
      </c>
      <c r="F444" s="43">
        <f t="shared" si="45"/>
        <v>0</v>
      </c>
      <c r="G444" s="45" t="e">
        <f>IF(AND(C444&lt;&gt;"",SUM(G$27:G443)&lt;E$19),$E$19/$E$23,0)</f>
        <v>#N/A</v>
      </c>
      <c r="H444" s="43">
        <f t="shared" si="46"/>
        <v>0</v>
      </c>
      <c r="I444" s="43">
        <f t="shared" si="48"/>
        <v>0</v>
      </c>
      <c r="J444" s="78" t="str">
        <f t="shared" si="47"/>
        <v>2056–2057</v>
      </c>
      <c r="K444" s="78"/>
      <c r="L444" s="89"/>
      <c r="M444" s="78"/>
      <c r="N444" s="87"/>
      <c r="O444" s="79"/>
      <c r="Q444" s="46"/>
    </row>
    <row r="445" spans="1:17" s="40" customFormat="1" ht="20.25" customHeight="1" x14ac:dyDescent="0.2">
      <c r="A445" s="41">
        <v>57466</v>
      </c>
      <c r="B445" s="42">
        <f t="shared" si="43"/>
        <v>0</v>
      </c>
      <c r="C445" s="117"/>
      <c r="D445" s="43">
        <f t="shared" si="44"/>
        <v>0</v>
      </c>
      <c r="E445" s="44">
        <f t="shared" si="42"/>
        <v>0</v>
      </c>
      <c r="F445" s="43">
        <f t="shared" si="45"/>
        <v>0</v>
      </c>
      <c r="G445" s="45" t="e">
        <f>IF(AND(C445&lt;&gt;"",SUM(G$27:G444)&lt;E$19),$E$19/$E$23,0)</f>
        <v>#N/A</v>
      </c>
      <c r="H445" s="43">
        <f t="shared" si="46"/>
        <v>0</v>
      </c>
      <c r="I445" s="43">
        <f t="shared" si="48"/>
        <v>0</v>
      </c>
      <c r="J445" s="78" t="str">
        <f t="shared" si="47"/>
        <v>2056–2057</v>
      </c>
      <c r="K445" s="78"/>
      <c r="L445" s="89"/>
      <c r="M445" s="78"/>
      <c r="N445" s="87"/>
      <c r="O445" s="79"/>
      <c r="Q445" s="46"/>
    </row>
    <row r="446" spans="1:17" s="40" customFormat="1" ht="20.25" customHeight="1" x14ac:dyDescent="0.2">
      <c r="A446" s="41">
        <v>57497</v>
      </c>
      <c r="B446" s="42">
        <f t="shared" si="43"/>
        <v>0</v>
      </c>
      <c r="C446" s="117"/>
      <c r="D446" s="43">
        <f t="shared" si="44"/>
        <v>0</v>
      </c>
      <c r="E446" s="44">
        <f t="shared" si="42"/>
        <v>0</v>
      </c>
      <c r="F446" s="43">
        <f t="shared" si="45"/>
        <v>0</v>
      </c>
      <c r="G446" s="45" t="e">
        <f>IF(AND(C446&lt;&gt;"",SUM(G$27:G445)&lt;E$19),$E$19/$E$23,0)</f>
        <v>#N/A</v>
      </c>
      <c r="H446" s="43">
        <f t="shared" si="46"/>
        <v>0</v>
      </c>
      <c r="I446" s="43">
        <f t="shared" si="48"/>
        <v>0</v>
      </c>
      <c r="J446" s="78" t="str">
        <f t="shared" si="47"/>
        <v>2056–2057</v>
      </c>
      <c r="K446" s="78"/>
      <c r="L446" s="89"/>
      <c r="M446" s="78"/>
      <c r="N446" s="87"/>
      <c r="O446" s="79"/>
      <c r="Q446" s="46"/>
    </row>
    <row r="447" spans="1:17" s="40" customFormat="1" ht="20.25" customHeight="1" x14ac:dyDescent="0.2">
      <c r="A447" s="41">
        <v>57527</v>
      </c>
      <c r="B447" s="42">
        <f t="shared" si="43"/>
        <v>0</v>
      </c>
      <c r="C447" s="117"/>
      <c r="D447" s="43">
        <f t="shared" si="44"/>
        <v>0</v>
      </c>
      <c r="E447" s="44">
        <f t="shared" si="42"/>
        <v>0</v>
      </c>
      <c r="F447" s="43">
        <f t="shared" si="45"/>
        <v>0</v>
      </c>
      <c r="G447" s="45" t="e">
        <f>IF(AND(C447&lt;&gt;"",SUM(G$27:G446)&lt;E$19),$E$19/$E$23,0)</f>
        <v>#N/A</v>
      </c>
      <c r="H447" s="43">
        <f t="shared" si="46"/>
        <v>0</v>
      </c>
      <c r="I447" s="43">
        <f t="shared" si="48"/>
        <v>0</v>
      </c>
      <c r="J447" s="78" t="str">
        <f t="shared" si="47"/>
        <v>2057–2058</v>
      </c>
      <c r="K447" s="78"/>
      <c r="L447" s="89"/>
      <c r="M447" s="78"/>
      <c r="N447" s="87"/>
      <c r="O447" s="79"/>
      <c r="Q447" s="46"/>
    </row>
    <row r="448" spans="1:17" s="40" customFormat="1" ht="20.25" customHeight="1" x14ac:dyDescent="0.2">
      <c r="A448" s="41">
        <v>57558</v>
      </c>
      <c r="B448" s="42">
        <f t="shared" si="43"/>
        <v>0</v>
      </c>
      <c r="C448" s="117"/>
      <c r="D448" s="43">
        <f t="shared" si="44"/>
        <v>0</v>
      </c>
      <c r="E448" s="44">
        <f t="shared" si="42"/>
        <v>0</v>
      </c>
      <c r="F448" s="43">
        <f t="shared" si="45"/>
        <v>0</v>
      </c>
      <c r="G448" s="45" t="e">
        <f>IF(AND(C448&lt;&gt;"",SUM(G$27:G447)&lt;E$19),$E$19/$E$23,0)</f>
        <v>#N/A</v>
      </c>
      <c r="H448" s="43">
        <f t="shared" si="46"/>
        <v>0</v>
      </c>
      <c r="I448" s="43">
        <f t="shared" si="48"/>
        <v>0</v>
      </c>
      <c r="J448" s="78" t="str">
        <f t="shared" si="47"/>
        <v>2057–2058</v>
      </c>
      <c r="K448" s="78"/>
      <c r="L448" s="89"/>
      <c r="M448" s="78"/>
      <c r="N448" s="87"/>
      <c r="O448" s="79"/>
      <c r="Q448" s="46"/>
    </row>
    <row r="449" spans="1:17" s="40" customFormat="1" ht="20.25" customHeight="1" x14ac:dyDescent="0.2">
      <c r="A449" s="41">
        <v>57589</v>
      </c>
      <c r="B449" s="42">
        <f t="shared" si="43"/>
        <v>0</v>
      </c>
      <c r="C449" s="117"/>
      <c r="D449" s="43">
        <f t="shared" si="44"/>
        <v>0</v>
      </c>
      <c r="E449" s="44">
        <f t="shared" si="42"/>
        <v>0</v>
      </c>
      <c r="F449" s="43">
        <f t="shared" si="45"/>
        <v>0</v>
      </c>
      <c r="G449" s="45" t="e">
        <f>IF(AND(C449&lt;&gt;"",SUM(G$27:G448)&lt;E$19),$E$19/$E$23,0)</f>
        <v>#N/A</v>
      </c>
      <c r="H449" s="43">
        <f t="shared" si="46"/>
        <v>0</v>
      </c>
      <c r="I449" s="43">
        <f t="shared" si="48"/>
        <v>0</v>
      </c>
      <c r="J449" s="78" t="str">
        <f t="shared" si="47"/>
        <v>2057–2058</v>
      </c>
      <c r="K449" s="78"/>
      <c r="L449" s="89"/>
      <c r="M449" s="78"/>
      <c r="N449" s="87"/>
      <c r="O449" s="79"/>
      <c r="Q449" s="46"/>
    </row>
    <row r="450" spans="1:17" s="40" customFormat="1" ht="20.25" customHeight="1" x14ac:dyDescent="0.2">
      <c r="A450" s="41">
        <v>57619</v>
      </c>
      <c r="B450" s="42">
        <f t="shared" si="43"/>
        <v>0</v>
      </c>
      <c r="C450" s="117"/>
      <c r="D450" s="43">
        <f t="shared" si="44"/>
        <v>0</v>
      </c>
      <c r="E450" s="44">
        <f t="shared" si="42"/>
        <v>0</v>
      </c>
      <c r="F450" s="43">
        <f t="shared" si="45"/>
        <v>0</v>
      </c>
      <c r="G450" s="45" t="e">
        <f>IF(AND(C450&lt;&gt;"",SUM(G$27:G449)&lt;E$19),$E$19/$E$23,0)</f>
        <v>#N/A</v>
      </c>
      <c r="H450" s="43">
        <f t="shared" si="46"/>
        <v>0</v>
      </c>
      <c r="I450" s="43">
        <f t="shared" si="48"/>
        <v>0</v>
      </c>
      <c r="J450" s="78" t="str">
        <f t="shared" si="47"/>
        <v>2057–2058</v>
      </c>
      <c r="K450" s="78"/>
      <c r="L450" s="89"/>
      <c r="M450" s="78"/>
      <c r="N450" s="87"/>
      <c r="O450" s="79"/>
      <c r="Q450" s="46"/>
    </row>
    <row r="451" spans="1:17" s="40" customFormat="1" ht="20.25" customHeight="1" x14ac:dyDescent="0.2">
      <c r="A451" s="41">
        <v>57650</v>
      </c>
      <c r="B451" s="42">
        <f t="shared" si="43"/>
        <v>0</v>
      </c>
      <c r="C451" s="117"/>
      <c r="D451" s="43">
        <f t="shared" si="44"/>
        <v>0</v>
      </c>
      <c r="E451" s="44">
        <f t="shared" si="42"/>
        <v>0</v>
      </c>
      <c r="F451" s="43">
        <f t="shared" si="45"/>
        <v>0</v>
      </c>
      <c r="G451" s="45" t="e">
        <f>IF(AND(C451&lt;&gt;"",SUM(G$27:G450)&lt;E$19),$E$19/$E$23,0)</f>
        <v>#N/A</v>
      </c>
      <c r="H451" s="43">
        <f t="shared" si="46"/>
        <v>0</v>
      </c>
      <c r="I451" s="43">
        <f t="shared" si="48"/>
        <v>0</v>
      </c>
      <c r="J451" s="78" t="str">
        <f t="shared" si="47"/>
        <v>2057–2058</v>
      </c>
      <c r="K451" s="78"/>
      <c r="L451" s="89"/>
      <c r="M451" s="78"/>
      <c r="N451" s="87"/>
      <c r="O451" s="79"/>
      <c r="Q451" s="46"/>
    </row>
    <row r="452" spans="1:17" s="40" customFormat="1" ht="20.25" customHeight="1" x14ac:dyDescent="0.2">
      <c r="A452" s="41">
        <v>57680</v>
      </c>
      <c r="B452" s="42">
        <f t="shared" si="43"/>
        <v>0</v>
      </c>
      <c r="C452" s="117"/>
      <c r="D452" s="43">
        <f t="shared" si="44"/>
        <v>0</v>
      </c>
      <c r="E452" s="44">
        <f t="shared" si="42"/>
        <v>0</v>
      </c>
      <c r="F452" s="43">
        <f t="shared" si="45"/>
        <v>0</v>
      </c>
      <c r="G452" s="45" t="e">
        <f>IF(AND(C452&lt;&gt;"",SUM(G$27:G451)&lt;E$19),$E$19/$E$23,0)</f>
        <v>#N/A</v>
      </c>
      <c r="H452" s="43">
        <f t="shared" si="46"/>
        <v>0</v>
      </c>
      <c r="I452" s="43">
        <f t="shared" si="48"/>
        <v>0</v>
      </c>
      <c r="J452" s="78" t="str">
        <f t="shared" si="47"/>
        <v>2057–2058</v>
      </c>
      <c r="K452" s="78"/>
      <c r="L452" s="89"/>
      <c r="M452" s="78"/>
      <c r="N452" s="87"/>
      <c r="O452" s="79"/>
      <c r="Q452" s="46"/>
    </row>
    <row r="453" spans="1:17" s="40" customFormat="1" ht="20.25" customHeight="1" x14ac:dyDescent="0.2">
      <c r="A453" s="41">
        <v>57711</v>
      </c>
      <c r="B453" s="42">
        <f t="shared" si="43"/>
        <v>0</v>
      </c>
      <c r="C453" s="117"/>
      <c r="D453" s="43">
        <f t="shared" si="44"/>
        <v>0</v>
      </c>
      <c r="E453" s="44">
        <f t="shared" si="42"/>
        <v>0</v>
      </c>
      <c r="F453" s="43">
        <f t="shared" si="45"/>
        <v>0</v>
      </c>
      <c r="G453" s="45" t="e">
        <f>IF(AND(C453&lt;&gt;"",SUM(G$27:G452)&lt;E$19),$E$19/$E$23,0)</f>
        <v>#N/A</v>
      </c>
      <c r="H453" s="43">
        <f t="shared" si="46"/>
        <v>0</v>
      </c>
      <c r="I453" s="43">
        <f t="shared" si="48"/>
        <v>0</v>
      </c>
      <c r="J453" s="78" t="str">
        <f t="shared" si="47"/>
        <v>2057–2058</v>
      </c>
      <c r="K453" s="78"/>
      <c r="L453" s="89"/>
      <c r="M453" s="78"/>
      <c r="N453" s="87"/>
      <c r="O453" s="79"/>
      <c r="Q453" s="46"/>
    </row>
    <row r="454" spans="1:17" s="40" customFormat="1" ht="20.25" customHeight="1" x14ac:dyDescent="0.2">
      <c r="A454" s="41">
        <v>57742</v>
      </c>
      <c r="B454" s="42">
        <f t="shared" si="43"/>
        <v>0</v>
      </c>
      <c r="C454" s="117"/>
      <c r="D454" s="43">
        <f t="shared" si="44"/>
        <v>0</v>
      </c>
      <c r="E454" s="44">
        <f t="shared" si="42"/>
        <v>0</v>
      </c>
      <c r="F454" s="43">
        <f t="shared" si="45"/>
        <v>0</v>
      </c>
      <c r="G454" s="45" t="e">
        <f>IF(AND(C454&lt;&gt;"",SUM(G$27:G453)&lt;E$19),$E$19/$E$23,0)</f>
        <v>#N/A</v>
      </c>
      <c r="H454" s="43">
        <f t="shared" si="46"/>
        <v>0</v>
      </c>
      <c r="I454" s="43">
        <f t="shared" si="48"/>
        <v>0</v>
      </c>
      <c r="J454" s="78" t="str">
        <f t="shared" si="47"/>
        <v>2057–2058</v>
      </c>
      <c r="K454" s="78"/>
      <c r="L454" s="89"/>
      <c r="M454" s="78"/>
      <c r="N454" s="87"/>
      <c r="O454" s="79"/>
      <c r="Q454" s="46"/>
    </row>
    <row r="455" spans="1:17" s="40" customFormat="1" ht="20.25" customHeight="1" x14ac:dyDescent="0.2">
      <c r="A455" s="41">
        <v>57770</v>
      </c>
      <c r="B455" s="42">
        <f t="shared" si="43"/>
        <v>0</v>
      </c>
      <c r="C455" s="117"/>
      <c r="D455" s="43">
        <f t="shared" si="44"/>
        <v>0</v>
      </c>
      <c r="E455" s="44">
        <f t="shared" si="42"/>
        <v>0</v>
      </c>
      <c r="F455" s="43">
        <f t="shared" si="45"/>
        <v>0</v>
      </c>
      <c r="G455" s="45" t="e">
        <f>IF(AND(C455&lt;&gt;"",SUM(G$27:G454)&lt;E$19),$E$19/$E$23,0)</f>
        <v>#N/A</v>
      </c>
      <c r="H455" s="43">
        <f t="shared" si="46"/>
        <v>0</v>
      </c>
      <c r="I455" s="43">
        <f t="shared" si="48"/>
        <v>0</v>
      </c>
      <c r="J455" s="78" t="str">
        <f t="shared" si="47"/>
        <v>2057–2058</v>
      </c>
      <c r="K455" s="78"/>
      <c r="L455" s="89"/>
      <c r="M455" s="78"/>
      <c r="N455" s="87"/>
      <c r="O455" s="79"/>
      <c r="Q455" s="46"/>
    </row>
    <row r="456" spans="1:17" s="40" customFormat="1" ht="20.25" customHeight="1" x14ac:dyDescent="0.2">
      <c r="A456" s="41">
        <v>57801</v>
      </c>
      <c r="B456" s="42">
        <f t="shared" si="43"/>
        <v>0</v>
      </c>
      <c r="C456" s="117"/>
      <c r="D456" s="43">
        <f t="shared" si="44"/>
        <v>0</v>
      </c>
      <c r="E456" s="44">
        <f t="shared" si="42"/>
        <v>0</v>
      </c>
      <c r="F456" s="43">
        <f t="shared" si="45"/>
        <v>0</v>
      </c>
      <c r="G456" s="45" t="e">
        <f>IF(AND(C456&lt;&gt;"",SUM(G$27:G455)&lt;E$19),$E$19/$E$23,0)</f>
        <v>#N/A</v>
      </c>
      <c r="H456" s="43">
        <f t="shared" si="46"/>
        <v>0</v>
      </c>
      <c r="I456" s="43">
        <f t="shared" si="48"/>
        <v>0</v>
      </c>
      <c r="J456" s="78" t="str">
        <f t="shared" si="47"/>
        <v>2057–2058</v>
      </c>
      <c r="K456" s="78"/>
      <c r="L456" s="89"/>
      <c r="M456" s="78"/>
      <c r="N456" s="87"/>
      <c r="O456" s="79"/>
      <c r="Q456" s="46"/>
    </row>
    <row r="457" spans="1:17" s="40" customFormat="1" ht="20.25" customHeight="1" x14ac:dyDescent="0.2">
      <c r="A457" s="41">
        <v>57831</v>
      </c>
      <c r="B457" s="42">
        <f t="shared" si="43"/>
        <v>0</v>
      </c>
      <c r="C457" s="117"/>
      <c r="D457" s="43">
        <f t="shared" si="44"/>
        <v>0</v>
      </c>
      <c r="E457" s="44">
        <f t="shared" si="42"/>
        <v>0</v>
      </c>
      <c r="F457" s="43">
        <f t="shared" si="45"/>
        <v>0</v>
      </c>
      <c r="G457" s="45" t="e">
        <f>IF(AND(C457&lt;&gt;"",SUM(G$27:G456)&lt;E$19),$E$19/$E$23,0)</f>
        <v>#N/A</v>
      </c>
      <c r="H457" s="43">
        <f t="shared" si="46"/>
        <v>0</v>
      </c>
      <c r="I457" s="43">
        <f t="shared" si="48"/>
        <v>0</v>
      </c>
      <c r="J457" s="78" t="str">
        <f t="shared" si="47"/>
        <v>2057–2058</v>
      </c>
      <c r="K457" s="78"/>
      <c r="L457" s="89"/>
      <c r="M457" s="78"/>
      <c r="N457" s="87"/>
      <c r="O457" s="79"/>
      <c r="Q457" s="46"/>
    </row>
    <row r="458" spans="1:17" s="40" customFormat="1" ht="20.25" customHeight="1" x14ac:dyDescent="0.2">
      <c r="A458" s="41">
        <v>57862</v>
      </c>
      <c r="B458" s="42">
        <f t="shared" si="43"/>
        <v>0</v>
      </c>
      <c r="C458" s="117"/>
      <c r="D458" s="43">
        <f t="shared" si="44"/>
        <v>0</v>
      </c>
      <c r="E458" s="44">
        <f t="shared" si="42"/>
        <v>0</v>
      </c>
      <c r="F458" s="43">
        <f t="shared" si="45"/>
        <v>0</v>
      </c>
      <c r="G458" s="45" t="e">
        <f>IF(AND(C458&lt;&gt;"",SUM(G$27:G457)&lt;E$19),$E$19/$E$23,0)</f>
        <v>#N/A</v>
      </c>
      <c r="H458" s="43">
        <f t="shared" si="46"/>
        <v>0</v>
      </c>
      <c r="I458" s="43">
        <f t="shared" si="48"/>
        <v>0</v>
      </c>
      <c r="J458" s="78" t="str">
        <f t="shared" si="47"/>
        <v>2057–2058</v>
      </c>
      <c r="K458" s="78"/>
      <c r="L458" s="89"/>
      <c r="M458" s="78"/>
      <c r="N458" s="87"/>
      <c r="O458" s="79"/>
      <c r="Q458" s="46"/>
    </row>
    <row r="459" spans="1:17" s="40" customFormat="1" ht="20.25" customHeight="1" x14ac:dyDescent="0.2">
      <c r="A459" s="41">
        <v>57892</v>
      </c>
      <c r="B459" s="42">
        <f t="shared" si="43"/>
        <v>0</v>
      </c>
      <c r="C459" s="117"/>
      <c r="D459" s="43">
        <f t="shared" si="44"/>
        <v>0</v>
      </c>
      <c r="E459" s="44">
        <f t="shared" si="42"/>
        <v>0</v>
      </c>
      <c r="F459" s="43">
        <f t="shared" si="45"/>
        <v>0</v>
      </c>
      <c r="G459" s="45" t="e">
        <f>IF(AND(C459&lt;&gt;"",SUM(G$27:G458)&lt;E$19),$E$19/$E$23,0)</f>
        <v>#N/A</v>
      </c>
      <c r="H459" s="43">
        <f t="shared" si="46"/>
        <v>0</v>
      </c>
      <c r="I459" s="43">
        <f t="shared" si="48"/>
        <v>0</v>
      </c>
      <c r="J459" s="78" t="str">
        <f t="shared" si="47"/>
        <v>2058–2059</v>
      </c>
      <c r="K459" s="78"/>
      <c r="L459" s="89"/>
      <c r="M459" s="78"/>
      <c r="N459" s="87"/>
      <c r="O459" s="79"/>
      <c r="Q459" s="46"/>
    </row>
    <row r="460" spans="1:17" s="40" customFormat="1" ht="20.25" customHeight="1" x14ac:dyDescent="0.2">
      <c r="A460" s="41">
        <v>57923</v>
      </c>
      <c r="B460" s="42">
        <f t="shared" si="43"/>
        <v>0</v>
      </c>
      <c r="C460" s="117"/>
      <c r="D460" s="43">
        <f t="shared" si="44"/>
        <v>0</v>
      </c>
      <c r="E460" s="44">
        <f t="shared" si="42"/>
        <v>0</v>
      </c>
      <c r="F460" s="43">
        <f t="shared" si="45"/>
        <v>0</v>
      </c>
      <c r="G460" s="45" t="e">
        <f>IF(AND(C460&lt;&gt;"",SUM(G$27:G459)&lt;E$19),$E$19/$E$23,0)</f>
        <v>#N/A</v>
      </c>
      <c r="H460" s="43">
        <f t="shared" si="46"/>
        <v>0</v>
      </c>
      <c r="I460" s="43">
        <f t="shared" si="48"/>
        <v>0</v>
      </c>
      <c r="J460" s="78" t="str">
        <f t="shared" si="47"/>
        <v>2058–2059</v>
      </c>
      <c r="K460" s="78"/>
      <c r="L460" s="89"/>
      <c r="M460" s="78"/>
      <c r="N460" s="87"/>
      <c r="O460" s="79"/>
      <c r="Q460" s="46"/>
    </row>
    <row r="461" spans="1:17" s="40" customFormat="1" ht="20.25" customHeight="1" x14ac:dyDescent="0.2">
      <c r="A461" s="41">
        <v>57954</v>
      </c>
      <c r="B461" s="42">
        <f t="shared" si="43"/>
        <v>0</v>
      </c>
      <c r="C461" s="117"/>
      <c r="D461" s="43">
        <f t="shared" si="44"/>
        <v>0</v>
      </c>
      <c r="E461" s="44">
        <f t="shared" si="42"/>
        <v>0</v>
      </c>
      <c r="F461" s="43">
        <f t="shared" si="45"/>
        <v>0</v>
      </c>
      <c r="G461" s="45" t="e">
        <f>IF(AND(C461&lt;&gt;"",SUM(G$27:G460)&lt;E$19),$E$19/$E$23,0)</f>
        <v>#N/A</v>
      </c>
      <c r="H461" s="43">
        <f t="shared" si="46"/>
        <v>0</v>
      </c>
      <c r="I461" s="43">
        <f t="shared" si="48"/>
        <v>0</v>
      </c>
      <c r="J461" s="78" t="str">
        <f t="shared" si="47"/>
        <v>2058–2059</v>
      </c>
      <c r="K461" s="78"/>
      <c r="L461" s="89"/>
      <c r="M461" s="78"/>
      <c r="N461" s="87"/>
      <c r="O461" s="79"/>
      <c r="Q461" s="46"/>
    </row>
    <row r="462" spans="1:17" s="40" customFormat="1" ht="20.25" customHeight="1" x14ac:dyDescent="0.2">
      <c r="A462" s="41">
        <v>57984</v>
      </c>
      <c r="B462" s="42">
        <f t="shared" si="43"/>
        <v>0</v>
      </c>
      <c r="C462" s="117"/>
      <c r="D462" s="43">
        <f t="shared" si="44"/>
        <v>0</v>
      </c>
      <c r="E462" s="44">
        <f t="shared" si="42"/>
        <v>0</v>
      </c>
      <c r="F462" s="43">
        <f t="shared" si="45"/>
        <v>0</v>
      </c>
      <c r="G462" s="45" t="e">
        <f>IF(AND(C462&lt;&gt;"",SUM(G$27:G461)&lt;E$19),$E$19/$E$23,0)</f>
        <v>#N/A</v>
      </c>
      <c r="H462" s="43">
        <f t="shared" si="46"/>
        <v>0</v>
      </c>
      <c r="I462" s="43">
        <f t="shared" si="48"/>
        <v>0</v>
      </c>
      <c r="J462" s="78" t="str">
        <f t="shared" si="47"/>
        <v>2058–2059</v>
      </c>
      <c r="K462" s="78"/>
      <c r="L462" s="89"/>
      <c r="M462" s="78"/>
      <c r="N462" s="87"/>
      <c r="O462" s="79"/>
      <c r="Q462" s="46"/>
    </row>
    <row r="463" spans="1:17" s="40" customFormat="1" ht="20.25" customHeight="1" x14ac:dyDescent="0.2">
      <c r="A463" s="41">
        <v>58015</v>
      </c>
      <c r="B463" s="42">
        <f t="shared" si="43"/>
        <v>0</v>
      </c>
      <c r="C463" s="117"/>
      <c r="D463" s="43">
        <f t="shared" si="44"/>
        <v>0</v>
      </c>
      <c r="E463" s="44">
        <f t="shared" si="42"/>
        <v>0</v>
      </c>
      <c r="F463" s="43">
        <f t="shared" si="45"/>
        <v>0</v>
      </c>
      <c r="G463" s="45" t="e">
        <f>IF(AND(C463&lt;&gt;"",SUM(G$27:G462)&lt;E$19),$E$19/$E$23,0)</f>
        <v>#N/A</v>
      </c>
      <c r="H463" s="43">
        <f t="shared" si="46"/>
        <v>0</v>
      </c>
      <c r="I463" s="43">
        <f t="shared" si="48"/>
        <v>0</v>
      </c>
      <c r="J463" s="78" t="str">
        <f t="shared" si="47"/>
        <v>2058–2059</v>
      </c>
      <c r="K463" s="78"/>
      <c r="L463" s="89"/>
      <c r="M463" s="78"/>
      <c r="N463" s="87"/>
      <c r="O463" s="79"/>
      <c r="Q463" s="46"/>
    </row>
    <row r="464" spans="1:17" s="40" customFormat="1" ht="20.25" customHeight="1" x14ac:dyDescent="0.2">
      <c r="A464" s="41">
        <v>58045</v>
      </c>
      <c r="B464" s="42">
        <f t="shared" si="43"/>
        <v>0</v>
      </c>
      <c r="C464" s="117"/>
      <c r="D464" s="43">
        <f t="shared" si="44"/>
        <v>0</v>
      </c>
      <c r="E464" s="44">
        <f t="shared" si="42"/>
        <v>0</v>
      </c>
      <c r="F464" s="43">
        <f t="shared" si="45"/>
        <v>0</v>
      </c>
      <c r="G464" s="45" t="e">
        <f>IF(AND(C464&lt;&gt;"",SUM(G$27:G463)&lt;E$19),$E$19/$E$23,0)</f>
        <v>#N/A</v>
      </c>
      <c r="H464" s="43">
        <f t="shared" si="46"/>
        <v>0</v>
      </c>
      <c r="I464" s="43">
        <f t="shared" si="48"/>
        <v>0</v>
      </c>
      <c r="J464" s="78" t="str">
        <f t="shared" si="47"/>
        <v>2058–2059</v>
      </c>
      <c r="K464" s="78"/>
      <c r="L464" s="89"/>
      <c r="M464" s="78"/>
      <c r="N464" s="87"/>
      <c r="O464" s="79"/>
      <c r="Q464" s="46"/>
    </row>
    <row r="465" spans="1:17" s="40" customFormat="1" ht="20.25" customHeight="1" x14ac:dyDescent="0.2">
      <c r="A465" s="41">
        <v>58076</v>
      </c>
      <c r="B465" s="42">
        <f t="shared" si="43"/>
        <v>0</v>
      </c>
      <c r="C465" s="117"/>
      <c r="D465" s="43">
        <f t="shared" si="44"/>
        <v>0</v>
      </c>
      <c r="E465" s="44">
        <f t="shared" si="42"/>
        <v>0</v>
      </c>
      <c r="F465" s="43">
        <f t="shared" si="45"/>
        <v>0</v>
      </c>
      <c r="G465" s="45" t="e">
        <f>IF(AND(C465&lt;&gt;"",SUM(G$27:G464)&lt;E$19),$E$19/$E$23,0)</f>
        <v>#N/A</v>
      </c>
      <c r="H465" s="43">
        <f t="shared" si="46"/>
        <v>0</v>
      </c>
      <c r="I465" s="43">
        <f t="shared" si="48"/>
        <v>0</v>
      </c>
      <c r="J465" s="78" t="str">
        <f t="shared" si="47"/>
        <v>2058–2059</v>
      </c>
      <c r="K465" s="78"/>
      <c r="L465" s="89"/>
      <c r="M465" s="78"/>
      <c r="N465" s="87"/>
      <c r="O465" s="79"/>
      <c r="Q465" s="46"/>
    </row>
    <row r="466" spans="1:17" s="40" customFormat="1" ht="20.25" customHeight="1" x14ac:dyDescent="0.2">
      <c r="A466" s="41">
        <v>58107</v>
      </c>
      <c r="B466" s="42">
        <f t="shared" si="43"/>
        <v>0</v>
      </c>
      <c r="C466" s="117"/>
      <c r="D466" s="43">
        <f t="shared" si="44"/>
        <v>0</v>
      </c>
      <c r="E466" s="44">
        <f t="shared" si="42"/>
        <v>0</v>
      </c>
      <c r="F466" s="43">
        <f t="shared" si="45"/>
        <v>0</v>
      </c>
      <c r="G466" s="45" t="e">
        <f>IF(AND(C466&lt;&gt;"",SUM(G$27:G465)&lt;E$19),$E$19/$E$23,0)</f>
        <v>#N/A</v>
      </c>
      <c r="H466" s="43">
        <f t="shared" si="46"/>
        <v>0</v>
      </c>
      <c r="I466" s="43">
        <f t="shared" si="48"/>
        <v>0</v>
      </c>
      <c r="J466" s="78" t="str">
        <f t="shared" si="47"/>
        <v>2058–2059</v>
      </c>
      <c r="K466" s="78"/>
      <c r="L466" s="89"/>
      <c r="M466" s="78"/>
      <c r="N466" s="87"/>
      <c r="O466" s="79"/>
      <c r="Q466" s="46"/>
    </row>
    <row r="467" spans="1:17" s="40" customFormat="1" ht="20.25" customHeight="1" x14ac:dyDescent="0.2">
      <c r="A467" s="41">
        <v>58135</v>
      </c>
      <c r="B467" s="42">
        <f t="shared" si="43"/>
        <v>0</v>
      </c>
      <c r="C467" s="117"/>
      <c r="D467" s="43">
        <f t="shared" si="44"/>
        <v>0</v>
      </c>
      <c r="E467" s="44">
        <f t="shared" si="42"/>
        <v>0</v>
      </c>
      <c r="F467" s="43">
        <f t="shared" si="45"/>
        <v>0</v>
      </c>
      <c r="G467" s="45" t="e">
        <f>IF(AND(C467&lt;&gt;"",SUM(G$27:G466)&lt;E$19),$E$19/$E$23,0)</f>
        <v>#N/A</v>
      </c>
      <c r="H467" s="43">
        <f t="shared" si="46"/>
        <v>0</v>
      </c>
      <c r="I467" s="43">
        <f t="shared" si="48"/>
        <v>0</v>
      </c>
      <c r="J467" s="78" t="str">
        <f t="shared" si="47"/>
        <v>2058–2059</v>
      </c>
      <c r="K467" s="78"/>
      <c r="L467" s="89"/>
      <c r="M467" s="78"/>
      <c r="N467" s="87"/>
      <c r="O467" s="79"/>
      <c r="Q467" s="46"/>
    </row>
    <row r="468" spans="1:17" s="40" customFormat="1" ht="20.25" customHeight="1" x14ac:dyDescent="0.2">
      <c r="A468" s="41">
        <v>58166</v>
      </c>
      <c r="B468" s="42">
        <f t="shared" si="43"/>
        <v>0</v>
      </c>
      <c r="C468" s="117"/>
      <c r="D468" s="43">
        <f t="shared" si="44"/>
        <v>0</v>
      </c>
      <c r="E468" s="44">
        <f t="shared" si="42"/>
        <v>0</v>
      </c>
      <c r="F468" s="43">
        <f t="shared" si="45"/>
        <v>0</v>
      </c>
      <c r="G468" s="45" t="e">
        <f>IF(AND(C468&lt;&gt;"",SUM(G$27:G467)&lt;E$19),$E$19/$E$23,0)</f>
        <v>#N/A</v>
      </c>
      <c r="H468" s="43">
        <f t="shared" si="46"/>
        <v>0</v>
      </c>
      <c r="I468" s="43">
        <f t="shared" si="48"/>
        <v>0</v>
      </c>
      <c r="J468" s="78" t="str">
        <f t="shared" si="47"/>
        <v>2058–2059</v>
      </c>
      <c r="K468" s="78"/>
      <c r="L468" s="89"/>
      <c r="M468" s="78"/>
      <c r="N468" s="87"/>
      <c r="O468" s="79"/>
      <c r="Q468" s="46"/>
    </row>
    <row r="469" spans="1:17" s="40" customFormat="1" ht="20.25" customHeight="1" x14ac:dyDescent="0.2">
      <c r="A469" s="41">
        <v>58196</v>
      </c>
      <c r="B469" s="42">
        <f t="shared" si="43"/>
        <v>0</v>
      </c>
      <c r="C469" s="117"/>
      <c r="D469" s="43">
        <f t="shared" si="44"/>
        <v>0</v>
      </c>
      <c r="E469" s="44">
        <f t="shared" si="42"/>
        <v>0</v>
      </c>
      <c r="F469" s="43">
        <f t="shared" si="45"/>
        <v>0</v>
      </c>
      <c r="G469" s="45" t="e">
        <f>IF(AND(C469&lt;&gt;"",SUM(G$27:G468)&lt;E$19),$E$19/$E$23,0)</f>
        <v>#N/A</v>
      </c>
      <c r="H469" s="43">
        <f t="shared" si="46"/>
        <v>0</v>
      </c>
      <c r="I469" s="43">
        <f t="shared" si="48"/>
        <v>0</v>
      </c>
      <c r="J469" s="78" t="str">
        <f t="shared" si="47"/>
        <v>2058–2059</v>
      </c>
      <c r="K469" s="78"/>
      <c r="L469" s="89"/>
      <c r="M469" s="78"/>
      <c r="N469" s="87"/>
      <c r="O469" s="79"/>
      <c r="Q469" s="46"/>
    </row>
    <row r="470" spans="1:17" s="40" customFormat="1" ht="20.25" customHeight="1" x14ac:dyDescent="0.2">
      <c r="A470" s="41">
        <v>58227</v>
      </c>
      <c r="B470" s="42">
        <f t="shared" si="43"/>
        <v>0</v>
      </c>
      <c r="C470" s="117"/>
      <c r="D470" s="43">
        <f t="shared" si="44"/>
        <v>0</v>
      </c>
      <c r="E470" s="44">
        <f t="shared" si="42"/>
        <v>0</v>
      </c>
      <c r="F470" s="43">
        <f t="shared" si="45"/>
        <v>0</v>
      </c>
      <c r="G470" s="45" t="e">
        <f>IF(AND(C470&lt;&gt;"",SUM(G$27:G469)&lt;E$19),$E$19/$E$23,0)</f>
        <v>#N/A</v>
      </c>
      <c r="H470" s="43">
        <f t="shared" si="46"/>
        <v>0</v>
      </c>
      <c r="I470" s="43">
        <f t="shared" si="48"/>
        <v>0</v>
      </c>
      <c r="J470" s="78" t="str">
        <f t="shared" si="47"/>
        <v>2058–2059</v>
      </c>
      <c r="K470" s="78"/>
      <c r="L470" s="89"/>
      <c r="M470" s="78"/>
      <c r="N470" s="87"/>
      <c r="O470" s="79"/>
      <c r="Q470" s="46"/>
    </row>
    <row r="471" spans="1:17" s="40" customFormat="1" ht="20.25" customHeight="1" x14ac:dyDescent="0.2">
      <c r="A471" s="41">
        <v>58257</v>
      </c>
      <c r="B471" s="42">
        <f t="shared" si="43"/>
        <v>0</v>
      </c>
      <c r="C471" s="117"/>
      <c r="D471" s="43">
        <f t="shared" si="44"/>
        <v>0</v>
      </c>
      <c r="E471" s="44">
        <f t="shared" si="42"/>
        <v>0</v>
      </c>
      <c r="F471" s="43">
        <f t="shared" si="45"/>
        <v>0</v>
      </c>
      <c r="G471" s="45" t="e">
        <f>IF(AND(C471&lt;&gt;"",SUM(G$27:G470)&lt;E$19),$E$19/$E$23,0)</f>
        <v>#N/A</v>
      </c>
      <c r="H471" s="43">
        <f t="shared" si="46"/>
        <v>0</v>
      </c>
      <c r="I471" s="43">
        <f t="shared" si="48"/>
        <v>0</v>
      </c>
      <c r="J471" s="78" t="str">
        <f t="shared" si="47"/>
        <v>2059–2060</v>
      </c>
      <c r="K471" s="78"/>
      <c r="L471" s="89"/>
      <c r="M471" s="78"/>
      <c r="N471" s="87"/>
      <c r="O471" s="79"/>
      <c r="Q471" s="46"/>
    </row>
    <row r="472" spans="1:17" s="40" customFormat="1" ht="20.25" customHeight="1" x14ac:dyDescent="0.2">
      <c r="A472" s="41">
        <v>58288</v>
      </c>
      <c r="B472" s="42">
        <f t="shared" si="43"/>
        <v>0</v>
      </c>
      <c r="C472" s="117"/>
      <c r="D472" s="43">
        <f t="shared" si="44"/>
        <v>0</v>
      </c>
      <c r="E472" s="44">
        <f t="shared" si="42"/>
        <v>0</v>
      </c>
      <c r="F472" s="43">
        <f t="shared" si="45"/>
        <v>0</v>
      </c>
      <c r="G472" s="45" t="e">
        <f>IF(AND(C472&lt;&gt;"",SUM(G$27:G471)&lt;E$19),$E$19/$E$23,0)</f>
        <v>#N/A</v>
      </c>
      <c r="H472" s="43">
        <f t="shared" si="46"/>
        <v>0</v>
      </c>
      <c r="I472" s="43">
        <f t="shared" si="48"/>
        <v>0</v>
      </c>
      <c r="J472" s="78" t="str">
        <f t="shared" si="47"/>
        <v>2059–2060</v>
      </c>
      <c r="K472" s="78"/>
      <c r="L472" s="89"/>
      <c r="M472" s="78"/>
      <c r="N472" s="87"/>
      <c r="O472" s="79"/>
      <c r="Q472" s="46"/>
    </row>
    <row r="473" spans="1:17" s="40" customFormat="1" ht="20.25" customHeight="1" x14ac:dyDescent="0.2">
      <c r="A473" s="41">
        <v>58319</v>
      </c>
      <c r="B473" s="42">
        <f t="shared" si="43"/>
        <v>0</v>
      </c>
      <c r="C473" s="117"/>
      <c r="D473" s="43">
        <f t="shared" si="44"/>
        <v>0</v>
      </c>
      <c r="E473" s="44">
        <f t="shared" si="42"/>
        <v>0</v>
      </c>
      <c r="F473" s="43">
        <f t="shared" si="45"/>
        <v>0</v>
      </c>
      <c r="G473" s="45" t="e">
        <f>IF(AND(C473&lt;&gt;"",SUM(G$27:G472)&lt;E$19),$E$19/$E$23,0)</f>
        <v>#N/A</v>
      </c>
      <c r="H473" s="43">
        <f t="shared" si="46"/>
        <v>0</v>
      </c>
      <c r="I473" s="43">
        <f t="shared" si="48"/>
        <v>0</v>
      </c>
      <c r="J473" s="78" t="str">
        <f t="shared" si="47"/>
        <v>2059–2060</v>
      </c>
      <c r="K473" s="78"/>
      <c r="L473" s="89"/>
      <c r="M473" s="78"/>
      <c r="N473" s="87"/>
      <c r="O473" s="79"/>
      <c r="Q473" s="46"/>
    </row>
    <row r="474" spans="1:17" s="40" customFormat="1" ht="20.25" customHeight="1" x14ac:dyDescent="0.2">
      <c r="A474" s="41">
        <v>58349</v>
      </c>
      <c r="B474" s="42">
        <f t="shared" si="43"/>
        <v>0</v>
      </c>
      <c r="C474" s="117"/>
      <c r="D474" s="43">
        <f t="shared" si="44"/>
        <v>0</v>
      </c>
      <c r="E474" s="44">
        <f t="shared" si="42"/>
        <v>0</v>
      </c>
      <c r="F474" s="43">
        <f t="shared" si="45"/>
        <v>0</v>
      </c>
      <c r="G474" s="45" t="e">
        <f>IF(AND(C474&lt;&gt;"",SUM(G$27:G473)&lt;E$19),$E$19/$E$23,0)</f>
        <v>#N/A</v>
      </c>
      <c r="H474" s="43">
        <f t="shared" si="46"/>
        <v>0</v>
      </c>
      <c r="I474" s="43">
        <f t="shared" si="48"/>
        <v>0</v>
      </c>
      <c r="J474" s="78" t="str">
        <f t="shared" si="47"/>
        <v>2059–2060</v>
      </c>
      <c r="K474" s="78"/>
      <c r="L474" s="89"/>
      <c r="M474" s="78"/>
      <c r="N474" s="87"/>
      <c r="O474" s="79"/>
      <c r="Q474" s="46"/>
    </row>
    <row r="475" spans="1:17" s="40" customFormat="1" ht="20.25" customHeight="1" x14ac:dyDescent="0.2">
      <c r="A475" s="41">
        <v>58380</v>
      </c>
      <c r="B475" s="42">
        <f t="shared" si="43"/>
        <v>0</v>
      </c>
      <c r="C475" s="117"/>
      <c r="D475" s="43">
        <f t="shared" si="44"/>
        <v>0</v>
      </c>
      <c r="E475" s="44">
        <f t="shared" ref="E475:E538" si="49">C475-D475</f>
        <v>0</v>
      </c>
      <c r="F475" s="43">
        <f t="shared" si="45"/>
        <v>0</v>
      </c>
      <c r="G475" s="45" t="e">
        <f>IF(AND(C475&lt;&gt;"",SUM(G$27:G474)&lt;E$19),$E$19/$E$23,0)</f>
        <v>#N/A</v>
      </c>
      <c r="H475" s="43">
        <f t="shared" si="46"/>
        <v>0</v>
      </c>
      <c r="I475" s="43">
        <f t="shared" si="48"/>
        <v>0</v>
      </c>
      <c r="J475" s="78" t="str">
        <f t="shared" si="47"/>
        <v>2059–2060</v>
      </c>
      <c r="K475" s="78"/>
      <c r="L475" s="89"/>
      <c r="M475" s="78"/>
      <c r="N475" s="87"/>
      <c r="O475" s="79"/>
      <c r="Q475" s="46"/>
    </row>
    <row r="476" spans="1:17" s="40" customFormat="1" ht="20.25" customHeight="1" x14ac:dyDescent="0.2">
      <c r="A476" s="41">
        <v>58410</v>
      </c>
      <c r="B476" s="42">
        <f t="shared" ref="B476:B539" si="50">IF(C476&gt;0,C476*-1,C476)</f>
        <v>0</v>
      </c>
      <c r="C476" s="117"/>
      <c r="D476" s="43">
        <f t="shared" ref="D476:D539" si="51">IF(C476="",0,IF($E$15="Beginning",IF(C475&lt;&gt;"",$F475*$E$6/12,0),IF(C475&lt;&gt;"",$F475*$E$6/12,$E$16*$E$6/12)))</f>
        <v>0</v>
      </c>
      <c r="E476" s="44">
        <f t="shared" si="49"/>
        <v>0</v>
      </c>
      <c r="F476" s="43">
        <f t="shared" ref="F476:F539" si="52">IF(C476="",0,IF(C475="",$E$16-E476,IF(C476&lt;&gt;"",F475-E476)))</f>
        <v>0</v>
      </c>
      <c r="G476" s="45" t="e">
        <f>IF(AND(C476&lt;&gt;"",SUM(G$27:G475)&lt;E$19),$E$19/$E$23,0)</f>
        <v>#N/A</v>
      </c>
      <c r="H476" s="43">
        <f t="shared" ref="H476:H539" si="53">IF(C476&lt;&gt;"",G476+H475,0)</f>
        <v>0</v>
      </c>
      <c r="I476" s="43">
        <f t="shared" si="48"/>
        <v>0</v>
      </c>
      <c r="J476" s="78" t="str">
        <f t="shared" ref="J476:J539" si="54">IF(OR(MONTH(A476)=1,MONTH(A476)=2,MONTH(A476)=3,MONTH(A476)=4,MONTH(A476)=5,MONTH(A476)=6),YEAR(A476)-1&amp;"–"&amp;YEAR(A476),YEAR(A476)&amp;"–"&amp;YEAR(A476)+1)</f>
        <v>2059–2060</v>
      </c>
      <c r="K476" s="78"/>
      <c r="L476" s="89"/>
      <c r="M476" s="78"/>
      <c r="N476" s="87"/>
      <c r="O476" s="79"/>
      <c r="Q476" s="46"/>
    </row>
    <row r="477" spans="1:17" s="40" customFormat="1" ht="20.25" customHeight="1" x14ac:dyDescent="0.2">
      <c r="A477" s="41">
        <v>58441</v>
      </c>
      <c r="B477" s="42">
        <f t="shared" si="50"/>
        <v>0</v>
      </c>
      <c r="C477" s="117"/>
      <c r="D477" s="43">
        <f t="shared" si="51"/>
        <v>0</v>
      </c>
      <c r="E477" s="44">
        <f t="shared" si="49"/>
        <v>0</v>
      </c>
      <c r="F477" s="43">
        <f t="shared" si="52"/>
        <v>0</v>
      </c>
      <c r="G477" s="45" t="e">
        <f>IF(AND(C477&lt;&gt;"",SUM(G$27:G476)&lt;E$19),$E$19/$E$23,0)</f>
        <v>#N/A</v>
      </c>
      <c r="H477" s="43">
        <f t="shared" si="53"/>
        <v>0</v>
      </c>
      <c r="I477" s="43">
        <f t="shared" ref="I477:I540" si="55">IF(C477&lt;&gt;"",$E$19-H477,0)</f>
        <v>0</v>
      </c>
      <c r="J477" s="78" t="str">
        <f t="shared" si="54"/>
        <v>2059–2060</v>
      </c>
      <c r="K477" s="78"/>
      <c r="L477" s="89"/>
      <c r="M477" s="78"/>
      <c r="N477" s="87"/>
      <c r="O477" s="79"/>
      <c r="Q477" s="46"/>
    </row>
    <row r="478" spans="1:17" s="40" customFormat="1" ht="20.25" customHeight="1" x14ac:dyDescent="0.2">
      <c r="A478" s="41">
        <v>58472</v>
      </c>
      <c r="B478" s="42">
        <f t="shared" si="50"/>
        <v>0</v>
      </c>
      <c r="C478" s="117"/>
      <c r="D478" s="43">
        <f t="shared" si="51"/>
        <v>0</v>
      </c>
      <c r="E478" s="44">
        <f t="shared" si="49"/>
        <v>0</v>
      </c>
      <c r="F478" s="43">
        <f t="shared" si="52"/>
        <v>0</v>
      </c>
      <c r="G478" s="45" t="e">
        <f>IF(AND(C478&lt;&gt;"",SUM(G$27:G477)&lt;E$19),$E$19/$E$23,0)</f>
        <v>#N/A</v>
      </c>
      <c r="H478" s="43">
        <f t="shared" si="53"/>
        <v>0</v>
      </c>
      <c r="I478" s="43">
        <f t="shared" si="55"/>
        <v>0</v>
      </c>
      <c r="J478" s="78" t="str">
        <f t="shared" si="54"/>
        <v>2059–2060</v>
      </c>
      <c r="K478" s="78"/>
      <c r="L478" s="89"/>
      <c r="M478" s="78"/>
      <c r="N478" s="87"/>
      <c r="O478" s="79"/>
      <c r="Q478" s="46"/>
    </row>
    <row r="479" spans="1:17" s="40" customFormat="1" ht="20.25" customHeight="1" x14ac:dyDescent="0.2">
      <c r="A479" s="41">
        <v>58501</v>
      </c>
      <c r="B479" s="42">
        <f t="shared" si="50"/>
        <v>0</v>
      </c>
      <c r="C479" s="117"/>
      <c r="D479" s="43">
        <f t="shared" si="51"/>
        <v>0</v>
      </c>
      <c r="E479" s="44">
        <f t="shared" si="49"/>
        <v>0</v>
      </c>
      <c r="F479" s="43">
        <f t="shared" si="52"/>
        <v>0</v>
      </c>
      <c r="G479" s="45" t="e">
        <f>IF(AND(C479&lt;&gt;"",SUM(G$27:G478)&lt;E$19),$E$19/$E$23,0)</f>
        <v>#N/A</v>
      </c>
      <c r="H479" s="43">
        <f t="shared" si="53"/>
        <v>0</v>
      </c>
      <c r="I479" s="43">
        <f t="shared" si="55"/>
        <v>0</v>
      </c>
      <c r="J479" s="78" t="str">
        <f t="shared" si="54"/>
        <v>2059–2060</v>
      </c>
      <c r="K479" s="78"/>
      <c r="L479" s="89"/>
      <c r="M479" s="78"/>
      <c r="N479" s="87"/>
      <c r="O479" s="79"/>
      <c r="Q479" s="46"/>
    </row>
    <row r="480" spans="1:17" s="40" customFormat="1" ht="20.25" customHeight="1" x14ac:dyDescent="0.2">
      <c r="A480" s="41">
        <v>58532</v>
      </c>
      <c r="B480" s="42">
        <f t="shared" si="50"/>
        <v>0</v>
      </c>
      <c r="C480" s="117"/>
      <c r="D480" s="43">
        <f t="shared" si="51"/>
        <v>0</v>
      </c>
      <c r="E480" s="44">
        <f t="shared" si="49"/>
        <v>0</v>
      </c>
      <c r="F480" s="43">
        <f t="shared" si="52"/>
        <v>0</v>
      </c>
      <c r="G480" s="45" t="e">
        <f>IF(AND(C480&lt;&gt;"",SUM(G$27:G479)&lt;E$19),$E$19/$E$23,0)</f>
        <v>#N/A</v>
      </c>
      <c r="H480" s="43">
        <f t="shared" si="53"/>
        <v>0</v>
      </c>
      <c r="I480" s="43">
        <f t="shared" si="55"/>
        <v>0</v>
      </c>
      <c r="J480" s="78" t="str">
        <f t="shared" si="54"/>
        <v>2059–2060</v>
      </c>
      <c r="K480" s="78"/>
      <c r="L480" s="89"/>
      <c r="M480" s="78"/>
      <c r="N480" s="87"/>
      <c r="O480" s="79"/>
      <c r="Q480" s="46"/>
    </row>
    <row r="481" spans="1:17" s="40" customFormat="1" ht="20.25" customHeight="1" x14ac:dyDescent="0.2">
      <c r="A481" s="41">
        <v>58562</v>
      </c>
      <c r="B481" s="42">
        <f t="shared" si="50"/>
        <v>0</v>
      </c>
      <c r="C481" s="117"/>
      <c r="D481" s="43">
        <f t="shared" si="51"/>
        <v>0</v>
      </c>
      <c r="E481" s="44">
        <f t="shared" si="49"/>
        <v>0</v>
      </c>
      <c r="F481" s="43">
        <f t="shared" si="52"/>
        <v>0</v>
      </c>
      <c r="G481" s="45" t="e">
        <f>IF(AND(C481&lt;&gt;"",SUM(G$27:G480)&lt;E$19),$E$19/$E$23,0)</f>
        <v>#N/A</v>
      </c>
      <c r="H481" s="43">
        <f t="shared" si="53"/>
        <v>0</v>
      </c>
      <c r="I481" s="43">
        <f t="shared" si="55"/>
        <v>0</v>
      </c>
      <c r="J481" s="78" t="str">
        <f t="shared" si="54"/>
        <v>2059–2060</v>
      </c>
      <c r="K481" s="78"/>
      <c r="L481" s="89"/>
      <c r="M481" s="78"/>
      <c r="N481" s="87"/>
      <c r="O481" s="79"/>
      <c r="Q481" s="46"/>
    </row>
    <row r="482" spans="1:17" s="40" customFormat="1" ht="20.25" customHeight="1" x14ac:dyDescent="0.2">
      <c r="A482" s="41">
        <v>58593</v>
      </c>
      <c r="B482" s="42">
        <f t="shared" si="50"/>
        <v>0</v>
      </c>
      <c r="C482" s="117"/>
      <c r="D482" s="43">
        <f t="shared" si="51"/>
        <v>0</v>
      </c>
      <c r="E482" s="44">
        <f t="shared" si="49"/>
        <v>0</v>
      </c>
      <c r="F482" s="43">
        <f t="shared" si="52"/>
        <v>0</v>
      </c>
      <c r="G482" s="45" t="e">
        <f>IF(AND(C482&lt;&gt;"",SUM(G$27:G481)&lt;E$19),$E$19/$E$23,0)</f>
        <v>#N/A</v>
      </c>
      <c r="H482" s="43">
        <f t="shared" si="53"/>
        <v>0</v>
      </c>
      <c r="I482" s="43">
        <f t="shared" si="55"/>
        <v>0</v>
      </c>
      <c r="J482" s="78" t="str">
        <f t="shared" si="54"/>
        <v>2059–2060</v>
      </c>
      <c r="K482" s="78"/>
      <c r="L482" s="89"/>
      <c r="M482" s="78"/>
      <c r="N482" s="87"/>
      <c r="O482" s="79"/>
      <c r="Q482" s="46"/>
    </row>
    <row r="483" spans="1:17" s="40" customFormat="1" ht="20.25" customHeight="1" x14ac:dyDescent="0.2">
      <c r="A483" s="41">
        <v>58623</v>
      </c>
      <c r="B483" s="42">
        <f t="shared" si="50"/>
        <v>0</v>
      </c>
      <c r="C483" s="117"/>
      <c r="D483" s="43">
        <f t="shared" si="51"/>
        <v>0</v>
      </c>
      <c r="E483" s="44">
        <f t="shared" si="49"/>
        <v>0</v>
      </c>
      <c r="F483" s="43">
        <f t="shared" si="52"/>
        <v>0</v>
      </c>
      <c r="G483" s="45" t="e">
        <f>IF(AND(C483&lt;&gt;"",SUM(G$27:G482)&lt;E$19),$E$19/$E$23,0)</f>
        <v>#N/A</v>
      </c>
      <c r="H483" s="43">
        <f t="shared" si="53"/>
        <v>0</v>
      </c>
      <c r="I483" s="43">
        <f t="shared" si="55"/>
        <v>0</v>
      </c>
      <c r="J483" s="78" t="str">
        <f t="shared" si="54"/>
        <v>2060–2061</v>
      </c>
      <c r="K483" s="78"/>
      <c r="L483" s="89"/>
      <c r="M483" s="78"/>
      <c r="N483" s="87"/>
      <c r="O483" s="79"/>
      <c r="Q483" s="46"/>
    </row>
    <row r="484" spans="1:17" s="40" customFormat="1" ht="20.25" customHeight="1" x14ac:dyDescent="0.2">
      <c r="A484" s="41">
        <v>58654</v>
      </c>
      <c r="B484" s="42">
        <f t="shared" si="50"/>
        <v>0</v>
      </c>
      <c r="C484" s="117"/>
      <c r="D484" s="43">
        <f t="shared" si="51"/>
        <v>0</v>
      </c>
      <c r="E484" s="44">
        <f t="shared" si="49"/>
        <v>0</v>
      </c>
      <c r="F484" s="43">
        <f t="shared" si="52"/>
        <v>0</v>
      </c>
      <c r="G484" s="45" t="e">
        <f>IF(AND(C484&lt;&gt;"",SUM(G$27:G483)&lt;E$19),$E$19/$E$23,0)</f>
        <v>#N/A</v>
      </c>
      <c r="H484" s="43">
        <f t="shared" si="53"/>
        <v>0</v>
      </c>
      <c r="I484" s="43">
        <f t="shared" si="55"/>
        <v>0</v>
      </c>
      <c r="J484" s="78" t="str">
        <f t="shared" si="54"/>
        <v>2060–2061</v>
      </c>
      <c r="K484" s="78"/>
      <c r="L484" s="89"/>
      <c r="M484" s="78"/>
      <c r="N484" s="87"/>
      <c r="O484" s="79"/>
      <c r="Q484" s="46"/>
    </row>
    <row r="485" spans="1:17" s="40" customFormat="1" ht="20.25" customHeight="1" x14ac:dyDescent="0.2">
      <c r="A485" s="41">
        <v>58685</v>
      </c>
      <c r="B485" s="42">
        <f t="shared" si="50"/>
        <v>0</v>
      </c>
      <c r="C485" s="117"/>
      <c r="D485" s="43">
        <f t="shared" si="51"/>
        <v>0</v>
      </c>
      <c r="E485" s="44">
        <f t="shared" si="49"/>
        <v>0</v>
      </c>
      <c r="F485" s="43">
        <f t="shared" si="52"/>
        <v>0</v>
      </c>
      <c r="G485" s="45" t="e">
        <f>IF(AND(C485&lt;&gt;"",SUM(G$27:G484)&lt;E$19),$E$19/$E$23,0)</f>
        <v>#N/A</v>
      </c>
      <c r="H485" s="43">
        <f t="shared" si="53"/>
        <v>0</v>
      </c>
      <c r="I485" s="43">
        <f t="shared" si="55"/>
        <v>0</v>
      </c>
      <c r="J485" s="78" t="str">
        <f t="shared" si="54"/>
        <v>2060–2061</v>
      </c>
      <c r="K485" s="78"/>
      <c r="L485" s="89"/>
      <c r="M485" s="78"/>
      <c r="N485" s="87"/>
      <c r="O485" s="79"/>
      <c r="Q485" s="46"/>
    </row>
    <row r="486" spans="1:17" s="40" customFormat="1" ht="20.25" customHeight="1" x14ac:dyDescent="0.2">
      <c r="A486" s="41">
        <v>58715</v>
      </c>
      <c r="B486" s="42">
        <f t="shared" si="50"/>
        <v>0</v>
      </c>
      <c r="C486" s="117"/>
      <c r="D486" s="43">
        <f t="shared" si="51"/>
        <v>0</v>
      </c>
      <c r="E486" s="44">
        <f t="shared" si="49"/>
        <v>0</v>
      </c>
      <c r="F486" s="43">
        <f t="shared" si="52"/>
        <v>0</v>
      </c>
      <c r="G486" s="45" t="e">
        <f>IF(AND(C486&lt;&gt;"",SUM(G$27:G485)&lt;E$19),$E$19/$E$23,0)</f>
        <v>#N/A</v>
      </c>
      <c r="H486" s="43">
        <f t="shared" si="53"/>
        <v>0</v>
      </c>
      <c r="I486" s="43">
        <f t="shared" si="55"/>
        <v>0</v>
      </c>
      <c r="J486" s="78" t="str">
        <f t="shared" si="54"/>
        <v>2060–2061</v>
      </c>
      <c r="K486" s="78"/>
      <c r="L486" s="89"/>
      <c r="M486" s="78"/>
      <c r="N486" s="87"/>
      <c r="O486" s="79"/>
      <c r="Q486" s="46"/>
    </row>
    <row r="487" spans="1:17" s="40" customFormat="1" ht="20.25" customHeight="1" x14ac:dyDescent="0.2">
      <c r="A487" s="41">
        <v>58746</v>
      </c>
      <c r="B487" s="42">
        <f t="shared" si="50"/>
        <v>0</v>
      </c>
      <c r="C487" s="117"/>
      <c r="D487" s="43">
        <f t="shared" si="51"/>
        <v>0</v>
      </c>
      <c r="E487" s="44">
        <f t="shared" si="49"/>
        <v>0</v>
      </c>
      <c r="F487" s="43">
        <f t="shared" si="52"/>
        <v>0</v>
      </c>
      <c r="G487" s="45" t="e">
        <f>IF(AND(C487&lt;&gt;"",SUM(G$27:G486)&lt;E$19),$E$19/$E$23,0)</f>
        <v>#N/A</v>
      </c>
      <c r="H487" s="43">
        <f t="shared" si="53"/>
        <v>0</v>
      </c>
      <c r="I487" s="43">
        <f t="shared" si="55"/>
        <v>0</v>
      </c>
      <c r="J487" s="78" t="str">
        <f t="shared" si="54"/>
        <v>2060–2061</v>
      </c>
      <c r="K487" s="78"/>
      <c r="L487" s="89"/>
      <c r="M487" s="78"/>
      <c r="N487" s="87"/>
      <c r="O487" s="79"/>
      <c r="Q487" s="46"/>
    </row>
    <row r="488" spans="1:17" s="40" customFormat="1" ht="20.25" customHeight="1" x14ac:dyDescent="0.2">
      <c r="A488" s="41">
        <v>58776</v>
      </c>
      <c r="B488" s="42">
        <f t="shared" si="50"/>
        <v>0</v>
      </c>
      <c r="C488" s="117"/>
      <c r="D488" s="43">
        <f t="shared" si="51"/>
        <v>0</v>
      </c>
      <c r="E488" s="44">
        <f t="shared" si="49"/>
        <v>0</v>
      </c>
      <c r="F488" s="43">
        <f t="shared" si="52"/>
        <v>0</v>
      </c>
      <c r="G488" s="45" t="e">
        <f>IF(AND(C488&lt;&gt;"",SUM(G$27:G487)&lt;E$19),$E$19/$E$23,0)</f>
        <v>#N/A</v>
      </c>
      <c r="H488" s="43">
        <f t="shared" si="53"/>
        <v>0</v>
      </c>
      <c r="I488" s="43">
        <f t="shared" si="55"/>
        <v>0</v>
      </c>
      <c r="J488" s="78" t="str">
        <f t="shared" si="54"/>
        <v>2060–2061</v>
      </c>
      <c r="K488" s="78"/>
      <c r="L488" s="89"/>
      <c r="M488" s="78"/>
      <c r="N488" s="87"/>
      <c r="O488" s="79"/>
      <c r="Q488" s="46"/>
    </row>
    <row r="489" spans="1:17" s="40" customFormat="1" ht="20.25" customHeight="1" x14ac:dyDescent="0.2">
      <c r="A489" s="41">
        <v>58807</v>
      </c>
      <c r="B489" s="42">
        <f t="shared" si="50"/>
        <v>0</v>
      </c>
      <c r="C489" s="117"/>
      <c r="D489" s="43">
        <f t="shared" si="51"/>
        <v>0</v>
      </c>
      <c r="E489" s="44">
        <f t="shared" si="49"/>
        <v>0</v>
      </c>
      <c r="F489" s="43">
        <f t="shared" si="52"/>
        <v>0</v>
      </c>
      <c r="G489" s="45" t="e">
        <f>IF(AND(C489&lt;&gt;"",SUM(G$27:G488)&lt;E$19),$E$19/$E$23,0)</f>
        <v>#N/A</v>
      </c>
      <c r="H489" s="43">
        <f t="shared" si="53"/>
        <v>0</v>
      </c>
      <c r="I489" s="43">
        <f t="shared" si="55"/>
        <v>0</v>
      </c>
      <c r="J489" s="78" t="str">
        <f t="shared" si="54"/>
        <v>2060–2061</v>
      </c>
      <c r="K489" s="78"/>
      <c r="L489" s="89"/>
      <c r="M489" s="78"/>
      <c r="N489" s="87"/>
      <c r="O489" s="79"/>
      <c r="Q489" s="46"/>
    </row>
    <row r="490" spans="1:17" s="40" customFormat="1" ht="20.25" customHeight="1" x14ac:dyDescent="0.2">
      <c r="A490" s="41">
        <v>58838</v>
      </c>
      <c r="B490" s="42">
        <f t="shared" si="50"/>
        <v>0</v>
      </c>
      <c r="C490" s="117"/>
      <c r="D490" s="43">
        <f t="shared" si="51"/>
        <v>0</v>
      </c>
      <c r="E490" s="44">
        <f t="shared" si="49"/>
        <v>0</v>
      </c>
      <c r="F490" s="43">
        <f t="shared" si="52"/>
        <v>0</v>
      </c>
      <c r="G490" s="45" t="e">
        <f>IF(AND(C490&lt;&gt;"",SUM(G$27:G489)&lt;E$19),$E$19/$E$23,0)</f>
        <v>#N/A</v>
      </c>
      <c r="H490" s="43">
        <f t="shared" si="53"/>
        <v>0</v>
      </c>
      <c r="I490" s="43">
        <f t="shared" si="55"/>
        <v>0</v>
      </c>
      <c r="J490" s="78" t="str">
        <f t="shared" si="54"/>
        <v>2060–2061</v>
      </c>
      <c r="K490" s="78"/>
      <c r="L490" s="89"/>
      <c r="M490" s="78"/>
      <c r="N490" s="87"/>
      <c r="O490" s="79"/>
      <c r="Q490" s="46"/>
    </row>
    <row r="491" spans="1:17" s="40" customFormat="1" ht="20.25" customHeight="1" x14ac:dyDescent="0.2">
      <c r="A491" s="41">
        <v>58866</v>
      </c>
      <c r="B491" s="42">
        <f t="shared" si="50"/>
        <v>0</v>
      </c>
      <c r="C491" s="117"/>
      <c r="D491" s="43">
        <f t="shared" si="51"/>
        <v>0</v>
      </c>
      <c r="E491" s="44">
        <f t="shared" si="49"/>
        <v>0</v>
      </c>
      <c r="F491" s="43">
        <f t="shared" si="52"/>
        <v>0</v>
      </c>
      <c r="G491" s="45" t="e">
        <f>IF(AND(C491&lt;&gt;"",SUM(G$27:G490)&lt;E$19),$E$19/$E$23,0)</f>
        <v>#N/A</v>
      </c>
      <c r="H491" s="43">
        <f t="shared" si="53"/>
        <v>0</v>
      </c>
      <c r="I491" s="43">
        <f t="shared" si="55"/>
        <v>0</v>
      </c>
      <c r="J491" s="78" t="str">
        <f t="shared" si="54"/>
        <v>2060–2061</v>
      </c>
      <c r="K491" s="78"/>
      <c r="L491" s="89"/>
      <c r="M491" s="78"/>
      <c r="N491" s="87"/>
      <c r="O491" s="79"/>
      <c r="Q491" s="46"/>
    </row>
    <row r="492" spans="1:17" s="40" customFormat="1" ht="20.25" customHeight="1" x14ac:dyDescent="0.2">
      <c r="A492" s="41">
        <v>58897</v>
      </c>
      <c r="B492" s="42">
        <f t="shared" si="50"/>
        <v>0</v>
      </c>
      <c r="C492" s="117"/>
      <c r="D492" s="43">
        <f t="shared" si="51"/>
        <v>0</v>
      </c>
      <c r="E492" s="44">
        <f t="shared" si="49"/>
        <v>0</v>
      </c>
      <c r="F492" s="43">
        <f t="shared" si="52"/>
        <v>0</v>
      </c>
      <c r="G492" s="45" t="e">
        <f>IF(AND(C492&lt;&gt;"",SUM(G$27:G491)&lt;E$19),$E$19/$E$23,0)</f>
        <v>#N/A</v>
      </c>
      <c r="H492" s="43">
        <f t="shared" si="53"/>
        <v>0</v>
      </c>
      <c r="I492" s="43">
        <f t="shared" si="55"/>
        <v>0</v>
      </c>
      <c r="J492" s="78" t="str">
        <f t="shared" si="54"/>
        <v>2060–2061</v>
      </c>
      <c r="K492" s="78"/>
      <c r="L492" s="89"/>
      <c r="M492" s="78"/>
      <c r="N492" s="87"/>
      <c r="O492" s="79"/>
      <c r="Q492" s="46"/>
    </row>
    <row r="493" spans="1:17" s="40" customFormat="1" ht="20.25" customHeight="1" x14ac:dyDescent="0.2">
      <c r="A493" s="41">
        <v>58927</v>
      </c>
      <c r="B493" s="42">
        <f t="shared" si="50"/>
        <v>0</v>
      </c>
      <c r="C493" s="117"/>
      <c r="D493" s="43">
        <f t="shared" si="51"/>
        <v>0</v>
      </c>
      <c r="E493" s="44">
        <f t="shared" si="49"/>
        <v>0</v>
      </c>
      <c r="F493" s="43">
        <f t="shared" si="52"/>
        <v>0</v>
      </c>
      <c r="G493" s="45" t="e">
        <f>IF(AND(C493&lt;&gt;"",SUM(G$27:G492)&lt;E$19),$E$19/$E$23,0)</f>
        <v>#N/A</v>
      </c>
      <c r="H493" s="43">
        <f t="shared" si="53"/>
        <v>0</v>
      </c>
      <c r="I493" s="43">
        <f t="shared" si="55"/>
        <v>0</v>
      </c>
      <c r="J493" s="78" t="str">
        <f t="shared" si="54"/>
        <v>2060–2061</v>
      </c>
      <c r="K493" s="78"/>
      <c r="L493" s="89"/>
      <c r="M493" s="78"/>
      <c r="N493" s="87"/>
      <c r="O493" s="79"/>
      <c r="Q493" s="46"/>
    </row>
    <row r="494" spans="1:17" s="40" customFormat="1" ht="20.25" customHeight="1" x14ac:dyDescent="0.2">
      <c r="A494" s="41">
        <v>58958</v>
      </c>
      <c r="B494" s="42">
        <f t="shared" si="50"/>
        <v>0</v>
      </c>
      <c r="C494" s="117"/>
      <c r="D494" s="43">
        <f t="shared" si="51"/>
        <v>0</v>
      </c>
      <c r="E494" s="44">
        <f t="shared" si="49"/>
        <v>0</v>
      </c>
      <c r="F494" s="43">
        <f t="shared" si="52"/>
        <v>0</v>
      </c>
      <c r="G494" s="45" t="e">
        <f>IF(AND(C494&lt;&gt;"",SUM(G$27:G493)&lt;E$19),$E$19/$E$23,0)</f>
        <v>#N/A</v>
      </c>
      <c r="H494" s="43">
        <f t="shared" si="53"/>
        <v>0</v>
      </c>
      <c r="I494" s="43">
        <f t="shared" si="55"/>
        <v>0</v>
      </c>
      <c r="J494" s="78" t="str">
        <f t="shared" si="54"/>
        <v>2060–2061</v>
      </c>
      <c r="K494" s="78"/>
      <c r="L494" s="89"/>
      <c r="M494" s="78"/>
      <c r="N494" s="87"/>
      <c r="O494" s="79"/>
      <c r="Q494" s="46"/>
    </row>
    <row r="495" spans="1:17" s="40" customFormat="1" ht="20.25" customHeight="1" x14ac:dyDescent="0.2">
      <c r="A495" s="41">
        <v>58988</v>
      </c>
      <c r="B495" s="42">
        <f t="shared" si="50"/>
        <v>0</v>
      </c>
      <c r="C495" s="117"/>
      <c r="D495" s="43">
        <f t="shared" si="51"/>
        <v>0</v>
      </c>
      <c r="E495" s="44">
        <f t="shared" si="49"/>
        <v>0</v>
      </c>
      <c r="F495" s="43">
        <f t="shared" si="52"/>
        <v>0</v>
      </c>
      <c r="G495" s="45" t="e">
        <f>IF(AND(C495&lt;&gt;"",SUM(G$27:G494)&lt;E$19),$E$19/$E$23,0)</f>
        <v>#N/A</v>
      </c>
      <c r="H495" s="43">
        <f t="shared" si="53"/>
        <v>0</v>
      </c>
      <c r="I495" s="43">
        <f t="shared" si="55"/>
        <v>0</v>
      </c>
      <c r="J495" s="78" t="str">
        <f t="shared" si="54"/>
        <v>2061–2062</v>
      </c>
      <c r="K495" s="78"/>
      <c r="L495" s="89"/>
      <c r="M495" s="78"/>
      <c r="N495" s="87"/>
      <c r="O495" s="79"/>
      <c r="Q495" s="46"/>
    </row>
    <row r="496" spans="1:17" s="40" customFormat="1" ht="20.25" customHeight="1" x14ac:dyDescent="0.2">
      <c r="A496" s="41">
        <v>59019</v>
      </c>
      <c r="B496" s="42">
        <f t="shared" si="50"/>
        <v>0</v>
      </c>
      <c r="C496" s="117"/>
      <c r="D496" s="43">
        <f t="shared" si="51"/>
        <v>0</v>
      </c>
      <c r="E496" s="44">
        <f t="shared" si="49"/>
        <v>0</v>
      </c>
      <c r="F496" s="43">
        <f t="shared" si="52"/>
        <v>0</v>
      </c>
      <c r="G496" s="45" t="e">
        <f>IF(AND(C496&lt;&gt;"",SUM(G$27:G495)&lt;E$19),$E$19/$E$23,0)</f>
        <v>#N/A</v>
      </c>
      <c r="H496" s="43">
        <f t="shared" si="53"/>
        <v>0</v>
      </c>
      <c r="I496" s="43">
        <f t="shared" si="55"/>
        <v>0</v>
      </c>
      <c r="J496" s="78" t="str">
        <f t="shared" si="54"/>
        <v>2061–2062</v>
      </c>
      <c r="K496" s="78"/>
      <c r="L496" s="89"/>
      <c r="M496" s="78"/>
      <c r="N496" s="87"/>
      <c r="O496" s="79"/>
      <c r="Q496" s="46"/>
    </row>
    <row r="497" spans="1:17" s="40" customFormat="1" ht="20.25" customHeight="1" x14ac:dyDescent="0.2">
      <c r="A497" s="41">
        <v>59050</v>
      </c>
      <c r="B497" s="42">
        <f t="shared" si="50"/>
        <v>0</v>
      </c>
      <c r="C497" s="117"/>
      <c r="D497" s="43">
        <f t="shared" si="51"/>
        <v>0</v>
      </c>
      <c r="E497" s="44">
        <f t="shared" si="49"/>
        <v>0</v>
      </c>
      <c r="F497" s="43">
        <f t="shared" si="52"/>
        <v>0</v>
      </c>
      <c r="G497" s="45" t="e">
        <f>IF(AND(C497&lt;&gt;"",SUM(G$27:G496)&lt;E$19),$E$19/$E$23,0)</f>
        <v>#N/A</v>
      </c>
      <c r="H497" s="43">
        <f t="shared" si="53"/>
        <v>0</v>
      </c>
      <c r="I497" s="43">
        <f t="shared" si="55"/>
        <v>0</v>
      </c>
      <c r="J497" s="78" t="str">
        <f t="shared" si="54"/>
        <v>2061–2062</v>
      </c>
      <c r="K497" s="78"/>
      <c r="L497" s="89"/>
      <c r="M497" s="78"/>
      <c r="N497" s="87"/>
      <c r="O497" s="79"/>
      <c r="Q497" s="46"/>
    </row>
    <row r="498" spans="1:17" s="40" customFormat="1" ht="20.25" customHeight="1" x14ac:dyDescent="0.2">
      <c r="A498" s="41">
        <v>59080</v>
      </c>
      <c r="B498" s="42">
        <f t="shared" si="50"/>
        <v>0</v>
      </c>
      <c r="C498" s="117"/>
      <c r="D498" s="43">
        <f t="shared" si="51"/>
        <v>0</v>
      </c>
      <c r="E498" s="44">
        <f t="shared" si="49"/>
        <v>0</v>
      </c>
      <c r="F498" s="43">
        <f t="shared" si="52"/>
        <v>0</v>
      </c>
      <c r="G498" s="45" t="e">
        <f>IF(AND(C498&lt;&gt;"",SUM(G$27:G497)&lt;E$19),$E$19/$E$23,0)</f>
        <v>#N/A</v>
      </c>
      <c r="H498" s="43">
        <f t="shared" si="53"/>
        <v>0</v>
      </c>
      <c r="I498" s="43">
        <f t="shared" si="55"/>
        <v>0</v>
      </c>
      <c r="J498" s="78" t="str">
        <f t="shared" si="54"/>
        <v>2061–2062</v>
      </c>
      <c r="K498" s="78"/>
      <c r="L498" s="89"/>
      <c r="M498" s="78"/>
      <c r="N498" s="87"/>
      <c r="O498" s="79"/>
      <c r="Q498" s="46"/>
    </row>
    <row r="499" spans="1:17" s="40" customFormat="1" ht="20.25" customHeight="1" x14ac:dyDescent="0.2">
      <c r="A499" s="41">
        <v>59111</v>
      </c>
      <c r="B499" s="42">
        <f t="shared" si="50"/>
        <v>0</v>
      </c>
      <c r="C499" s="117"/>
      <c r="D499" s="43">
        <f t="shared" si="51"/>
        <v>0</v>
      </c>
      <c r="E499" s="44">
        <f t="shared" si="49"/>
        <v>0</v>
      </c>
      <c r="F499" s="43">
        <f t="shared" si="52"/>
        <v>0</v>
      </c>
      <c r="G499" s="45" t="e">
        <f>IF(AND(C499&lt;&gt;"",SUM(G$27:G498)&lt;E$19),$E$19/$E$23,0)</f>
        <v>#N/A</v>
      </c>
      <c r="H499" s="43">
        <f t="shared" si="53"/>
        <v>0</v>
      </c>
      <c r="I499" s="43">
        <f t="shared" si="55"/>
        <v>0</v>
      </c>
      <c r="J499" s="78" t="str">
        <f t="shared" si="54"/>
        <v>2061–2062</v>
      </c>
      <c r="K499" s="78"/>
      <c r="L499" s="89"/>
      <c r="M499" s="78"/>
      <c r="N499" s="87"/>
      <c r="O499" s="79"/>
      <c r="Q499" s="46"/>
    </row>
    <row r="500" spans="1:17" s="40" customFormat="1" ht="20.25" customHeight="1" x14ac:dyDescent="0.2">
      <c r="A500" s="41">
        <v>59141</v>
      </c>
      <c r="B500" s="42">
        <f t="shared" si="50"/>
        <v>0</v>
      </c>
      <c r="C500" s="117"/>
      <c r="D500" s="43">
        <f t="shared" si="51"/>
        <v>0</v>
      </c>
      <c r="E500" s="44">
        <f t="shared" si="49"/>
        <v>0</v>
      </c>
      <c r="F500" s="43">
        <f t="shared" si="52"/>
        <v>0</v>
      </c>
      <c r="G500" s="45" t="e">
        <f>IF(AND(C500&lt;&gt;"",SUM(G$27:G499)&lt;E$19),$E$19/$E$23,0)</f>
        <v>#N/A</v>
      </c>
      <c r="H500" s="43">
        <f t="shared" si="53"/>
        <v>0</v>
      </c>
      <c r="I500" s="43">
        <f t="shared" si="55"/>
        <v>0</v>
      </c>
      <c r="J500" s="78" t="str">
        <f t="shared" si="54"/>
        <v>2061–2062</v>
      </c>
      <c r="K500" s="78"/>
      <c r="L500" s="89"/>
      <c r="M500" s="78"/>
      <c r="N500" s="87"/>
      <c r="O500" s="79"/>
      <c r="Q500" s="46"/>
    </row>
    <row r="501" spans="1:17" s="40" customFormat="1" ht="20.25" customHeight="1" x14ac:dyDescent="0.2">
      <c r="A501" s="41">
        <v>59172</v>
      </c>
      <c r="B501" s="42">
        <f t="shared" si="50"/>
        <v>0</v>
      </c>
      <c r="C501" s="117"/>
      <c r="D501" s="43">
        <f t="shared" si="51"/>
        <v>0</v>
      </c>
      <c r="E501" s="44">
        <f t="shared" si="49"/>
        <v>0</v>
      </c>
      <c r="F501" s="43">
        <f t="shared" si="52"/>
        <v>0</v>
      </c>
      <c r="G501" s="45" t="e">
        <f>IF(AND(C501&lt;&gt;"",SUM(G$27:G500)&lt;E$19),$E$19/$E$23,0)</f>
        <v>#N/A</v>
      </c>
      <c r="H501" s="43">
        <f t="shared" si="53"/>
        <v>0</v>
      </c>
      <c r="I501" s="43">
        <f t="shared" si="55"/>
        <v>0</v>
      </c>
      <c r="J501" s="78" t="str">
        <f t="shared" si="54"/>
        <v>2061–2062</v>
      </c>
      <c r="K501" s="78"/>
      <c r="L501" s="89"/>
      <c r="M501" s="78"/>
      <c r="N501" s="87"/>
      <c r="O501" s="79"/>
      <c r="Q501" s="46"/>
    </row>
    <row r="502" spans="1:17" s="40" customFormat="1" ht="20.25" customHeight="1" x14ac:dyDescent="0.2">
      <c r="A502" s="41">
        <v>59203</v>
      </c>
      <c r="B502" s="42">
        <f t="shared" si="50"/>
        <v>0</v>
      </c>
      <c r="C502" s="117"/>
      <c r="D502" s="43">
        <f t="shared" si="51"/>
        <v>0</v>
      </c>
      <c r="E502" s="44">
        <f t="shared" si="49"/>
        <v>0</v>
      </c>
      <c r="F502" s="43">
        <f t="shared" si="52"/>
        <v>0</v>
      </c>
      <c r="G502" s="45" t="e">
        <f>IF(AND(C502&lt;&gt;"",SUM(G$27:G501)&lt;E$19),$E$19/$E$23,0)</f>
        <v>#N/A</v>
      </c>
      <c r="H502" s="43">
        <f t="shared" si="53"/>
        <v>0</v>
      </c>
      <c r="I502" s="43">
        <f t="shared" si="55"/>
        <v>0</v>
      </c>
      <c r="J502" s="78" t="str">
        <f t="shared" si="54"/>
        <v>2061–2062</v>
      </c>
      <c r="K502" s="78"/>
      <c r="L502" s="89"/>
      <c r="M502" s="78"/>
      <c r="N502" s="87"/>
      <c r="O502" s="79"/>
      <c r="Q502" s="46"/>
    </row>
    <row r="503" spans="1:17" s="40" customFormat="1" ht="20.25" customHeight="1" x14ac:dyDescent="0.2">
      <c r="A503" s="41">
        <v>59231</v>
      </c>
      <c r="B503" s="42">
        <f t="shared" si="50"/>
        <v>0</v>
      </c>
      <c r="C503" s="117"/>
      <c r="D503" s="43">
        <f t="shared" si="51"/>
        <v>0</v>
      </c>
      <c r="E503" s="44">
        <f t="shared" si="49"/>
        <v>0</v>
      </c>
      <c r="F503" s="43">
        <f t="shared" si="52"/>
        <v>0</v>
      </c>
      <c r="G503" s="45" t="e">
        <f>IF(AND(C503&lt;&gt;"",SUM(G$27:G502)&lt;E$19),$E$19/$E$23,0)</f>
        <v>#N/A</v>
      </c>
      <c r="H503" s="43">
        <f t="shared" si="53"/>
        <v>0</v>
      </c>
      <c r="I503" s="43">
        <f t="shared" si="55"/>
        <v>0</v>
      </c>
      <c r="J503" s="78" t="str">
        <f t="shared" si="54"/>
        <v>2061–2062</v>
      </c>
      <c r="K503" s="78"/>
      <c r="L503" s="89"/>
      <c r="M503" s="78"/>
      <c r="N503" s="87"/>
      <c r="O503" s="79"/>
      <c r="Q503" s="46"/>
    </row>
    <row r="504" spans="1:17" s="40" customFormat="1" ht="20.25" customHeight="1" x14ac:dyDescent="0.2">
      <c r="A504" s="41">
        <v>59262</v>
      </c>
      <c r="B504" s="42">
        <f t="shared" si="50"/>
        <v>0</v>
      </c>
      <c r="C504" s="117"/>
      <c r="D504" s="43">
        <f t="shared" si="51"/>
        <v>0</v>
      </c>
      <c r="E504" s="44">
        <f t="shared" si="49"/>
        <v>0</v>
      </c>
      <c r="F504" s="43">
        <f t="shared" si="52"/>
        <v>0</v>
      </c>
      <c r="G504" s="45" t="e">
        <f>IF(AND(C504&lt;&gt;"",SUM(G$27:G503)&lt;E$19),$E$19/$E$23,0)</f>
        <v>#N/A</v>
      </c>
      <c r="H504" s="43">
        <f t="shared" si="53"/>
        <v>0</v>
      </c>
      <c r="I504" s="43">
        <f t="shared" si="55"/>
        <v>0</v>
      </c>
      <c r="J504" s="78" t="str">
        <f t="shared" si="54"/>
        <v>2061–2062</v>
      </c>
      <c r="K504" s="78"/>
      <c r="L504" s="89"/>
      <c r="M504" s="78"/>
      <c r="N504" s="87"/>
      <c r="O504" s="79"/>
      <c r="Q504" s="46"/>
    </row>
    <row r="505" spans="1:17" s="40" customFormat="1" ht="20.25" customHeight="1" x14ac:dyDescent="0.2">
      <c r="A505" s="41">
        <v>59292</v>
      </c>
      <c r="B505" s="42">
        <f t="shared" si="50"/>
        <v>0</v>
      </c>
      <c r="C505" s="117"/>
      <c r="D505" s="43">
        <f t="shared" si="51"/>
        <v>0</v>
      </c>
      <c r="E505" s="44">
        <f t="shared" si="49"/>
        <v>0</v>
      </c>
      <c r="F505" s="43">
        <f t="shared" si="52"/>
        <v>0</v>
      </c>
      <c r="G505" s="45" t="e">
        <f>IF(AND(C505&lt;&gt;"",SUM(G$27:G504)&lt;E$19),$E$19/$E$23,0)</f>
        <v>#N/A</v>
      </c>
      <c r="H505" s="43">
        <f t="shared" si="53"/>
        <v>0</v>
      </c>
      <c r="I505" s="43">
        <f t="shared" si="55"/>
        <v>0</v>
      </c>
      <c r="J505" s="78" t="str">
        <f t="shared" si="54"/>
        <v>2061–2062</v>
      </c>
      <c r="K505" s="78"/>
      <c r="L505" s="89"/>
      <c r="M505" s="78"/>
      <c r="N505" s="87"/>
      <c r="O505" s="79"/>
      <c r="Q505" s="46"/>
    </row>
    <row r="506" spans="1:17" s="40" customFormat="1" ht="20.25" customHeight="1" x14ac:dyDescent="0.2">
      <c r="A506" s="41">
        <v>59323</v>
      </c>
      <c r="B506" s="42">
        <f t="shared" si="50"/>
        <v>0</v>
      </c>
      <c r="C506" s="117"/>
      <c r="D506" s="43">
        <f t="shared" si="51"/>
        <v>0</v>
      </c>
      <c r="E506" s="44">
        <f t="shared" si="49"/>
        <v>0</v>
      </c>
      <c r="F506" s="43">
        <f t="shared" si="52"/>
        <v>0</v>
      </c>
      <c r="G506" s="45" t="e">
        <f>IF(AND(C506&lt;&gt;"",SUM(G$27:G505)&lt;E$19),$E$19/$E$23,0)</f>
        <v>#N/A</v>
      </c>
      <c r="H506" s="43">
        <f t="shared" si="53"/>
        <v>0</v>
      </c>
      <c r="I506" s="43">
        <f t="shared" si="55"/>
        <v>0</v>
      </c>
      <c r="J506" s="78" t="str">
        <f t="shared" si="54"/>
        <v>2061–2062</v>
      </c>
      <c r="K506" s="78"/>
      <c r="L506" s="89"/>
      <c r="M506" s="78"/>
      <c r="N506" s="87"/>
      <c r="O506" s="79"/>
      <c r="Q506" s="46"/>
    </row>
    <row r="507" spans="1:17" s="40" customFormat="1" ht="20.25" customHeight="1" x14ac:dyDescent="0.2">
      <c r="A507" s="41">
        <v>59353</v>
      </c>
      <c r="B507" s="42">
        <f t="shared" si="50"/>
        <v>0</v>
      </c>
      <c r="C507" s="117"/>
      <c r="D507" s="43">
        <f t="shared" si="51"/>
        <v>0</v>
      </c>
      <c r="E507" s="44">
        <f t="shared" si="49"/>
        <v>0</v>
      </c>
      <c r="F507" s="43">
        <f t="shared" si="52"/>
        <v>0</v>
      </c>
      <c r="G507" s="45" t="e">
        <f>IF(AND(C507&lt;&gt;"",SUM(G$27:G506)&lt;E$19),$E$19/$E$23,0)</f>
        <v>#N/A</v>
      </c>
      <c r="H507" s="43">
        <f t="shared" si="53"/>
        <v>0</v>
      </c>
      <c r="I507" s="43">
        <f t="shared" si="55"/>
        <v>0</v>
      </c>
      <c r="J507" s="78" t="str">
        <f t="shared" si="54"/>
        <v>2062–2063</v>
      </c>
      <c r="K507" s="78"/>
      <c r="L507" s="89"/>
      <c r="M507" s="78"/>
      <c r="N507" s="87"/>
      <c r="O507" s="79"/>
      <c r="Q507" s="46"/>
    </row>
    <row r="508" spans="1:17" s="40" customFormat="1" ht="20.25" customHeight="1" x14ac:dyDescent="0.2">
      <c r="A508" s="41">
        <v>59384</v>
      </c>
      <c r="B508" s="42">
        <f t="shared" si="50"/>
        <v>0</v>
      </c>
      <c r="C508" s="117"/>
      <c r="D508" s="43">
        <f t="shared" si="51"/>
        <v>0</v>
      </c>
      <c r="E508" s="44">
        <f t="shared" si="49"/>
        <v>0</v>
      </c>
      <c r="F508" s="43">
        <f t="shared" si="52"/>
        <v>0</v>
      </c>
      <c r="G508" s="45" t="e">
        <f>IF(AND(C508&lt;&gt;"",SUM(G$27:G507)&lt;E$19),$E$19/$E$23,0)</f>
        <v>#N/A</v>
      </c>
      <c r="H508" s="43">
        <f t="shared" si="53"/>
        <v>0</v>
      </c>
      <c r="I508" s="43">
        <f t="shared" si="55"/>
        <v>0</v>
      </c>
      <c r="J508" s="78" t="str">
        <f t="shared" si="54"/>
        <v>2062–2063</v>
      </c>
      <c r="K508" s="78"/>
      <c r="L508" s="89"/>
      <c r="M508" s="78"/>
      <c r="N508" s="87"/>
      <c r="O508" s="79"/>
      <c r="Q508" s="46"/>
    </row>
    <row r="509" spans="1:17" s="40" customFormat="1" ht="20.25" customHeight="1" x14ac:dyDescent="0.2">
      <c r="A509" s="41">
        <v>59415</v>
      </c>
      <c r="B509" s="42">
        <f t="shared" si="50"/>
        <v>0</v>
      </c>
      <c r="C509" s="117"/>
      <c r="D509" s="43">
        <f t="shared" si="51"/>
        <v>0</v>
      </c>
      <c r="E509" s="44">
        <f t="shared" si="49"/>
        <v>0</v>
      </c>
      <c r="F509" s="43">
        <f t="shared" si="52"/>
        <v>0</v>
      </c>
      <c r="G509" s="45" t="e">
        <f>IF(AND(C509&lt;&gt;"",SUM(G$27:G508)&lt;E$19),$E$19/$E$23,0)</f>
        <v>#N/A</v>
      </c>
      <c r="H509" s="43">
        <f t="shared" si="53"/>
        <v>0</v>
      </c>
      <c r="I509" s="43">
        <f t="shared" si="55"/>
        <v>0</v>
      </c>
      <c r="J509" s="78" t="str">
        <f t="shared" si="54"/>
        <v>2062–2063</v>
      </c>
      <c r="K509" s="78"/>
      <c r="L509" s="89"/>
      <c r="M509" s="78"/>
      <c r="N509" s="87"/>
      <c r="O509" s="79"/>
      <c r="Q509" s="46"/>
    </row>
    <row r="510" spans="1:17" s="40" customFormat="1" ht="20.25" customHeight="1" x14ac:dyDescent="0.2">
      <c r="A510" s="41">
        <v>59445</v>
      </c>
      <c r="B510" s="42">
        <f t="shared" si="50"/>
        <v>0</v>
      </c>
      <c r="C510" s="117"/>
      <c r="D510" s="43">
        <f t="shared" si="51"/>
        <v>0</v>
      </c>
      <c r="E510" s="44">
        <f t="shared" si="49"/>
        <v>0</v>
      </c>
      <c r="F510" s="43">
        <f t="shared" si="52"/>
        <v>0</v>
      </c>
      <c r="G510" s="45" t="e">
        <f>IF(AND(C510&lt;&gt;"",SUM(G$27:G509)&lt;E$19),$E$19/$E$23,0)</f>
        <v>#N/A</v>
      </c>
      <c r="H510" s="43">
        <f t="shared" si="53"/>
        <v>0</v>
      </c>
      <c r="I510" s="43">
        <f t="shared" si="55"/>
        <v>0</v>
      </c>
      <c r="J510" s="78" t="str">
        <f t="shared" si="54"/>
        <v>2062–2063</v>
      </c>
      <c r="K510" s="78"/>
      <c r="L510" s="89"/>
      <c r="M510" s="78"/>
      <c r="N510" s="87"/>
      <c r="O510" s="79"/>
      <c r="Q510" s="46"/>
    </row>
    <row r="511" spans="1:17" s="40" customFormat="1" ht="20.25" customHeight="1" x14ac:dyDescent="0.2">
      <c r="A511" s="41">
        <v>59476</v>
      </c>
      <c r="B511" s="42">
        <f t="shared" si="50"/>
        <v>0</v>
      </c>
      <c r="C511" s="117"/>
      <c r="D511" s="43">
        <f t="shared" si="51"/>
        <v>0</v>
      </c>
      <c r="E511" s="44">
        <f t="shared" si="49"/>
        <v>0</v>
      </c>
      <c r="F511" s="43">
        <f t="shared" si="52"/>
        <v>0</v>
      </c>
      <c r="G511" s="45" t="e">
        <f>IF(AND(C511&lt;&gt;"",SUM(G$27:G510)&lt;E$19),$E$19/$E$23,0)</f>
        <v>#N/A</v>
      </c>
      <c r="H511" s="43">
        <f t="shared" si="53"/>
        <v>0</v>
      </c>
      <c r="I511" s="43">
        <f t="shared" si="55"/>
        <v>0</v>
      </c>
      <c r="J511" s="78" t="str">
        <f t="shared" si="54"/>
        <v>2062–2063</v>
      </c>
      <c r="K511" s="78"/>
      <c r="L511" s="89"/>
      <c r="M511" s="78"/>
      <c r="N511" s="87"/>
      <c r="O511" s="79"/>
      <c r="Q511" s="46"/>
    </row>
    <row r="512" spans="1:17" s="40" customFormat="1" ht="20.25" customHeight="1" x14ac:dyDescent="0.2">
      <c r="A512" s="41">
        <v>59506</v>
      </c>
      <c r="B512" s="42">
        <f t="shared" si="50"/>
        <v>0</v>
      </c>
      <c r="C512" s="117"/>
      <c r="D512" s="43">
        <f t="shared" si="51"/>
        <v>0</v>
      </c>
      <c r="E512" s="44">
        <f t="shared" si="49"/>
        <v>0</v>
      </c>
      <c r="F512" s="43">
        <f t="shared" si="52"/>
        <v>0</v>
      </c>
      <c r="G512" s="45" t="e">
        <f>IF(AND(C512&lt;&gt;"",SUM(G$27:G511)&lt;E$19),$E$19/$E$23,0)</f>
        <v>#N/A</v>
      </c>
      <c r="H512" s="43">
        <f t="shared" si="53"/>
        <v>0</v>
      </c>
      <c r="I512" s="43">
        <f t="shared" si="55"/>
        <v>0</v>
      </c>
      <c r="J512" s="78" t="str">
        <f t="shared" si="54"/>
        <v>2062–2063</v>
      </c>
      <c r="K512" s="78"/>
      <c r="L512" s="89"/>
      <c r="M512" s="78"/>
      <c r="N512" s="87"/>
      <c r="O512" s="79"/>
      <c r="Q512" s="46"/>
    </row>
    <row r="513" spans="1:17" s="40" customFormat="1" ht="20.25" customHeight="1" x14ac:dyDescent="0.2">
      <c r="A513" s="41">
        <v>59537</v>
      </c>
      <c r="B513" s="42">
        <f t="shared" si="50"/>
        <v>0</v>
      </c>
      <c r="C513" s="117"/>
      <c r="D513" s="43">
        <f t="shared" si="51"/>
        <v>0</v>
      </c>
      <c r="E513" s="44">
        <f t="shared" si="49"/>
        <v>0</v>
      </c>
      <c r="F513" s="43">
        <f t="shared" si="52"/>
        <v>0</v>
      </c>
      <c r="G513" s="45" t="e">
        <f>IF(AND(C513&lt;&gt;"",SUM(G$27:G512)&lt;E$19),$E$19/$E$23,0)</f>
        <v>#N/A</v>
      </c>
      <c r="H513" s="43">
        <f t="shared" si="53"/>
        <v>0</v>
      </c>
      <c r="I513" s="43">
        <f t="shared" si="55"/>
        <v>0</v>
      </c>
      <c r="J513" s="78" t="str">
        <f t="shared" si="54"/>
        <v>2062–2063</v>
      </c>
      <c r="K513" s="78"/>
      <c r="L513" s="89"/>
      <c r="M513" s="78"/>
      <c r="N513" s="87"/>
      <c r="O513" s="79"/>
      <c r="Q513" s="46"/>
    </row>
    <row r="514" spans="1:17" s="40" customFormat="1" ht="20.25" customHeight="1" x14ac:dyDescent="0.2">
      <c r="A514" s="41">
        <v>59568</v>
      </c>
      <c r="B514" s="42">
        <f t="shared" si="50"/>
        <v>0</v>
      </c>
      <c r="C514" s="117"/>
      <c r="D514" s="43">
        <f t="shared" si="51"/>
        <v>0</v>
      </c>
      <c r="E514" s="44">
        <f t="shared" si="49"/>
        <v>0</v>
      </c>
      <c r="F514" s="43">
        <f t="shared" si="52"/>
        <v>0</v>
      </c>
      <c r="G514" s="45" t="e">
        <f>IF(AND(C514&lt;&gt;"",SUM(G$27:G513)&lt;E$19),$E$19/$E$23,0)</f>
        <v>#N/A</v>
      </c>
      <c r="H514" s="43">
        <f t="shared" si="53"/>
        <v>0</v>
      </c>
      <c r="I514" s="43">
        <f t="shared" si="55"/>
        <v>0</v>
      </c>
      <c r="J514" s="78" t="str">
        <f t="shared" si="54"/>
        <v>2062–2063</v>
      </c>
      <c r="K514" s="78"/>
      <c r="L514" s="89"/>
      <c r="M514" s="78"/>
      <c r="N514" s="87"/>
      <c r="O514" s="79"/>
      <c r="Q514" s="46"/>
    </row>
    <row r="515" spans="1:17" s="40" customFormat="1" ht="20.25" customHeight="1" x14ac:dyDescent="0.2">
      <c r="A515" s="41">
        <v>59596</v>
      </c>
      <c r="B515" s="42">
        <f t="shared" si="50"/>
        <v>0</v>
      </c>
      <c r="C515" s="117"/>
      <c r="D515" s="43">
        <f t="shared" si="51"/>
        <v>0</v>
      </c>
      <c r="E515" s="44">
        <f t="shared" si="49"/>
        <v>0</v>
      </c>
      <c r="F515" s="43">
        <f t="shared" si="52"/>
        <v>0</v>
      </c>
      <c r="G515" s="45" t="e">
        <f>IF(AND(C515&lt;&gt;"",SUM(G$27:G514)&lt;E$19),$E$19/$E$23,0)</f>
        <v>#N/A</v>
      </c>
      <c r="H515" s="43">
        <f t="shared" si="53"/>
        <v>0</v>
      </c>
      <c r="I515" s="43">
        <f t="shared" si="55"/>
        <v>0</v>
      </c>
      <c r="J515" s="78" t="str">
        <f t="shared" si="54"/>
        <v>2062–2063</v>
      </c>
      <c r="K515" s="78"/>
      <c r="L515" s="89"/>
      <c r="M515" s="78"/>
      <c r="N515" s="87"/>
      <c r="O515" s="79"/>
      <c r="Q515" s="46"/>
    </row>
    <row r="516" spans="1:17" s="40" customFormat="1" ht="20.25" customHeight="1" x14ac:dyDescent="0.2">
      <c r="A516" s="41">
        <v>59627</v>
      </c>
      <c r="B516" s="42">
        <f t="shared" si="50"/>
        <v>0</v>
      </c>
      <c r="C516" s="117"/>
      <c r="D516" s="43">
        <f t="shared" si="51"/>
        <v>0</v>
      </c>
      <c r="E516" s="44">
        <f t="shared" si="49"/>
        <v>0</v>
      </c>
      <c r="F516" s="43">
        <f t="shared" si="52"/>
        <v>0</v>
      </c>
      <c r="G516" s="45" t="e">
        <f>IF(AND(C516&lt;&gt;"",SUM(G$27:G515)&lt;E$19),$E$19/$E$23,0)</f>
        <v>#N/A</v>
      </c>
      <c r="H516" s="43">
        <f t="shared" si="53"/>
        <v>0</v>
      </c>
      <c r="I516" s="43">
        <f t="shared" si="55"/>
        <v>0</v>
      </c>
      <c r="J516" s="78" t="str">
        <f t="shared" si="54"/>
        <v>2062–2063</v>
      </c>
      <c r="K516" s="78"/>
      <c r="L516" s="89"/>
      <c r="M516" s="78"/>
      <c r="N516" s="87"/>
      <c r="O516" s="79"/>
      <c r="Q516" s="46"/>
    </row>
    <row r="517" spans="1:17" s="40" customFormat="1" ht="20.25" customHeight="1" x14ac:dyDescent="0.2">
      <c r="A517" s="41">
        <v>59657</v>
      </c>
      <c r="B517" s="42">
        <f t="shared" si="50"/>
        <v>0</v>
      </c>
      <c r="C517" s="117"/>
      <c r="D517" s="43">
        <f t="shared" si="51"/>
        <v>0</v>
      </c>
      <c r="E517" s="44">
        <f t="shared" si="49"/>
        <v>0</v>
      </c>
      <c r="F517" s="43">
        <f t="shared" si="52"/>
        <v>0</v>
      </c>
      <c r="G517" s="45" t="e">
        <f>IF(AND(C517&lt;&gt;"",SUM(G$27:G516)&lt;E$19),$E$19/$E$23,0)</f>
        <v>#N/A</v>
      </c>
      <c r="H517" s="43">
        <f t="shared" si="53"/>
        <v>0</v>
      </c>
      <c r="I517" s="43">
        <f t="shared" si="55"/>
        <v>0</v>
      </c>
      <c r="J517" s="78" t="str">
        <f t="shared" si="54"/>
        <v>2062–2063</v>
      </c>
      <c r="K517" s="78"/>
      <c r="L517" s="89"/>
      <c r="M517" s="78"/>
      <c r="N517" s="87"/>
      <c r="O517" s="79"/>
      <c r="Q517" s="46"/>
    </row>
    <row r="518" spans="1:17" s="40" customFormat="1" ht="20.25" customHeight="1" x14ac:dyDescent="0.2">
      <c r="A518" s="41">
        <v>59688</v>
      </c>
      <c r="B518" s="42">
        <f t="shared" si="50"/>
        <v>0</v>
      </c>
      <c r="C518" s="117"/>
      <c r="D518" s="43">
        <f t="shared" si="51"/>
        <v>0</v>
      </c>
      <c r="E518" s="44">
        <f t="shared" si="49"/>
        <v>0</v>
      </c>
      <c r="F518" s="43">
        <f t="shared" si="52"/>
        <v>0</v>
      </c>
      <c r="G518" s="45" t="e">
        <f>IF(AND(C518&lt;&gt;"",SUM(G$27:G517)&lt;E$19),$E$19/$E$23,0)</f>
        <v>#N/A</v>
      </c>
      <c r="H518" s="43">
        <f t="shared" si="53"/>
        <v>0</v>
      </c>
      <c r="I518" s="43">
        <f t="shared" si="55"/>
        <v>0</v>
      </c>
      <c r="J518" s="78" t="str">
        <f t="shared" si="54"/>
        <v>2062–2063</v>
      </c>
      <c r="K518" s="78"/>
      <c r="L518" s="89"/>
      <c r="M518" s="78"/>
      <c r="N518" s="87"/>
      <c r="O518" s="79"/>
      <c r="Q518" s="46"/>
    </row>
    <row r="519" spans="1:17" s="40" customFormat="1" ht="20.25" customHeight="1" x14ac:dyDescent="0.2">
      <c r="A519" s="41">
        <v>59718</v>
      </c>
      <c r="B519" s="42">
        <f t="shared" si="50"/>
        <v>0</v>
      </c>
      <c r="C519" s="117"/>
      <c r="D519" s="43">
        <f t="shared" si="51"/>
        <v>0</v>
      </c>
      <c r="E519" s="44">
        <f t="shared" si="49"/>
        <v>0</v>
      </c>
      <c r="F519" s="43">
        <f t="shared" si="52"/>
        <v>0</v>
      </c>
      <c r="G519" s="45" t="e">
        <f>IF(AND(C519&lt;&gt;"",SUM(G$27:G518)&lt;E$19),$E$19/$E$23,0)</f>
        <v>#N/A</v>
      </c>
      <c r="H519" s="43">
        <f t="shared" si="53"/>
        <v>0</v>
      </c>
      <c r="I519" s="43">
        <f t="shared" si="55"/>
        <v>0</v>
      </c>
      <c r="J519" s="78" t="str">
        <f t="shared" si="54"/>
        <v>2063–2064</v>
      </c>
      <c r="K519" s="78"/>
      <c r="L519" s="89"/>
      <c r="M519" s="78"/>
      <c r="N519" s="87"/>
      <c r="O519" s="79"/>
      <c r="Q519" s="46"/>
    </row>
    <row r="520" spans="1:17" s="40" customFormat="1" ht="20.25" customHeight="1" x14ac:dyDescent="0.2">
      <c r="A520" s="41">
        <v>59749</v>
      </c>
      <c r="B520" s="42">
        <f t="shared" si="50"/>
        <v>0</v>
      </c>
      <c r="C520" s="117"/>
      <c r="D520" s="43">
        <f t="shared" si="51"/>
        <v>0</v>
      </c>
      <c r="E520" s="44">
        <f t="shared" si="49"/>
        <v>0</v>
      </c>
      <c r="F520" s="43">
        <f t="shared" si="52"/>
        <v>0</v>
      </c>
      <c r="G520" s="45" t="e">
        <f>IF(AND(C520&lt;&gt;"",SUM(G$27:G519)&lt;E$19),$E$19/$E$23,0)</f>
        <v>#N/A</v>
      </c>
      <c r="H520" s="43">
        <f t="shared" si="53"/>
        <v>0</v>
      </c>
      <c r="I520" s="43">
        <f t="shared" si="55"/>
        <v>0</v>
      </c>
      <c r="J520" s="78" t="str">
        <f t="shared" si="54"/>
        <v>2063–2064</v>
      </c>
      <c r="K520" s="78"/>
      <c r="L520" s="89"/>
      <c r="M520" s="78"/>
      <c r="N520" s="87"/>
      <c r="O520" s="79"/>
      <c r="Q520" s="46"/>
    </row>
    <row r="521" spans="1:17" s="40" customFormat="1" ht="20.25" customHeight="1" x14ac:dyDescent="0.2">
      <c r="A521" s="41">
        <v>59780</v>
      </c>
      <c r="B521" s="42">
        <f t="shared" si="50"/>
        <v>0</v>
      </c>
      <c r="C521" s="117"/>
      <c r="D521" s="43">
        <f t="shared" si="51"/>
        <v>0</v>
      </c>
      <c r="E521" s="44">
        <f t="shared" si="49"/>
        <v>0</v>
      </c>
      <c r="F521" s="43">
        <f t="shared" si="52"/>
        <v>0</v>
      </c>
      <c r="G521" s="45" t="e">
        <f>IF(AND(C521&lt;&gt;"",SUM(G$27:G520)&lt;E$19),$E$19/$E$23,0)</f>
        <v>#N/A</v>
      </c>
      <c r="H521" s="43">
        <f t="shared" si="53"/>
        <v>0</v>
      </c>
      <c r="I521" s="43">
        <f t="shared" si="55"/>
        <v>0</v>
      </c>
      <c r="J521" s="78" t="str">
        <f t="shared" si="54"/>
        <v>2063–2064</v>
      </c>
      <c r="K521" s="78"/>
      <c r="L521" s="89"/>
      <c r="M521" s="78"/>
      <c r="N521" s="87"/>
      <c r="O521" s="79"/>
      <c r="Q521" s="46"/>
    </row>
    <row r="522" spans="1:17" s="40" customFormat="1" ht="20.25" customHeight="1" x14ac:dyDescent="0.2">
      <c r="A522" s="41">
        <v>59810</v>
      </c>
      <c r="B522" s="42">
        <f t="shared" si="50"/>
        <v>0</v>
      </c>
      <c r="C522" s="117"/>
      <c r="D522" s="43">
        <f t="shared" si="51"/>
        <v>0</v>
      </c>
      <c r="E522" s="44">
        <f t="shared" si="49"/>
        <v>0</v>
      </c>
      <c r="F522" s="43">
        <f t="shared" si="52"/>
        <v>0</v>
      </c>
      <c r="G522" s="45" t="e">
        <f>IF(AND(C522&lt;&gt;"",SUM(G$27:G521)&lt;E$19),$E$19/$E$23,0)</f>
        <v>#N/A</v>
      </c>
      <c r="H522" s="43">
        <f t="shared" si="53"/>
        <v>0</v>
      </c>
      <c r="I522" s="43">
        <f t="shared" si="55"/>
        <v>0</v>
      </c>
      <c r="J522" s="78" t="str">
        <f t="shared" si="54"/>
        <v>2063–2064</v>
      </c>
      <c r="K522" s="78"/>
      <c r="L522" s="89"/>
      <c r="M522" s="78"/>
      <c r="N522" s="87"/>
      <c r="O522" s="79"/>
      <c r="Q522" s="46"/>
    </row>
    <row r="523" spans="1:17" s="40" customFormat="1" ht="20.25" customHeight="1" x14ac:dyDescent="0.2">
      <c r="A523" s="41">
        <v>59841</v>
      </c>
      <c r="B523" s="42">
        <f t="shared" si="50"/>
        <v>0</v>
      </c>
      <c r="C523" s="117"/>
      <c r="D523" s="43">
        <f t="shared" si="51"/>
        <v>0</v>
      </c>
      <c r="E523" s="44">
        <f t="shared" si="49"/>
        <v>0</v>
      </c>
      <c r="F523" s="43">
        <f t="shared" si="52"/>
        <v>0</v>
      </c>
      <c r="G523" s="45" t="e">
        <f>IF(AND(C523&lt;&gt;"",SUM(G$27:G522)&lt;E$19),$E$19/$E$23,0)</f>
        <v>#N/A</v>
      </c>
      <c r="H523" s="43">
        <f t="shared" si="53"/>
        <v>0</v>
      </c>
      <c r="I523" s="43">
        <f t="shared" si="55"/>
        <v>0</v>
      </c>
      <c r="J523" s="78" t="str">
        <f t="shared" si="54"/>
        <v>2063–2064</v>
      </c>
      <c r="K523" s="78"/>
      <c r="L523" s="89"/>
      <c r="M523" s="78"/>
      <c r="N523" s="87"/>
      <c r="O523" s="79"/>
      <c r="Q523" s="46"/>
    </row>
    <row r="524" spans="1:17" s="40" customFormat="1" ht="20.25" customHeight="1" x14ac:dyDescent="0.2">
      <c r="A524" s="41">
        <v>59871</v>
      </c>
      <c r="B524" s="42">
        <f t="shared" si="50"/>
        <v>0</v>
      </c>
      <c r="C524" s="117"/>
      <c r="D524" s="43">
        <f t="shared" si="51"/>
        <v>0</v>
      </c>
      <c r="E524" s="44">
        <f t="shared" si="49"/>
        <v>0</v>
      </c>
      <c r="F524" s="43">
        <f t="shared" si="52"/>
        <v>0</v>
      </c>
      <c r="G524" s="45" t="e">
        <f>IF(AND(C524&lt;&gt;"",SUM(G$27:G523)&lt;E$19),$E$19/$E$23,0)</f>
        <v>#N/A</v>
      </c>
      <c r="H524" s="43">
        <f t="shared" si="53"/>
        <v>0</v>
      </c>
      <c r="I524" s="43">
        <f t="shared" si="55"/>
        <v>0</v>
      </c>
      <c r="J524" s="78" t="str">
        <f t="shared" si="54"/>
        <v>2063–2064</v>
      </c>
      <c r="K524" s="78"/>
      <c r="L524" s="89"/>
      <c r="M524" s="78"/>
      <c r="N524" s="87"/>
      <c r="O524" s="79"/>
      <c r="Q524" s="46"/>
    </row>
    <row r="525" spans="1:17" s="40" customFormat="1" ht="20.25" customHeight="1" x14ac:dyDescent="0.2">
      <c r="A525" s="41">
        <v>59902</v>
      </c>
      <c r="B525" s="42">
        <f t="shared" si="50"/>
        <v>0</v>
      </c>
      <c r="C525" s="117"/>
      <c r="D525" s="43">
        <f t="shared" si="51"/>
        <v>0</v>
      </c>
      <c r="E525" s="44">
        <f t="shared" si="49"/>
        <v>0</v>
      </c>
      <c r="F525" s="43">
        <f t="shared" si="52"/>
        <v>0</v>
      </c>
      <c r="G525" s="45" t="e">
        <f>IF(AND(C525&lt;&gt;"",SUM(G$27:G524)&lt;E$19),$E$19/$E$23,0)</f>
        <v>#N/A</v>
      </c>
      <c r="H525" s="43">
        <f t="shared" si="53"/>
        <v>0</v>
      </c>
      <c r="I525" s="43">
        <f t="shared" si="55"/>
        <v>0</v>
      </c>
      <c r="J525" s="78" t="str">
        <f t="shared" si="54"/>
        <v>2063–2064</v>
      </c>
      <c r="K525" s="78"/>
      <c r="L525" s="89"/>
      <c r="M525" s="78"/>
      <c r="N525" s="87"/>
      <c r="O525" s="79"/>
      <c r="Q525" s="46"/>
    </row>
    <row r="526" spans="1:17" s="40" customFormat="1" ht="20.25" customHeight="1" x14ac:dyDescent="0.2">
      <c r="A526" s="41">
        <v>59933</v>
      </c>
      <c r="B526" s="42">
        <f t="shared" si="50"/>
        <v>0</v>
      </c>
      <c r="C526" s="117"/>
      <c r="D526" s="43">
        <f t="shared" si="51"/>
        <v>0</v>
      </c>
      <c r="E526" s="44">
        <f t="shared" si="49"/>
        <v>0</v>
      </c>
      <c r="F526" s="43">
        <f t="shared" si="52"/>
        <v>0</v>
      </c>
      <c r="G526" s="45" t="e">
        <f>IF(AND(C526&lt;&gt;"",SUM(G$27:G525)&lt;E$19),$E$19/$E$23,0)</f>
        <v>#N/A</v>
      </c>
      <c r="H526" s="43">
        <f t="shared" si="53"/>
        <v>0</v>
      </c>
      <c r="I526" s="43">
        <f t="shared" si="55"/>
        <v>0</v>
      </c>
      <c r="J526" s="78" t="str">
        <f t="shared" si="54"/>
        <v>2063–2064</v>
      </c>
      <c r="K526" s="78"/>
      <c r="L526" s="89"/>
      <c r="M526" s="78"/>
      <c r="N526" s="87"/>
      <c r="O526" s="79"/>
      <c r="Q526" s="46"/>
    </row>
    <row r="527" spans="1:17" s="40" customFormat="1" ht="20.25" customHeight="1" x14ac:dyDescent="0.2">
      <c r="A527" s="41">
        <v>59962</v>
      </c>
      <c r="B527" s="42">
        <f t="shared" si="50"/>
        <v>0</v>
      </c>
      <c r="C527" s="117"/>
      <c r="D527" s="43">
        <f t="shared" si="51"/>
        <v>0</v>
      </c>
      <c r="E527" s="44">
        <f t="shared" si="49"/>
        <v>0</v>
      </c>
      <c r="F527" s="43">
        <f t="shared" si="52"/>
        <v>0</v>
      </c>
      <c r="G527" s="45" t="e">
        <f>IF(AND(C527&lt;&gt;"",SUM(G$27:G526)&lt;E$19),$E$19/$E$23,0)</f>
        <v>#N/A</v>
      </c>
      <c r="H527" s="43">
        <f t="shared" si="53"/>
        <v>0</v>
      </c>
      <c r="I527" s="43">
        <f t="shared" si="55"/>
        <v>0</v>
      </c>
      <c r="J527" s="78" t="str">
        <f t="shared" si="54"/>
        <v>2063–2064</v>
      </c>
      <c r="K527" s="78"/>
      <c r="L527" s="89"/>
      <c r="M527" s="78"/>
      <c r="N527" s="87"/>
      <c r="O527" s="79"/>
      <c r="Q527" s="46"/>
    </row>
    <row r="528" spans="1:17" s="40" customFormat="1" ht="20.25" customHeight="1" x14ac:dyDescent="0.2">
      <c r="A528" s="41">
        <v>59993</v>
      </c>
      <c r="B528" s="42">
        <f t="shared" si="50"/>
        <v>0</v>
      </c>
      <c r="C528" s="117"/>
      <c r="D528" s="43">
        <f t="shared" si="51"/>
        <v>0</v>
      </c>
      <c r="E528" s="44">
        <f t="shared" si="49"/>
        <v>0</v>
      </c>
      <c r="F528" s="43">
        <f t="shared" si="52"/>
        <v>0</v>
      </c>
      <c r="G528" s="45" t="e">
        <f>IF(AND(C528&lt;&gt;"",SUM(G$27:G527)&lt;E$19),$E$19/$E$23,0)</f>
        <v>#N/A</v>
      </c>
      <c r="H528" s="43">
        <f t="shared" si="53"/>
        <v>0</v>
      </c>
      <c r="I528" s="43">
        <f t="shared" si="55"/>
        <v>0</v>
      </c>
      <c r="J528" s="78" t="str">
        <f t="shared" si="54"/>
        <v>2063–2064</v>
      </c>
      <c r="K528" s="78"/>
      <c r="L528" s="89"/>
      <c r="M528" s="78"/>
      <c r="N528" s="87"/>
      <c r="O528" s="79"/>
      <c r="Q528" s="46"/>
    </row>
    <row r="529" spans="1:17" s="40" customFormat="1" ht="20.25" customHeight="1" x14ac:dyDescent="0.2">
      <c r="A529" s="41">
        <v>60023</v>
      </c>
      <c r="B529" s="42">
        <f t="shared" si="50"/>
        <v>0</v>
      </c>
      <c r="C529" s="117"/>
      <c r="D529" s="43">
        <f t="shared" si="51"/>
        <v>0</v>
      </c>
      <c r="E529" s="44">
        <f t="shared" si="49"/>
        <v>0</v>
      </c>
      <c r="F529" s="43">
        <f t="shared" si="52"/>
        <v>0</v>
      </c>
      <c r="G529" s="45" t="e">
        <f>IF(AND(C529&lt;&gt;"",SUM(G$27:G528)&lt;E$19),$E$19/$E$23,0)</f>
        <v>#N/A</v>
      </c>
      <c r="H529" s="43">
        <f t="shared" si="53"/>
        <v>0</v>
      </c>
      <c r="I529" s="43">
        <f t="shared" si="55"/>
        <v>0</v>
      </c>
      <c r="J529" s="78" t="str">
        <f t="shared" si="54"/>
        <v>2063–2064</v>
      </c>
      <c r="K529" s="78"/>
      <c r="L529" s="89"/>
      <c r="M529" s="78"/>
      <c r="N529" s="87"/>
      <c r="O529" s="79"/>
      <c r="Q529" s="46"/>
    </row>
    <row r="530" spans="1:17" s="40" customFormat="1" ht="20.25" customHeight="1" x14ac:dyDescent="0.2">
      <c r="A530" s="41">
        <v>60054</v>
      </c>
      <c r="B530" s="42">
        <f t="shared" si="50"/>
        <v>0</v>
      </c>
      <c r="C530" s="117"/>
      <c r="D530" s="43">
        <f t="shared" si="51"/>
        <v>0</v>
      </c>
      <c r="E530" s="44">
        <f t="shared" si="49"/>
        <v>0</v>
      </c>
      <c r="F530" s="43">
        <f t="shared" si="52"/>
        <v>0</v>
      </c>
      <c r="G530" s="45" t="e">
        <f>IF(AND(C530&lt;&gt;"",SUM(G$27:G529)&lt;E$19),$E$19/$E$23,0)</f>
        <v>#N/A</v>
      </c>
      <c r="H530" s="43">
        <f t="shared" si="53"/>
        <v>0</v>
      </c>
      <c r="I530" s="43">
        <f t="shared" si="55"/>
        <v>0</v>
      </c>
      <c r="J530" s="78" t="str">
        <f t="shared" si="54"/>
        <v>2063–2064</v>
      </c>
      <c r="K530" s="78"/>
      <c r="L530" s="89"/>
      <c r="M530" s="78"/>
      <c r="N530" s="87"/>
      <c r="O530" s="79"/>
      <c r="Q530" s="46"/>
    </row>
    <row r="531" spans="1:17" s="40" customFormat="1" ht="20.25" customHeight="1" x14ac:dyDescent="0.2">
      <c r="A531" s="41">
        <v>60084</v>
      </c>
      <c r="B531" s="42">
        <f t="shared" si="50"/>
        <v>0</v>
      </c>
      <c r="C531" s="117"/>
      <c r="D531" s="43">
        <f t="shared" si="51"/>
        <v>0</v>
      </c>
      <c r="E531" s="44">
        <f t="shared" si="49"/>
        <v>0</v>
      </c>
      <c r="F531" s="43">
        <f t="shared" si="52"/>
        <v>0</v>
      </c>
      <c r="G531" s="45" t="e">
        <f>IF(AND(C531&lt;&gt;"",SUM(G$27:G530)&lt;E$19),$E$19/$E$23,0)</f>
        <v>#N/A</v>
      </c>
      <c r="H531" s="43">
        <f t="shared" si="53"/>
        <v>0</v>
      </c>
      <c r="I531" s="43">
        <f t="shared" si="55"/>
        <v>0</v>
      </c>
      <c r="J531" s="78" t="str">
        <f t="shared" si="54"/>
        <v>2064–2065</v>
      </c>
      <c r="K531" s="78"/>
      <c r="L531" s="89"/>
      <c r="M531" s="78"/>
      <c r="N531" s="87"/>
      <c r="O531" s="79"/>
      <c r="Q531" s="46"/>
    </row>
    <row r="532" spans="1:17" s="40" customFormat="1" ht="20.25" customHeight="1" x14ac:dyDescent="0.2">
      <c r="A532" s="41">
        <v>60115</v>
      </c>
      <c r="B532" s="42">
        <f t="shared" si="50"/>
        <v>0</v>
      </c>
      <c r="C532" s="117"/>
      <c r="D532" s="43">
        <f t="shared" si="51"/>
        <v>0</v>
      </c>
      <c r="E532" s="44">
        <f t="shared" si="49"/>
        <v>0</v>
      </c>
      <c r="F532" s="43">
        <f t="shared" si="52"/>
        <v>0</v>
      </c>
      <c r="G532" s="45" t="e">
        <f>IF(AND(C532&lt;&gt;"",SUM(G$27:G531)&lt;E$19),$E$19/$E$23,0)</f>
        <v>#N/A</v>
      </c>
      <c r="H532" s="43">
        <f t="shared" si="53"/>
        <v>0</v>
      </c>
      <c r="I532" s="43">
        <f t="shared" si="55"/>
        <v>0</v>
      </c>
      <c r="J532" s="78" t="str">
        <f t="shared" si="54"/>
        <v>2064–2065</v>
      </c>
      <c r="K532" s="78"/>
      <c r="L532" s="89"/>
      <c r="M532" s="78"/>
      <c r="N532" s="87"/>
      <c r="O532" s="79"/>
      <c r="Q532" s="46"/>
    </row>
    <row r="533" spans="1:17" s="40" customFormat="1" ht="20.25" customHeight="1" x14ac:dyDescent="0.2">
      <c r="A533" s="41">
        <v>60146</v>
      </c>
      <c r="B533" s="42">
        <f t="shared" si="50"/>
        <v>0</v>
      </c>
      <c r="C533" s="117"/>
      <c r="D533" s="43">
        <f t="shared" si="51"/>
        <v>0</v>
      </c>
      <c r="E533" s="44">
        <f t="shared" si="49"/>
        <v>0</v>
      </c>
      <c r="F533" s="43">
        <f t="shared" si="52"/>
        <v>0</v>
      </c>
      <c r="G533" s="45" t="e">
        <f>IF(AND(C533&lt;&gt;"",SUM(G$27:G532)&lt;E$19),$E$19/$E$23,0)</f>
        <v>#N/A</v>
      </c>
      <c r="H533" s="43">
        <f t="shared" si="53"/>
        <v>0</v>
      </c>
      <c r="I533" s="43">
        <f t="shared" si="55"/>
        <v>0</v>
      </c>
      <c r="J533" s="78" t="str">
        <f t="shared" si="54"/>
        <v>2064–2065</v>
      </c>
      <c r="K533" s="78"/>
      <c r="L533" s="89"/>
      <c r="M533" s="78"/>
      <c r="N533" s="87"/>
      <c r="O533" s="79"/>
      <c r="Q533" s="46"/>
    </row>
    <row r="534" spans="1:17" s="40" customFormat="1" ht="20.25" customHeight="1" x14ac:dyDescent="0.2">
      <c r="A534" s="41">
        <v>60176</v>
      </c>
      <c r="B534" s="42">
        <f t="shared" si="50"/>
        <v>0</v>
      </c>
      <c r="C534" s="117"/>
      <c r="D534" s="43">
        <f t="shared" si="51"/>
        <v>0</v>
      </c>
      <c r="E534" s="44">
        <f t="shared" si="49"/>
        <v>0</v>
      </c>
      <c r="F534" s="43">
        <f t="shared" si="52"/>
        <v>0</v>
      </c>
      <c r="G534" s="45" t="e">
        <f>IF(AND(C534&lt;&gt;"",SUM(G$27:G533)&lt;E$19),$E$19/$E$23,0)</f>
        <v>#N/A</v>
      </c>
      <c r="H534" s="43">
        <f t="shared" si="53"/>
        <v>0</v>
      </c>
      <c r="I534" s="43">
        <f t="shared" si="55"/>
        <v>0</v>
      </c>
      <c r="J534" s="78" t="str">
        <f t="shared" si="54"/>
        <v>2064–2065</v>
      </c>
      <c r="K534" s="78"/>
      <c r="L534" s="89"/>
      <c r="M534" s="78"/>
      <c r="N534" s="87"/>
      <c r="O534" s="79"/>
      <c r="Q534" s="46"/>
    </row>
    <row r="535" spans="1:17" s="40" customFormat="1" ht="20.25" customHeight="1" x14ac:dyDescent="0.2">
      <c r="A535" s="41">
        <v>60207</v>
      </c>
      <c r="B535" s="42">
        <f t="shared" si="50"/>
        <v>0</v>
      </c>
      <c r="C535" s="117"/>
      <c r="D535" s="43">
        <f t="shared" si="51"/>
        <v>0</v>
      </c>
      <c r="E535" s="44">
        <f t="shared" si="49"/>
        <v>0</v>
      </c>
      <c r="F535" s="43">
        <f t="shared" si="52"/>
        <v>0</v>
      </c>
      <c r="G535" s="45" t="e">
        <f>IF(AND(C535&lt;&gt;"",SUM(G$27:G534)&lt;E$19),$E$19/$E$23,0)</f>
        <v>#N/A</v>
      </c>
      <c r="H535" s="43">
        <f t="shared" si="53"/>
        <v>0</v>
      </c>
      <c r="I535" s="43">
        <f t="shared" si="55"/>
        <v>0</v>
      </c>
      <c r="J535" s="78" t="str">
        <f t="shared" si="54"/>
        <v>2064–2065</v>
      </c>
      <c r="K535" s="78"/>
      <c r="L535" s="89"/>
      <c r="M535" s="78"/>
      <c r="N535" s="87"/>
      <c r="O535" s="79"/>
      <c r="Q535" s="46"/>
    </row>
    <row r="536" spans="1:17" s="40" customFormat="1" ht="20.25" customHeight="1" x14ac:dyDescent="0.2">
      <c r="A536" s="41">
        <v>60237</v>
      </c>
      <c r="B536" s="42">
        <f t="shared" si="50"/>
        <v>0</v>
      </c>
      <c r="C536" s="117"/>
      <c r="D536" s="43">
        <f t="shared" si="51"/>
        <v>0</v>
      </c>
      <c r="E536" s="44">
        <f t="shared" si="49"/>
        <v>0</v>
      </c>
      <c r="F536" s="43">
        <f t="shared" si="52"/>
        <v>0</v>
      </c>
      <c r="G536" s="45" t="e">
        <f>IF(AND(C536&lt;&gt;"",SUM(G$27:G535)&lt;E$19),$E$19/$E$23,0)</f>
        <v>#N/A</v>
      </c>
      <c r="H536" s="43">
        <f t="shared" si="53"/>
        <v>0</v>
      </c>
      <c r="I536" s="43">
        <f t="shared" si="55"/>
        <v>0</v>
      </c>
      <c r="J536" s="78" t="str">
        <f t="shared" si="54"/>
        <v>2064–2065</v>
      </c>
      <c r="K536" s="78"/>
      <c r="L536" s="89"/>
      <c r="M536" s="78"/>
      <c r="N536" s="87"/>
      <c r="O536" s="79"/>
      <c r="Q536" s="46"/>
    </row>
    <row r="537" spans="1:17" s="40" customFormat="1" ht="20.25" customHeight="1" x14ac:dyDescent="0.2">
      <c r="A537" s="41">
        <v>60268</v>
      </c>
      <c r="B537" s="42">
        <f t="shared" si="50"/>
        <v>0</v>
      </c>
      <c r="C537" s="117"/>
      <c r="D537" s="43">
        <f t="shared" si="51"/>
        <v>0</v>
      </c>
      <c r="E537" s="44">
        <f t="shared" si="49"/>
        <v>0</v>
      </c>
      <c r="F537" s="43">
        <f t="shared" si="52"/>
        <v>0</v>
      </c>
      <c r="G537" s="45" t="e">
        <f>IF(AND(C537&lt;&gt;"",SUM(G$27:G536)&lt;E$19),$E$19/$E$23,0)</f>
        <v>#N/A</v>
      </c>
      <c r="H537" s="43">
        <f t="shared" si="53"/>
        <v>0</v>
      </c>
      <c r="I537" s="43">
        <f t="shared" si="55"/>
        <v>0</v>
      </c>
      <c r="J537" s="78" t="str">
        <f t="shared" si="54"/>
        <v>2064–2065</v>
      </c>
      <c r="K537" s="78"/>
      <c r="L537" s="89"/>
      <c r="M537" s="78"/>
      <c r="N537" s="87"/>
      <c r="O537" s="79"/>
      <c r="Q537" s="46"/>
    </row>
    <row r="538" spans="1:17" s="40" customFormat="1" ht="20.25" customHeight="1" x14ac:dyDescent="0.2">
      <c r="A538" s="41">
        <v>60299</v>
      </c>
      <c r="B538" s="42">
        <f t="shared" si="50"/>
        <v>0</v>
      </c>
      <c r="C538" s="117"/>
      <c r="D538" s="43">
        <f t="shared" si="51"/>
        <v>0</v>
      </c>
      <c r="E538" s="44">
        <f t="shared" si="49"/>
        <v>0</v>
      </c>
      <c r="F538" s="43">
        <f t="shared" si="52"/>
        <v>0</v>
      </c>
      <c r="G538" s="45" t="e">
        <f>IF(AND(C538&lt;&gt;"",SUM(G$27:G537)&lt;E$19),$E$19/$E$23,0)</f>
        <v>#N/A</v>
      </c>
      <c r="H538" s="43">
        <f t="shared" si="53"/>
        <v>0</v>
      </c>
      <c r="I538" s="43">
        <f t="shared" si="55"/>
        <v>0</v>
      </c>
      <c r="J538" s="78" t="str">
        <f t="shared" si="54"/>
        <v>2064–2065</v>
      </c>
      <c r="K538" s="78"/>
      <c r="L538" s="89"/>
      <c r="M538" s="78"/>
      <c r="N538" s="87"/>
      <c r="O538" s="79"/>
      <c r="Q538" s="46"/>
    </row>
    <row r="539" spans="1:17" s="40" customFormat="1" ht="20.25" customHeight="1" x14ac:dyDescent="0.2">
      <c r="A539" s="41">
        <v>60327</v>
      </c>
      <c r="B539" s="42">
        <f t="shared" si="50"/>
        <v>0</v>
      </c>
      <c r="C539" s="117"/>
      <c r="D539" s="43">
        <f t="shared" si="51"/>
        <v>0</v>
      </c>
      <c r="E539" s="44">
        <f t="shared" ref="E539:E602" si="56">C539-D539</f>
        <v>0</v>
      </c>
      <c r="F539" s="43">
        <f t="shared" si="52"/>
        <v>0</v>
      </c>
      <c r="G539" s="45" t="e">
        <f>IF(AND(C539&lt;&gt;"",SUM(G$27:G538)&lt;E$19),$E$19/$E$23,0)</f>
        <v>#N/A</v>
      </c>
      <c r="H539" s="43">
        <f t="shared" si="53"/>
        <v>0</v>
      </c>
      <c r="I539" s="43">
        <f t="shared" si="55"/>
        <v>0</v>
      </c>
      <c r="J539" s="78" t="str">
        <f t="shared" si="54"/>
        <v>2064–2065</v>
      </c>
      <c r="K539" s="78"/>
      <c r="L539" s="89"/>
      <c r="M539" s="78"/>
      <c r="N539" s="87"/>
      <c r="O539" s="79"/>
      <c r="Q539" s="46"/>
    </row>
    <row r="540" spans="1:17" s="40" customFormat="1" ht="20.25" customHeight="1" x14ac:dyDescent="0.2">
      <c r="A540" s="41">
        <v>60358</v>
      </c>
      <c r="B540" s="42">
        <f t="shared" ref="B540:B603" si="57">IF(C540&gt;0,C540*-1,C540)</f>
        <v>0</v>
      </c>
      <c r="C540" s="117"/>
      <c r="D540" s="43">
        <f t="shared" ref="D540:D603" si="58">IF(C540="",0,IF($E$15="Beginning",IF(C539&lt;&gt;"",$F539*$E$6/12,0),IF(C539&lt;&gt;"",$F539*$E$6/12,$E$16*$E$6/12)))</f>
        <v>0</v>
      </c>
      <c r="E540" s="44">
        <f t="shared" si="56"/>
        <v>0</v>
      </c>
      <c r="F540" s="43">
        <f t="shared" ref="F540:F603" si="59">IF(C540="",0,IF(C539="",$E$16-E540,IF(C540&lt;&gt;"",F539-E540)))</f>
        <v>0</v>
      </c>
      <c r="G540" s="45" t="e">
        <f>IF(AND(C540&lt;&gt;"",SUM(G$27:G539)&lt;E$19),$E$19/$E$23,0)</f>
        <v>#N/A</v>
      </c>
      <c r="H540" s="43">
        <f t="shared" ref="H540:H603" si="60">IF(C540&lt;&gt;"",G540+H539,0)</f>
        <v>0</v>
      </c>
      <c r="I540" s="43">
        <f t="shared" si="55"/>
        <v>0</v>
      </c>
      <c r="J540" s="78" t="str">
        <f t="shared" ref="J540:J603" si="61">IF(OR(MONTH(A540)=1,MONTH(A540)=2,MONTH(A540)=3,MONTH(A540)=4,MONTH(A540)=5,MONTH(A540)=6),YEAR(A540)-1&amp;"–"&amp;YEAR(A540),YEAR(A540)&amp;"–"&amp;YEAR(A540)+1)</f>
        <v>2064–2065</v>
      </c>
      <c r="K540" s="78"/>
      <c r="L540" s="89"/>
      <c r="M540" s="78"/>
      <c r="N540" s="87"/>
      <c r="O540" s="79"/>
      <c r="Q540" s="46"/>
    </row>
    <row r="541" spans="1:17" s="40" customFormat="1" ht="20.25" customHeight="1" x14ac:dyDescent="0.2">
      <c r="A541" s="41">
        <v>60388</v>
      </c>
      <c r="B541" s="42">
        <f t="shared" si="57"/>
        <v>0</v>
      </c>
      <c r="C541" s="117"/>
      <c r="D541" s="43">
        <f t="shared" si="58"/>
        <v>0</v>
      </c>
      <c r="E541" s="44">
        <f t="shared" si="56"/>
        <v>0</v>
      </c>
      <c r="F541" s="43">
        <f t="shared" si="59"/>
        <v>0</v>
      </c>
      <c r="G541" s="45" t="e">
        <f>IF(AND(C541&lt;&gt;"",SUM(G$27:G540)&lt;E$19),$E$19/$E$23,0)</f>
        <v>#N/A</v>
      </c>
      <c r="H541" s="43">
        <f t="shared" si="60"/>
        <v>0</v>
      </c>
      <c r="I541" s="43">
        <f t="shared" ref="I541:I604" si="62">IF(C541&lt;&gt;"",$E$19-H541,0)</f>
        <v>0</v>
      </c>
      <c r="J541" s="78" t="str">
        <f t="shared" si="61"/>
        <v>2064–2065</v>
      </c>
      <c r="K541" s="78"/>
      <c r="L541" s="89"/>
      <c r="M541" s="78"/>
      <c r="N541" s="87"/>
      <c r="O541" s="79"/>
      <c r="Q541" s="46"/>
    </row>
    <row r="542" spans="1:17" s="40" customFormat="1" ht="20.25" customHeight="1" x14ac:dyDescent="0.2">
      <c r="A542" s="41">
        <v>60419</v>
      </c>
      <c r="B542" s="42">
        <f t="shared" si="57"/>
        <v>0</v>
      </c>
      <c r="C542" s="117"/>
      <c r="D542" s="43">
        <f t="shared" si="58"/>
        <v>0</v>
      </c>
      <c r="E542" s="44">
        <f t="shared" si="56"/>
        <v>0</v>
      </c>
      <c r="F542" s="43">
        <f t="shared" si="59"/>
        <v>0</v>
      </c>
      <c r="G542" s="45" t="e">
        <f>IF(AND(C542&lt;&gt;"",SUM(G$27:G541)&lt;E$19),$E$19/$E$23,0)</f>
        <v>#N/A</v>
      </c>
      <c r="H542" s="43">
        <f t="shared" si="60"/>
        <v>0</v>
      </c>
      <c r="I542" s="43">
        <f t="shared" si="62"/>
        <v>0</v>
      </c>
      <c r="J542" s="78" t="str">
        <f t="shared" si="61"/>
        <v>2064–2065</v>
      </c>
      <c r="K542" s="78"/>
      <c r="L542" s="89"/>
      <c r="M542" s="78"/>
      <c r="N542" s="87"/>
      <c r="O542" s="79"/>
      <c r="Q542" s="46"/>
    </row>
    <row r="543" spans="1:17" s="40" customFormat="1" ht="20.25" customHeight="1" x14ac:dyDescent="0.2">
      <c r="A543" s="41">
        <v>60449</v>
      </c>
      <c r="B543" s="42">
        <f t="shared" si="57"/>
        <v>0</v>
      </c>
      <c r="C543" s="117"/>
      <c r="D543" s="43">
        <f t="shared" si="58"/>
        <v>0</v>
      </c>
      <c r="E543" s="44">
        <f t="shared" si="56"/>
        <v>0</v>
      </c>
      <c r="F543" s="43">
        <f t="shared" si="59"/>
        <v>0</v>
      </c>
      <c r="G543" s="45" t="e">
        <f>IF(AND(C543&lt;&gt;"",SUM(G$27:G542)&lt;E$19),$E$19/$E$23,0)</f>
        <v>#N/A</v>
      </c>
      <c r="H543" s="43">
        <f t="shared" si="60"/>
        <v>0</v>
      </c>
      <c r="I543" s="43">
        <f t="shared" si="62"/>
        <v>0</v>
      </c>
      <c r="J543" s="78" t="str">
        <f t="shared" si="61"/>
        <v>2065–2066</v>
      </c>
      <c r="K543" s="78"/>
      <c r="L543" s="89"/>
      <c r="M543" s="78"/>
      <c r="N543" s="87"/>
      <c r="O543" s="79"/>
      <c r="Q543" s="46"/>
    </row>
    <row r="544" spans="1:17" s="40" customFormat="1" ht="20.25" customHeight="1" x14ac:dyDescent="0.2">
      <c r="A544" s="41">
        <v>60480</v>
      </c>
      <c r="B544" s="42">
        <f t="shared" si="57"/>
        <v>0</v>
      </c>
      <c r="C544" s="117"/>
      <c r="D544" s="43">
        <f t="shared" si="58"/>
        <v>0</v>
      </c>
      <c r="E544" s="44">
        <f t="shared" si="56"/>
        <v>0</v>
      </c>
      <c r="F544" s="43">
        <f t="shared" si="59"/>
        <v>0</v>
      </c>
      <c r="G544" s="45" t="e">
        <f>IF(AND(C544&lt;&gt;"",SUM(G$27:G543)&lt;E$19),$E$19/$E$23,0)</f>
        <v>#N/A</v>
      </c>
      <c r="H544" s="43">
        <f t="shared" si="60"/>
        <v>0</v>
      </c>
      <c r="I544" s="43">
        <f t="shared" si="62"/>
        <v>0</v>
      </c>
      <c r="J544" s="78" t="str">
        <f t="shared" si="61"/>
        <v>2065–2066</v>
      </c>
      <c r="K544" s="78"/>
      <c r="L544" s="89"/>
      <c r="M544" s="78"/>
      <c r="N544" s="87"/>
      <c r="O544" s="79"/>
      <c r="Q544" s="46"/>
    </row>
    <row r="545" spans="1:17" s="40" customFormat="1" ht="20.25" customHeight="1" x14ac:dyDescent="0.2">
      <c r="A545" s="41">
        <v>60511</v>
      </c>
      <c r="B545" s="42">
        <f t="shared" si="57"/>
        <v>0</v>
      </c>
      <c r="C545" s="117"/>
      <c r="D545" s="43">
        <f t="shared" si="58"/>
        <v>0</v>
      </c>
      <c r="E545" s="44">
        <f t="shared" si="56"/>
        <v>0</v>
      </c>
      <c r="F545" s="43">
        <f t="shared" si="59"/>
        <v>0</v>
      </c>
      <c r="G545" s="45" t="e">
        <f>IF(AND(C545&lt;&gt;"",SUM(G$27:G544)&lt;E$19),$E$19/$E$23,0)</f>
        <v>#N/A</v>
      </c>
      <c r="H545" s="43">
        <f t="shared" si="60"/>
        <v>0</v>
      </c>
      <c r="I545" s="43">
        <f t="shared" si="62"/>
        <v>0</v>
      </c>
      <c r="J545" s="78" t="str">
        <f t="shared" si="61"/>
        <v>2065–2066</v>
      </c>
      <c r="K545" s="78"/>
      <c r="L545" s="89"/>
      <c r="M545" s="78"/>
      <c r="N545" s="87"/>
      <c r="O545" s="79"/>
      <c r="Q545" s="46"/>
    </row>
    <row r="546" spans="1:17" s="40" customFormat="1" ht="20.25" customHeight="1" x14ac:dyDescent="0.2">
      <c r="A546" s="41">
        <v>60541</v>
      </c>
      <c r="B546" s="42">
        <f t="shared" si="57"/>
        <v>0</v>
      </c>
      <c r="C546" s="117"/>
      <c r="D546" s="43">
        <f t="shared" si="58"/>
        <v>0</v>
      </c>
      <c r="E546" s="44">
        <f t="shared" si="56"/>
        <v>0</v>
      </c>
      <c r="F546" s="43">
        <f t="shared" si="59"/>
        <v>0</v>
      </c>
      <c r="G546" s="45" t="e">
        <f>IF(AND(C546&lt;&gt;"",SUM(G$27:G545)&lt;E$19),$E$19/$E$23,0)</f>
        <v>#N/A</v>
      </c>
      <c r="H546" s="43">
        <f t="shared" si="60"/>
        <v>0</v>
      </c>
      <c r="I546" s="43">
        <f t="shared" si="62"/>
        <v>0</v>
      </c>
      <c r="J546" s="78" t="str">
        <f t="shared" si="61"/>
        <v>2065–2066</v>
      </c>
      <c r="K546" s="78"/>
      <c r="L546" s="89"/>
      <c r="M546" s="78"/>
      <c r="N546" s="87"/>
      <c r="O546" s="79"/>
      <c r="Q546" s="46"/>
    </row>
    <row r="547" spans="1:17" s="40" customFormat="1" ht="20.25" customHeight="1" x14ac:dyDescent="0.2">
      <c r="A547" s="41">
        <v>60572</v>
      </c>
      <c r="B547" s="42">
        <f t="shared" si="57"/>
        <v>0</v>
      </c>
      <c r="C547" s="117"/>
      <c r="D547" s="43">
        <f t="shared" si="58"/>
        <v>0</v>
      </c>
      <c r="E547" s="44">
        <f t="shared" si="56"/>
        <v>0</v>
      </c>
      <c r="F547" s="43">
        <f t="shared" si="59"/>
        <v>0</v>
      </c>
      <c r="G547" s="45" t="e">
        <f>IF(AND(C547&lt;&gt;"",SUM(G$27:G546)&lt;E$19),$E$19/$E$23,0)</f>
        <v>#N/A</v>
      </c>
      <c r="H547" s="43">
        <f t="shared" si="60"/>
        <v>0</v>
      </c>
      <c r="I547" s="43">
        <f t="shared" si="62"/>
        <v>0</v>
      </c>
      <c r="J547" s="78" t="str">
        <f t="shared" si="61"/>
        <v>2065–2066</v>
      </c>
      <c r="K547" s="78"/>
      <c r="L547" s="89"/>
      <c r="M547" s="78"/>
      <c r="N547" s="87"/>
      <c r="O547" s="79"/>
      <c r="Q547" s="46"/>
    </row>
    <row r="548" spans="1:17" s="40" customFormat="1" ht="20.25" customHeight="1" x14ac:dyDescent="0.2">
      <c r="A548" s="41">
        <v>60602</v>
      </c>
      <c r="B548" s="42">
        <f t="shared" si="57"/>
        <v>0</v>
      </c>
      <c r="C548" s="117"/>
      <c r="D548" s="43">
        <f t="shared" si="58"/>
        <v>0</v>
      </c>
      <c r="E548" s="44">
        <f t="shared" si="56"/>
        <v>0</v>
      </c>
      <c r="F548" s="43">
        <f t="shared" si="59"/>
        <v>0</v>
      </c>
      <c r="G548" s="45" t="e">
        <f>IF(AND(C548&lt;&gt;"",SUM(G$27:G547)&lt;E$19),$E$19/$E$23,0)</f>
        <v>#N/A</v>
      </c>
      <c r="H548" s="43">
        <f t="shared" si="60"/>
        <v>0</v>
      </c>
      <c r="I548" s="43">
        <f t="shared" si="62"/>
        <v>0</v>
      </c>
      <c r="J548" s="78" t="str">
        <f t="shared" si="61"/>
        <v>2065–2066</v>
      </c>
      <c r="K548" s="78"/>
      <c r="L548" s="89"/>
      <c r="M548" s="78"/>
      <c r="N548" s="87"/>
      <c r="O548" s="79"/>
      <c r="Q548" s="46"/>
    </row>
    <row r="549" spans="1:17" s="40" customFormat="1" ht="20.25" customHeight="1" x14ac:dyDescent="0.2">
      <c r="A549" s="41">
        <v>60633</v>
      </c>
      <c r="B549" s="42">
        <f t="shared" si="57"/>
        <v>0</v>
      </c>
      <c r="C549" s="117"/>
      <c r="D549" s="43">
        <f t="shared" si="58"/>
        <v>0</v>
      </c>
      <c r="E549" s="44">
        <f t="shared" si="56"/>
        <v>0</v>
      </c>
      <c r="F549" s="43">
        <f t="shared" si="59"/>
        <v>0</v>
      </c>
      <c r="G549" s="45" t="e">
        <f>IF(AND(C549&lt;&gt;"",SUM(G$27:G548)&lt;E$19),$E$19/$E$23,0)</f>
        <v>#N/A</v>
      </c>
      <c r="H549" s="43">
        <f t="shared" si="60"/>
        <v>0</v>
      </c>
      <c r="I549" s="43">
        <f t="shared" si="62"/>
        <v>0</v>
      </c>
      <c r="J549" s="78" t="str">
        <f t="shared" si="61"/>
        <v>2065–2066</v>
      </c>
      <c r="K549" s="78"/>
      <c r="L549" s="89"/>
      <c r="M549" s="78"/>
      <c r="N549" s="87"/>
      <c r="O549" s="79"/>
      <c r="Q549" s="46"/>
    </row>
    <row r="550" spans="1:17" s="40" customFormat="1" ht="20.25" customHeight="1" x14ac:dyDescent="0.2">
      <c r="A550" s="41">
        <v>60664</v>
      </c>
      <c r="B550" s="42">
        <f t="shared" si="57"/>
        <v>0</v>
      </c>
      <c r="C550" s="117"/>
      <c r="D550" s="43">
        <f t="shared" si="58"/>
        <v>0</v>
      </c>
      <c r="E550" s="44">
        <f t="shared" si="56"/>
        <v>0</v>
      </c>
      <c r="F550" s="43">
        <f t="shared" si="59"/>
        <v>0</v>
      </c>
      <c r="G550" s="45" t="e">
        <f>IF(AND(C550&lt;&gt;"",SUM(G$27:G549)&lt;E$19),$E$19/$E$23,0)</f>
        <v>#N/A</v>
      </c>
      <c r="H550" s="43">
        <f t="shared" si="60"/>
        <v>0</v>
      </c>
      <c r="I550" s="43">
        <f t="shared" si="62"/>
        <v>0</v>
      </c>
      <c r="J550" s="78" t="str">
        <f t="shared" si="61"/>
        <v>2065–2066</v>
      </c>
      <c r="K550" s="78"/>
      <c r="L550" s="89"/>
      <c r="M550" s="78"/>
      <c r="N550" s="87"/>
      <c r="O550" s="79"/>
      <c r="Q550" s="46"/>
    </row>
    <row r="551" spans="1:17" s="40" customFormat="1" ht="20.25" customHeight="1" x14ac:dyDescent="0.2">
      <c r="A551" s="41">
        <v>60692</v>
      </c>
      <c r="B551" s="42">
        <f t="shared" si="57"/>
        <v>0</v>
      </c>
      <c r="C551" s="117"/>
      <c r="D551" s="43">
        <f t="shared" si="58"/>
        <v>0</v>
      </c>
      <c r="E551" s="44">
        <f t="shared" si="56"/>
        <v>0</v>
      </c>
      <c r="F551" s="43">
        <f t="shared" si="59"/>
        <v>0</v>
      </c>
      <c r="G551" s="45" t="e">
        <f>IF(AND(C551&lt;&gt;"",SUM(G$27:G550)&lt;E$19),$E$19/$E$23,0)</f>
        <v>#N/A</v>
      </c>
      <c r="H551" s="43">
        <f t="shared" si="60"/>
        <v>0</v>
      </c>
      <c r="I551" s="43">
        <f t="shared" si="62"/>
        <v>0</v>
      </c>
      <c r="J551" s="78" t="str">
        <f t="shared" si="61"/>
        <v>2065–2066</v>
      </c>
      <c r="K551" s="78"/>
      <c r="L551" s="89"/>
      <c r="M551" s="78"/>
      <c r="N551" s="87"/>
      <c r="O551" s="79"/>
      <c r="Q551" s="46"/>
    </row>
    <row r="552" spans="1:17" s="40" customFormat="1" ht="20.25" customHeight="1" x14ac:dyDescent="0.2">
      <c r="A552" s="41">
        <v>60723</v>
      </c>
      <c r="B552" s="42">
        <f t="shared" si="57"/>
        <v>0</v>
      </c>
      <c r="C552" s="117"/>
      <c r="D552" s="43">
        <f t="shared" si="58"/>
        <v>0</v>
      </c>
      <c r="E552" s="44">
        <f t="shared" si="56"/>
        <v>0</v>
      </c>
      <c r="F552" s="43">
        <f t="shared" si="59"/>
        <v>0</v>
      </c>
      <c r="G552" s="45" t="e">
        <f>IF(AND(C552&lt;&gt;"",SUM(G$27:G551)&lt;E$19),$E$19/$E$23,0)</f>
        <v>#N/A</v>
      </c>
      <c r="H552" s="43">
        <f t="shared" si="60"/>
        <v>0</v>
      </c>
      <c r="I552" s="43">
        <f t="shared" si="62"/>
        <v>0</v>
      </c>
      <c r="J552" s="78" t="str">
        <f t="shared" si="61"/>
        <v>2065–2066</v>
      </c>
      <c r="K552" s="78"/>
      <c r="L552" s="89"/>
      <c r="M552" s="78"/>
      <c r="N552" s="87"/>
      <c r="O552" s="79"/>
      <c r="Q552" s="46"/>
    </row>
    <row r="553" spans="1:17" s="40" customFormat="1" ht="20.25" customHeight="1" x14ac:dyDescent="0.2">
      <c r="A553" s="41">
        <v>60753</v>
      </c>
      <c r="B553" s="42">
        <f t="shared" si="57"/>
        <v>0</v>
      </c>
      <c r="C553" s="117"/>
      <c r="D553" s="43">
        <f t="shared" si="58"/>
        <v>0</v>
      </c>
      <c r="E553" s="44">
        <f t="shared" si="56"/>
        <v>0</v>
      </c>
      <c r="F553" s="43">
        <f t="shared" si="59"/>
        <v>0</v>
      </c>
      <c r="G553" s="45" t="e">
        <f>IF(AND(C553&lt;&gt;"",SUM(G$27:G552)&lt;E$19),$E$19/$E$23,0)</f>
        <v>#N/A</v>
      </c>
      <c r="H553" s="43">
        <f t="shared" si="60"/>
        <v>0</v>
      </c>
      <c r="I553" s="43">
        <f t="shared" si="62"/>
        <v>0</v>
      </c>
      <c r="J553" s="78" t="str">
        <f t="shared" si="61"/>
        <v>2065–2066</v>
      </c>
      <c r="K553" s="78"/>
      <c r="L553" s="89"/>
      <c r="M553" s="78"/>
      <c r="N553" s="87"/>
      <c r="O553" s="79"/>
      <c r="Q553" s="46"/>
    </row>
    <row r="554" spans="1:17" s="40" customFormat="1" ht="20.25" customHeight="1" x14ac:dyDescent="0.2">
      <c r="A554" s="41">
        <v>60784</v>
      </c>
      <c r="B554" s="42">
        <f t="shared" si="57"/>
        <v>0</v>
      </c>
      <c r="C554" s="117"/>
      <c r="D554" s="43">
        <f t="shared" si="58"/>
        <v>0</v>
      </c>
      <c r="E554" s="44">
        <f t="shared" si="56"/>
        <v>0</v>
      </c>
      <c r="F554" s="43">
        <f t="shared" si="59"/>
        <v>0</v>
      </c>
      <c r="G554" s="45" t="e">
        <f>IF(AND(C554&lt;&gt;"",SUM(G$27:G553)&lt;E$19),$E$19/$E$23,0)</f>
        <v>#N/A</v>
      </c>
      <c r="H554" s="43">
        <f t="shared" si="60"/>
        <v>0</v>
      </c>
      <c r="I554" s="43">
        <f t="shared" si="62"/>
        <v>0</v>
      </c>
      <c r="J554" s="78" t="str">
        <f t="shared" si="61"/>
        <v>2065–2066</v>
      </c>
      <c r="K554" s="78"/>
      <c r="L554" s="89"/>
      <c r="M554" s="78"/>
      <c r="N554" s="87"/>
      <c r="O554" s="79"/>
      <c r="Q554" s="46"/>
    </row>
    <row r="555" spans="1:17" s="40" customFormat="1" ht="20.25" customHeight="1" x14ac:dyDescent="0.2">
      <c r="A555" s="41">
        <v>60814</v>
      </c>
      <c r="B555" s="42">
        <f t="shared" si="57"/>
        <v>0</v>
      </c>
      <c r="C555" s="117"/>
      <c r="D555" s="43">
        <f t="shared" si="58"/>
        <v>0</v>
      </c>
      <c r="E555" s="44">
        <f t="shared" si="56"/>
        <v>0</v>
      </c>
      <c r="F555" s="43">
        <f t="shared" si="59"/>
        <v>0</v>
      </c>
      <c r="G555" s="45" t="e">
        <f>IF(AND(C555&lt;&gt;"",SUM(G$27:G554)&lt;E$19),$E$19/$E$23,0)</f>
        <v>#N/A</v>
      </c>
      <c r="H555" s="43">
        <f t="shared" si="60"/>
        <v>0</v>
      </c>
      <c r="I555" s="43">
        <f t="shared" si="62"/>
        <v>0</v>
      </c>
      <c r="J555" s="78" t="str">
        <f t="shared" si="61"/>
        <v>2066–2067</v>
      </c>
      <c r="K555" s="78"/>
      <c r="L555" s="89"/>
      <c r="M555" s="78"/>
      <c r="N555" s="87"/>
      <c r="O555" s="79"/>
      <c r="Q555" s="46"/>
    </row>
    <row r="556" spans="1:17" s="40" customFormat="1" ht="20.25" customHeight="1" x14ac:dyDescent="0.2">
      <c r="A556" s="41">
        <v>60845</v>
      </c>
      <c r="B556" s="42">
        <f t="shared" si="57"/>
        <v>0</v>
      </c>
      <c r="C556" s="117"/>
      <c r="D556" s="43">
        <f t="shared" si="58"/>
        <v>0</v>
      </c>
      <c r="E556" s="44">
        <f t="shared" si="56"/>
        <v>0</v>
      </c>
      <c r="F556" s="43">
        <f t="shared" si="59"/>
        <v>0</v>
      </c>
      <c r="G556" s="45" t="e">
        <f>IF(AND(C556&lt;&gt;"",SUM(G$27:G555)&lt;E$19),$E$19/$E$23,0)</f>
        <v>#N/A</v>
      </c>
      <c r="H556" s="43">
        <f t="shared" si="60"/>
        <v>0</v>
      </c>
      <c r="I556" s="43">
        <f t="shared" si="62"/>
        <v>0</v>
      </c>
      <c r="J556" s="78" t="str">
        <f t="shared" si="61"/>
        <v>2066–2067</v>
      </c>
      <c r="K556" s="78"/>
      <c r="L556" s="89"/>
      <c r="M556" s="78"/>
      <c r="N556" s="87"/>
      <c r="O556" s="79"/>
      <c r="Q556" s="46"/>
    </row>
    <row r="557" spans="1:17" s="40" customFormat="1" ht="20.25" customHeight="1" x14ac:dyDescent="0.2">
      <c r="A557" s="41">
        <v>60876</v>
      </c>
      <c r="B557" s="42">
        <f t="shared" si="57"/>
        <v>0</v>
      </c>
      <c r="C557" s="117"/>
      <c r="D557" s="43">
        <f t="shared" si="58"/>
        <v>0</v>
      </c>
      <c r="E557" s="44">
        <f t="shared" si="56"/>
        <v>0</v>
      </c>
      <c r="F557" s="43">
        <f t="shared" si="59"/>
        <v>0</v>
      </c>
      <c r="G557" s="45" t="e">
        <f>IF(AND(C557&lt;&gt;"",SUM(G$27:G556)&lt;E$19),$E$19/$E$23,0)</f>
        <v>#N/A</v>
      </c>
      <c r="H557" s="43">
        <f t="shared" si="60"/>
        <v>0</v>
      </c>
      <c r="I557" s="43">
        <f t="shared" si="62"/>
        <v>0</v>
      </c>
      <c r="J557" s="78" t="str">
        <f t="shared" si="61"/>
        <v>2066–2067</v>
      </c>
      <c r="K557" s="78"/>
      <c r="L557" s="89"/>
      <c r="M557" s="78"/>
      <c r="N557" s="87"/>
      <c r="O557" s="79"/>
      <c r="Q557" s="46"/>
    </row>
    <row r="558" spans="1:17" s="40" customFormat="1" ht="20.25" customHeight="1" x14ac:dyDescent="0.2">
      <c r="A558" s="41">
        <v>60906</v>
      </c>
      <c r="B558" s="42">
        <f t="shared" si="57"/>
        <v>0</v>
      </c>
      <c r="C558" s="117"/>
      <c r="D558" s="43">
        <f t="shared" si="58"/>
        <v>0</v>
      </c>
      <c r="E558" s="44">
        <f t="shared" si="56"/>
        <v>0</v>
      </c>
      <c r="F558" s="43">
        <f t="shared" si="59"/>
        <v>0</v>
      </c>
      <c r="G558" s="45" t="e">
        <f>IF(AND(C558&lt;&gt;"",SUM(G$27:G557)&lt;E$19),$E$19/$E$23,0)</f>
        <v>#N/A</v>
      </c>
      <c r="H558" s="43">
        <f t="shared" si="60"/>
        <v>0</v>
      </c>
      <c r="I558" s="43">
        <f t="shared" si="62"/>
        <v>0</v>
      </c>
      <c r="J558" s="78" t="str">
        <f t="shared" si="61"/>
        <v>2066–2067</v>
      </c>
      <c r="K558" s="78"/>
      <c r="L558" s="89"/>
      <c r="M558" s="78"/>
      <c r="N558" s="87"/>
      <c r="O558" s="79"/>
      <c r="Q558" s="46"/>
    </row>
    <row r="559" spans="1:17" s="40" customFormat="1" ht="20.25" customHeight="1" x14ac:dyDescent="0.2">
      <c r="A559" s="41">
        <v>60937</v>
      </c>
      <c r="B559" s="42">
        <f t="shared" si="57"/>
        <v>0</v>
      </c>
      <c r="C559" s="117"/>
      <c r="D559" s="43">
        <f t="shared" si="58"/>
        <v>0</v>
      </c>
      <c r="E559" s="44">
        <f t="shared" si="56"/>
        <v>0</v>
      </c>
      <c r="F559" s="43">
        <f t="shared" si="59"/>
        <v>0</v>
      </c>
      <c r="G559" s="45" t="e">
        <f>IF(AND(C559&lt;&gt;"",SUM(G$27:G558)&lt;E$19),$E$19/$E$23,0)</f>
        <v>#N/A</v>
      </c>
      <c r="H559" s="43">
        <f t="shared" si="60"/>
        <v>0</v>
      </c>
      <c r="I559" s="43">
        <f t="shared" si="62"/>
        <v>0</v>
      </c>
      <c r="J559" s="78" t="str">
        <f t="shared" si="61"/>
        <v>2066–2067</v>
      </c>
      <c r="K559" s="78"/>
      <c r="L559" s="89"/>
      <c r="M559" s="78"/>
      <c r="N559" s="87"/>
      <c r="O559" s="79"/>
      <c r="Q559" s="46"/>
    </row>
    <row r="560" spans="1:17" s="40" customFormat="1" ht="20.25" customHeight="1" x14ac:dyDescent="0.2">
      <c r="A560" s="41">
        <v>60967</v>
      </c>
      <c r="B560" s="42">
        <f t="shared" si="57"/>
        <v>0</v>
      </c>
      <c r="C560" s="117"/>
      <c r="D560" s="43">
        <f t="shared" si="58"/>
        <v>0</v>
      </c>
      <c r="E560" s="44">
        <f t="shared" si="56"/>
        <v>0</v>
      </c>
      <c r="F560" s="43">
        <f t="shared" si="59"/>
        <v>0</v>
      </c>
      <c r="G560" s="45" t="e">
        <f>IF(AND(C560&lt;&gt;"",SUM(G$27:G559)&lt;E$19),$E$19/$E$23,0)</f>
        <v>#N/A</v>
      </c>
      <c r="H560" s="43">
        <f t="shared" si="60"/>
        <v>0</v>
      </c>
      <c r="I560" s="43">
        <f t="shared" si="62"/>
        <v>0</v>
      </c>
      <c r="J560" s="78" t="str">
        <f t="shared" si="61"/>
        <v>2066–2067</v>
      </c>
      <c r="K560" s="78"/>
      <c r="L560" s="89"/>
      <c r="M560" s="78"/>
      <c r="N560" s="87"/>
      <c r="O560" s="79"/>
      <c r="Q560" s="46"/>
    </row>
    <row r="561" spans="1:17" s="40" customFormat="1" ht="20.25" customHeight="1" x14ac:dyDescent="0.2">
      <c r="A561" s="41">
        <v>60998</v>
      </c>
      <c r="B561" s="42">
        <f t="shared" si="57"/>
        <v>0</v>
      </c>
      <c r="C561" s="117"/>
      <c r="D561" s="43">
        <f t="shared" si="58"/>
        <v>0</v>
      </c>
      <c r="E561" s="44">
        <f t="shared" si="56"/>
        <v>0</v>
      </c>
      <c r="F561" s="43">
        <f t="shared" si="59"/>
        <v>0</v>
      </c>
      <c r="G561" s="45" t="e">
        <f>IF(AND(C561&lt;&gt;"",SUM(G$27:G560)&lt;E$19),$E$19/$E$23,0)</f>
        <v>#N/A</v>
      </c>
      <c r="H561" s="43">
        <f t="shared" si="60"/>
        <v>0</v>
      </c>
      <c r="I561" s="43">
        <f t="shared" si="62"/>
        <v>0</v>
      </c>
      <c r="J561" s="78" t="str">
        <f t="shared" si="61"/>
        <v>2066–2067</v>
      </c>
      <c r="K561" s="78"/>
      <c r="L561" s="89"/>
      <c r="M561" s="78"/>
      <c r="N561" s="87"/>
      <c r="O561" s="79"/>
      <c r="Q561" s="46"/>
    </row>
    <row r="562" spans="1:17" s="40" customFormat="1" ht="20.25" customHeight="1" x14ac:dyDescent="0.2">
      <c r="A562" s="41">
        <v>61029</v>
      </c>
      <c r="B562" s="42">
        <f t="shared" si="57"/>
        <v>0</v>
      </c>
      <c r="C562" s="117"/>
      <c r="D562" s="43">
        <f t="shared" si="58"/>
        <v>0</v>
      </c>
      <c r="E562" s="44">
        <f t="shared" si="56"/>
        <v>0</v>
      </c>
      <c r="F562" s="43">
        <f t="shared" si="59"/>
        <v>0</v>
      </c>
      <c r="G562" s="45" t="e">
        <f>IF(AND(C562&lt;&gt;"",SUM(G$27:G561)&lt;E$19),$E$19/$E$23,0)</f>
        <v>#N/A</v>
      </c>
      <c r="H562" s="43">
        <f t="shared" si="60"/>
        <v>0</v>
      </c>
      <c r="I562" s="43">
        <f t="shared" si="62"/>
        <v>0</v>
      </c>
      <c r="J562" s="78" t="str">
        <f t="shared" si="61"/>
        <v>2066–2067</v>
      </c>
      <c r="K562" s="78"/>
      <c r="L562" s="89"/>
      <c r="M562" s="78"/>
      <c r="N562" s="87"/>
      <c r="O562" s="79"/>
      <c r="Q562" s="46"/>
    </row>
    <row r="563" spans="1:17" s="40" customFormat="1" ht="20.25" customHeight="1" x14ac:dyDescent="0.2">
      <c r="A563" s="41">
        <v>61057</v>
      </c>
      <c r="B563" s="42">
        <f t="shared" si="57"/>
        <v>0</v>
      </c>
      <c r="C563" s="117"/>
      <c r="D563" s="43">
        <f t="shared" si="58"/>
        <v>0</v>
      </c>
      <c r="E563" s="44">
        <f t="shared" si="56"/>
        <v>0</v>
      </c>
      <c r="F563" s="43">
        <f t="shared" si="59"/>
        <v>0</v>
      </c>
      <c r="G563" s="45" t="e">
        <f>IF(AND(C563&lt;&gt;"",SUM(G$27:G562)&lt;E$19),$E$19/$E$23,0)</f>
        <v>#N/A</v>
      </c>
      <c r="H563" s="43">
        <f t="shared" si="60"/>
        <v>0</v>
      </c>
      <c r="I563" s="43">
        <f t="shared" si="62"/>
        <v>0</v>
      </c>
      <c r="J563" s="78" t="str">
        <f t="shared" si="61"/>
        <v>2066–2067</v>
      </c>
      <c r="K563" s="78"/>
      <c r="L563" s="89"/>
      <c r="M563" s="78"/>
      <c r="N563" s="87"/>
      <c r="O563" s="79"/>
      <c r="Q563" s="46"/>
    </row>
    <row r="564" spans="1:17" s="40" customFormat="1" ht="20.25" customHeight="1" x14ac:dyDescent="0.2">
      <c r="A564" s="41">
        <v>61088</v>
      </c>
      <c r="B564" s="42">
        <f t="shared" si="57"/>
        <v>0</v>
      </c>
      <c r="C564" s="117"/>
      <c r="D564" s="43">
        <f t="shared" si="58"/>
        <v>0</v>
      </c>
      <c r="E564" s="44">
        <f t="shared" si="56"/>
        <v>0</v>
      </c>
      <c r="F564" s="43">
        <f t="shared" si="59"/>
        <v>0</v>
      </c>
      <c r="G564" s="45" t="e">
        <f>IF(AND(C564&lt;&gt;"",SUM(G$27:G563)&lt;E$19),$E$19/$E$23,0)</f>
        <v>#N/A</v>
      </c>
      <c r="H564" s="43">
        <f t="shared" si="60"/>
        <v>0</v>
      </c>
      <c r="I564" s="43">
        <f t="shared" si="62"/>
        <v>0</v>
      </c>
      <c r="J564" s="78" t="str">
        <f t="shared" si="61"/>
        <v>2066–2067</v>
      </c>
      <c r="K564" s="78"/>
      <c r="L564" s="89"/>
      <c r="M564" s="78"/>
      <c r="N564" s="87"/>
      <c r="O564" s="79"/>
      <c r="Q564" s="46"/>
    </row>
    <row r="565" spans="1:17" s="40" customFormat="1" ht="20.25" customHeight="1" x14ac:dyDescent="0.2">
      <c r="A565" s="41">
        <v>61118</v>
      </c>
      <c r="B565" s="42">
        <f t="shared" si="57"/>
        <v>0</v>
      </c>
      <c r="C565" s="117"/>
      <c r="D565" s="43">
        <f t="shared" si="58"/>
        <v>0</v>
      </c>
      <c r="E565" s="44">
        <f t="shared" si="56"/>
        <v>0</v>
      </c>
      <c r="F565" s="43">
        <f t="shared" si="59"/>
        <v>0</v>
      </c>
      <c r="G565" s="45" t="e">
        <f>IF(AND(C565&lt;&gt;"",SUM(G$27:G564)&lt;E$19),$E$19/$E$23,0)</f>
        <v>#N/A</v>
      </c>
      <c r="H565" s="43">
        <f t="shared" si="60"/>
        <v>0</v>
      </c>
      <c r="I565" s="43">
        <f t="shared" si="62"/>
        <v>0</v>
      </c>
      <c r="J565" s="78" t="str">
        <f t="shared" si="61"/>
        <v>2066–2067</v>
      </c>
      <c r="K565" s="78"/>
      <c r="L565" s="89"/>
      <c r="M565" s="78"/>
      <c r="N565" s="87"/>
      <c r="O565" s="79"/>
      <c r="Q565" s="46"/>
    </row>
    <row r="566" spans="1:17" s="40" customFormat="1" ht="20.25" customHeight="1" x14ac:dyDescent="0.2">
      <c r="A566" s="41">
        <v>61149</v>
      </c>
      <c r="B566" s="42">
        <f t="shared" si="57"/>
        <v>0</v>
      </c>
      <c r="C566" s="117"/>
      <c r="D566" s="43">
        <f t="shared" si="58"/>
        <v>0</v>
      </c>
      <c r="E566" s="44">
        <f t="shared" si="56"/>
        <v>0</v>
      </c>
      <c r="F566" s="43">
        <f t="shared" si="59"/>
        <v>0</v>
      </c>
      <c r="G566" s="45" t="e">
        <f>IF(AND(C566&lt;&gt;"",SUM(G$27:G565)&lt;E$19),$E$19/$E$23,0)</f>
        <v>#N/A</v>
      </c>
      <c r="H566" s="43">
        <f t="shared" si="60"/>
        <v>0</v>
      </c>
      <c r="I566" s="43">
        <f t="shared" si="62"/>
        <v>0</v>
      </c>
      <c r="J566" s="78" t="str">
        <f t="shared" si="61"/>
        <v>2066–2067</v>
      </c>
      <c r="K566" s="78"/>
      <c r="L566" s="89"/>
      <c r="M566" s="78"/>
      <c r="N566" s="87"/>
      <c r="O566" s="79"/>
      <c r="Q566" s="46"/>
    </row>
    <row r="567" spans="1:17" s="40" customFormat="1" ht="20.25" customHeight="1" x14ac:dyDescent="0.2">
      <c r="A567" s="41">
        <v>61179</v>
      </c>
      <c r="B567" s="42">
        <f t="shared" si="57"/>
        <v>0</v>
      </c>
      <c r="C567" s="117"/>
      <c r="D567" s="43">
        <f t="shared" si="58"/>
        <v>0</v>
      </c>
      <c r="E567" s="44">
        <f t="shared" si="56"/>
        <v>0</v>
      </c>
      <c r="F567" s="43">
        <f t="shared" si="59"/>
        <v>0</v>
      </c>
      <c r="G567" s="45" t="e">
        <f>IF(AND(C567&lt;&gt;"",SUM(G$27:G566)&lt;E$19),$E$19/$E$23,0)</f>
        <v>#N/A</v>
      </c>
      <c r="H567" s="43">
        <f t="shared" si="60"/>
        <v>0</v>
      </c>
      <c r="I567" s="43">
        <f t="shared" si="62"/>
        <v>0</v>
      </c>
      <c r="J567" s="78" t="str">
        <f t="shared" si="61"/>
        <v>2067–2068</v>
      </c>
      <c r="K567" s="78"/>
      <c r="L567" s="89"/>
      <c r="M567" s="78"/>
      <c r="N567" s="87"/>
      <c r="O567" s="79"/>
      <c r="Q567" s="46"/>
    </row>
    <row r="568" spans="1:17" s="40" customFormat="1" ht="20.25" customHeight="1" x14ac:dyDescent="0.2">
      <c r="A568" s="41">
        <v>61210</v>
      </c>
      <c r="B568" s="42">
        <f t="shared" si="57"/>
        <v>0</v>
      </c>
      <c r="C568" s="117"/>
      <c r="D568" s="43">
        <f t="shared" si="58"/>
        <v>0</v>
      </c>
      <c r="E568" s="44">
        <f t="shared" si="56"/>
        <v>0</v>
      </c>
      <c r="F568" s="43">
        <f t="shared" si="59"/>
        <v>0</v>
      </c>
      <c r="G568" s="45" t="e">
        <f>IF(AND(C568&lt;&gt;"",SUM(G$27:G567)&lt;E$19),$E$19/$E$23,0)</f>
        <v>#N/A</v>
      </c>
      <c r="H568" s="43">
        <f t="shared" si="60"/>
        <v>0</v>
      </c>
      <c r="I568" s="43">
        <f t="shared" si="62"/>
        <v>0</v>
      </c>
      <c r="J568" s="78" t="str">
        <f t="shared" si="61"/>
        <v>2067–2068</v>
      </c>
      <c r="K568" s="78"/>
      <c r="L568" s="89"/>
      <c r="M568" s="78"/>
      <c r="N568" s="87"/>
      <c r="O568" s="79"/>
      <c r="Q568" s="46"/>
    </row>
    <row r="569" spans="1:17" s="40" customFormat="1" ht="20.25" customHeight="1" x14ac:dyDescent="0.2">
      <c r="A569" s="41">
        <v>61241</v>
      </c>
      <c r="B569" s="42">
        <f t="shared" si="57"/>
        <v>0</v>
      </c>
      <c r="C569" s="117"/>
      <c r="D569" s="43">
        <f t="shared" si="58"/>
        <v>0</v>
      </c>
      <c r="E569" s="44">
        <f t="shared" si="56"/>
        <v>0</v>
      </c>
      <c r="F569" s="43">
        <f t="shared" si="59"/>
        <v>0</v>
      </c>
      <c r="G569" s="45" t="e">
        <f>IF(AND(C569&lt;&gt;"",SUM(G$27:G568)&lt;E$19),$E$19/$E$23,0)</f>
        <v>#N/A</v>
      </c>
      <c r="H569" s="43">
        <f t="shared" si="60"/>
        <v>0</v>
      </c>
      <c r="I569" s="43">
        <f t="shared" si="62"/>
        <v>0</v>
      </c>
      <c r="J569" s="78" t="str">
        <f t="shared" si="61"/>
        <v>2067–2068</v>
      </c>
      <c r="K569" s="78"/>
      <c r="L569" s="89"/>
      <c r="M569" s="78"/>
      <c r="N569" s="87"/>
      <c r="O569" s="79"/>
      <c r="Q569" s="46"/>
    </row>
    <row r="570" spans="1:17" s="40" customFormat="1" ht="20.25" customHeight="1" x14ac:dyDescent="0.2">
      <c r="A570" s="41">
        <v>61271</v>
      </c>
      <c r="B570" s="42">
        <f t="shared" si="57"/>
        <v>0</v>
      </c>
      <c r="C570" s="117"/>
      <c r="D570" s="43">
        <f t="shared" si="58"/>
        <v>0</v>
      </c>
      <c r="E570" s="44">
        <f t="shared" si="56"/>
        <v>0</v>
      </c>
      <c r="F570" s="43">
        <f t="shared" si="59"/>
        <v>0</v>
      </c>
      <c r="G570" s="45" t="e">
        <f>IF(AND(C570&lt;&gt;"",SUM(G$27:G569)&lt;E$19),$E$19/$E$23,0)</f>
        <v>#N/A</v>
      </c>
      <c r="H570" s="43">
        <f t="shared" si="60"/>
        <v>0</v>
      </c>
      <c r="I570" s="43">
        <f t="shared" si="62"/>
        <v>0</v>
      </c>
      <c r="J570" s="78" t="str">
        <f t="shared" si="61"/>
        <v>2067–2068</v>
      </c>
      <c r="K570" s="78"/>
      <c r="L570" s="89"/>
      <c r="M570" s="78"/>
      <c r="N570" s="87"/>
      <c r="O570" s="79"/>
      <c r="Q570" s="46"/>
    </row>
    <row r="571" spans="1:17" s="40" customFormat="1" ht="20.25" customHeight="1" x14ac:dyDescent="0.2">
      <c r="A571" s="41">
        <v>61302</v>
      </c>
      <c r="B571" s="42">
        <f t="shared" si="57"/>
        <v>0</v>
      </c>
      <c r="C571" s="117"/>
      <c r="D571" s="43">
        <f t="shared" si="58"/>
        <v>0</v>
      </c>
      <c r="E571" s="44">
        <f t="shared" si="56"/>
        <v>0</v>
      </c>
      <c r="F571" s="43">
        <f t="shared" si="59"/>
        <v>0</v>
      </c>
      <c r="G571" s="45" t="e">
        <f>IF(AND(C571&lt;&gt;"",SUM(G$27:G570)&lt;E$19),$E$19/$E$23,0)</f>
        <v>#N/A</v>
      </c>
      <c r="H571" s="43">
        <f t="shared" si="60"/>
        <v>0</v>
      </c>
      <c r="I571" s="43">
        <f t="shared" si="62"/>
        <v>0</v>
      </c>
      <c r="J571" s="78" t="str">
        <f t="shared" si="61"/>
        <v>2067–2068</v>
      </c>
      <c r="K571" s="78"/>
      <c r="L571" s="89"/>
      <c r="M571" s="78"/>
      <c r="N571" s="87"/>
      <c r="O571" s="79"/>
      <c r="Q571" s="46"/>
    </row>
    <row r="572" spans="1:17" s="40" customFormat="1" ht="20.25" customHeight="1" x14ac:dyDescent="0.2">
      <c r="A572" s="41">
        <v>61332</v>
      </c>
      <c r="B572" s="42">
        <f t="shared" si="57"/>
        <v>0</v>
      </c>
      <c r="C572" s="117"/>
      <c r="D572" s="43">
        <f t="shared" si="58"/>
        <v>0</v>
      </c>
      <c r="E572" s="44">
        <f t="shared" si="56"/>
        <v>0</v>
      </c>
      <c r="F572" s="43">
        <f t="shared" si="59"/>
        <v>0</v>
      </c>
      <c r="G572" s="45" t="e">
        <f>IF(AND(C572&lt;&gt;"",SUM(G$27:G571)&lt;E$19),$E$19/$E$23,0)</f>
        <v>#N/A</v>
      </c>
      <c r="H572" s="43">
        <f t="shared" si="60"/>
        <v>0</v>
      </c>
      <c r="I572" s="43">
        <f t="shared" si="62"/>
        <v>0</v>
      </c>
      <c r="J572" s="78" t="str">
        <f t="shared" si="61"/>
        <v>2067–2068</v>
      </c>
      <c r="K572" s="78"/>
      <c r="L572" s="89"/>
      <c r="M572" s="78"/>
      <c r="N572" s="87"/>
      <c r="O572" s="79"/>
      <c r="Q572" s="46"/>
    </row>
    <row r="573" spans="1:17" s="40" customFormat="1" ht="20.25" customHeight="1" x14ac:dyDescent="0.2">
      <c r="A573" s="41">
        <v>61363</v>
      </c>
      <c r="B573" s="42">
        <f t="shared" si="57"/>
        <v>0</v>
      </c>
      <c r="C573" s="117"/>
      <c r="D573" s="43">
        <f t="shared" si="58"/>
        <v>0</v>
      </c>
      <c r="E573" s="44">
        <f t="shared" si="56"/>
        <v>0</v>
      </c>
      <c r="F573" s="43">
        <f t="shared" si="59"/>
        <v>0</v>
      </c>
      <c r="G573" s="45" t="e">
        <f>IF(AND(C573&lt;&gt;"",SUM(G$27:G572)&lt;E$19),$E$19/$E$23,0)</f>
        <v>#N/A</v>
      </c>
      <c r="H573" s="43">
        <f t="shared" si="60"/>
        <v>0</v>
      </c>
      <c r="I573" s="43">
        <f t="shared" si="62"/>
        <v>0</v>
      </c>
      <c r="J573" s="78" t="str">
        <f t="shared" si="61"/>
        <v>2067–2068</v>
      </c>
      <c r="K573" s="78"/>
      <c r="L573" s="89"/>
      <c r="M573" s="78"/>
      <c r="N573" s="87"/>
      <c r="O573" s="79"/>
      <c r="Q573" s="46"/>
    </row>
    <row r="574" spans="1:17" s="40" customFormat="1" ht="20.25" customHeight="1" x14ac:dyDescent="0.2">
      <c r="A574" s="41">
        <v>61394</v>
      </c>
      <c r="B574" s="42">
        <f t="shared" si="57"/>
        <v>0</v>
      </c>
      <c r="C574" s="117"/>
      <c r="D574" s="43">
        <f t="shared" si="58"/>
        <v>0</v>
      </c>
      <c r="E574" s="44">
        <f t="shared" si="56"/>
        <v>0</v>
      </c>
      <c r="F574" s="43">
        <f t="shared" si="59"/>
        <v>0</v>
      </c>
      <c r="G574" s="45" t="e">
        <f>IF(AND(C574&lt;&gt;"",SUM(G$27:G573)&lt;E$19),$E$19/$E$23,0)</f>
        <v>#N/A</v>
      </c>
      <c r="H574" s="43">
        <f t="shared" si="60"/>
        <v>0</v>
      </c>
      <c r="I574" s="43">
        <f t="shared" si="62"/>
        <v>0</v>
      </c>
      <c r="J574" s="78" t="str">
        <f t="shared" si="61"/>
        <v>2067–2068</v>
      </c>
      <c r="K574" s="78"/>
      <c r="L574" s="89"/>
      <c r="M574" s="78"/>
      <c r="N574" s="87"/>
      <c r="O574" s="79"/>
      <c r="Q574" s="46"/>
    </row>
    <row r="575" spans="1:17" s="40" customFormat="1" ht="20.25" customHeight="1" x14ac:dyDescent="0.2">
      <c r="A575" s="41">
        <v>61423</v>
      </c>
      <c r="B575" s="42">
        <f t="shared" si="57"/>
        <v>0</v>
      </c>
      <c r="C575" s="117"/>
      <c r="D575" s="43">
        <f t="shared" si="58"/>
        <v>0</v>
      </c>
      <c r="E575" s="44">
        <f t="shared" si="56"/>
        <v>0</v>
      </c>
      <c r="F575" s="43">
        <f t="shared" si="59"/>
        <v>0</v>
      </c>
      <c r="G575" s="45" t="e">
        <f>IF(AND(C575&lt;&gt;"",SUM(G$27:G574)&lt;E$19),$E$19/$E$23,0)</f>
        <v>#N/A</v>
      </c>
      <c r="H575" s="43">
        <f t="shared" si="60"/>
        <v>0</v>
      </c>
      <c r="I575" s="43">
        <f t="shared" si="62"/>
        <v>0</v>
      </c>
      <c r="J575" s="78" t="str">
        <f t="shared" si="61"/>
        <v>2067–2068</v>
      </c>
      <c r="K575" s="78"/>
      <c r="L575" s="89"/>
      <c r="M575" s="78"/>
      <c r="N575" s="87"/>
      <c r="O575" s="79"/>
      <c r="Q575" s="46"/>
    </row>
    <row r="576" spans="1:17" s="40" customFormat="1" ht="20.25" customHeight="1" x14ac:dyDescent="0.2">
      <c r="A576" s="41">
        <v>61454</v>
      </c>
      <c r="B576" s="42">
        <f t="shared" si="57"/>
        <v>0</v>
      </c>
      <c r="C576" s="117"/>
      <c r="D576" s="43">
        <f t="shared" si="58"/>
        <v>0</v>
      </c>
      <c r="E576" s="44">
        <f t="shared" si="56"/>
        <v>0</v>
      </c>
      <c r="F576" s="43">
        <f t="shared" si="59"/>
        <v>0</v>
      </c>
      <c r="G576" s="45" t="e">
        <f>IF(AND(C576&lt;&gt;"",SUM(G$27:G575)&lt;E$19),$E$19/$E$23,0)</f>
        <v>#N/A</v>
      </c>
      <c r="H576" s="43">
        <f t="shared" si="60"/>
        <v>0</v>
      </c>
      <c r="I576" s="43">
        <f t="shared" si="62"/>
        <v>0</v>
      </c>
      <c r="J576" s="78" t="str">
        <f t="shared" si="61"/>
        <v>2067–2068</v>
      </c>
      <c r="K576" s="78"/>
      <c r="L576" s="89"/>
      <c r="M576" s="78"/>
      <c r="N576" s="87"/>
      <c r="O576" s="79"/>
      <c r="Q576" s="46"/>
    </row>
    <row r="577" spans="1:17" s="40" customFormat="1" ht="20.25" customHeight="1" x14ac:dyDescent="0.2">
      <c r="A577" s="41">
        <v>61484</v>
      </c>
      <c r="B577" s="42">
        <f t="shared" si="57"/>
        <v>0</v>
      </c>
      <c r="C577" s="117"/>
      <c r="D577" s="43">
        <f t="shared" si="58"/>
        <v>0</v>
      </c>
      <c r="E577" s="44">
        <f t="shared" si="56"/>
        <v>0</v>
      </c>
      <c r="F577" s="43">
        <f t="shared" si="59"/>
        <v>0</v>
      </c>
      <c r="G577" s="45" t="e">
        <f>IF(AND(C577&lt;&gt;"",SUM(G$27:G576)&lt;E$19),$E$19/$E$23,0)</f>
        <v>#N/A</v>
      </c>
      <c r="H577" s="43">
        <f t="shared" si="60"/>
        <v>0</v>
      </c>
      <c r="I577" s="43">
        <f t="shared" si="62"/>
        <v>0</v>
      </c>
      <c r="J577" s="78" t="str">
        <f t="shared" si="61"/>
        <v>2067–2068</v>
      </c>
      <c r="K577" s="78"/>
      <c r="L577" s="89"/>
      <c r="M577" s="78"/>
      <c r="N577" s="87"/>
      <c r="O577" s="79"/>
      <c r="Q577" s="46"/>
    </row>
    <row r="578" spans="1:17" s="40" customFormat="1" ht="20.25" customHeight="1" x14ac:dyDescent="0.2">
      <c r="A578" s="41">
        <v>61515</v>
      </c>
      <c r="B578" s="42">
        <f t="shared" si="57"/>
        <v>0</v>
      </c>
      <c r="C578" s="117"/>
      <c r="D578" s="43">
        <f t="shared" si="58"/>
        <v>0</v>
      </c>
      <c r="E578" s="44">
        <f t="shared" si="56"/>
        <v>0</v>
      </c>
      <c r="F578" s="43">
        <f t="shared" si="59"/>
        <v>0</v>
      </c>
      <c r="G578" s="45" t="e">
        <f>IF(AND(C578&lt;&gt;"",SUM(G$27:G577)&lt;E$19),$E$19/$E$23,0)</f>
        <v>#N/A</v>
      </c>
      <c r="H578" s="43">
        <f t="shared" si="60"/>
        <v>0</v>
      </c>
      <c r="I578" s="43">
        <f t="shared" si="62"/>
        <v>0</v>
      </c>
      <c r="J578" s="78" t="str">
        <f t="shared" si="61"/>
        <v>2067–2068</v>
      </c>
      <c r="K578" s="78"/>
      <c r="L578" s="89"/>
      <c r="M578" s="78"/>
      <c r="N578" s="87"/>
      <c r="O578" s="79"/>
      <c r="Q578" s="46"/>
    </row>
    <row r="579" spans="1:17" s="40" customFormat="1" ht="20.25" customHeight="1" x14ac:dyDescent="0.2">
      <c r="A579" s="41">
        <v>61545</v>
      </c>
      <c r="B579" s="42">
        <f t="shared" si="57"/>
        <v>0</v>
      </c>
      <c r="C579" s="117"/>
      <c r="D579" s="43">
        <f t="shared" si="58"/>
        <v>0</v>
      </c>
      <c r="E579" s="44">
        <f t="shared" si="56"/>
        <v>0</v>
      </c>
      <c r="F579" s="43">
        <f t="shared" si="59"/>
        <v>0</v>
      </c>
      <c r="G579" s="45" t="e">
        <f>IF(AND(C579&lt;&gt;"",SUM(G$27:G578)&lt;E$19),$E$19/$E$23,0)</f>
        <v>#N/A</v>
      </c>
      <c r="H579" s="43">
        <f t="shared" si="60"/>
        <v>0</v>
      </c>
      <c r="I579" s="43">
        <f t="shared" si="62"/>
        <v>0</v>
      </c>
      <c r="J579" s="78" t="str">
        <f t="shared" si="61"/>
        <v>2068–2069</v>
      </c>
      <c r="K579" s="78"/>
      <c r="L579" s="89"/>
      <c r="M579" s="78"/>
      <c r="N579" s="87"/>
      <c r="O579" s="79"/>
      <c r="Q579" s="46"/>
    </row>
    <row r="580" spans="1:17" s="40" customFormat="1" ht="20.25" customHeight="1" x14ac:dyDescent="0.2">
      <c r="A580" s="41">
        <v>61576</v>
      </c>
      <c r="B580" s="42">
        <f t="shared" si="57"/>
        <v>0</v>
      </c>
      <c r="C580" s="117"/>
      <c r="D580" s="43">
        <f t="shared" si="58"/>
        <v>0</v>
      </c>
      <c r="E580" s="44">
        <f t="shared" si="56"/>
        <v>0</v>
      </c>
      <c r="F580" s="43">
        <f t="shared" si="59"/>
        <v>0</v>
      </c>
      <c r="G580" s="45" t="e">
        <f>IF(AND(C580&lt;&gt;"",SUM(G$27:G579)&lt;E$19),$E$19/$E$23,0)</f>
        <v>#N/A</v>
      </c>
      <c r="H580" s="43">
        <f t="shared" si="60"/>
        <v>0</v>
      </c>
      <c r="I580" s="43">
        <f t="shared" si="62"/>
        <v>0</v>
      </c>
      <c r="J580" s="78" t="str">
        <f t="shared" si="61"/>
        <v>2068–2069</v>
      </c>
      <c r="K580" s="78"/>
      <c r="L580" s="89"/>
      <c r="M580" s="78"/>
      <c r="N580" s="87"/>
      <c r="O580" s="79"/>
      <c r="Q580" s="46"/>
    </row>
    <row r="581" spans="1:17" s="40" customFormat="1" ht="20.25" customHeight="1" x14ac:dyDescent="0.2">
      <c r="A581" s="41">
        <v>61607</v>
      </c>
      <c r="B581" s="42">
        <f t="shared" si="57"/>
        <v>0</v>
      </c>
      <c r="C581" s="117"/>
      <c r="D581" s="43">
        <f t="shared" si="58"/>
        <v>0</v>
      </c>
      <c r="E581" s="44">
        <f t="shared" si="56"/>
        <v>0</v>
      </c>
      <c r="F581" s="43">
        <f t="shared" si="59"/>
        <v>0</v>
      </c>
      <c r="G581" s="45" t="e">
        <f>IF(AND(C581&lt;&gt;"",SUM(G$27:G580)&lt;E$19),$E$19/$E$23,0)</f>
        <v>#N/A</v>
      </c>
      <c r="H581" s="43">
        <f t="shared" si="60"/>
        <v>0</v>
      </c>
      <c r="I581" s="43">
        <f t="shared" si="62"/>
        <v>0</v>
      </c>
      <c r="J581" s="78" t="str">
        <f t="shared" si="61"/>
        <v>2068–2069</v>
      </c>
      <c r="K581" s="78"/>
      <c r="L581" s="89"/>
      <c r="M581" s="78"/>
      <c r="N581" s="87"/>
      <c r="O581" s="79"/>
      <c r="Q581" s="46"/>
    </row>
    <row r="582" spans="1:17" s="40" customFormat="1" ht="20.25" customHeight="1" x14ac:dyDescent="0.2">
      <c r="A582" s="41">
        <v>61637</v>
      </c>
      <c r="B582" s="42">
        <f t="shared" si="57"/>
        <v>0</v>
      </c>
      <c r="C582" s="117"/>
      <c r="D582" s="43">
        <f t="shared" si="58"/>
        <v>0</v>
      </c>
      <c r="E582" s="44">
        <f t="shared" si="56"/>
        <v>0</v>
      </c>
      <c r="F582" s="43">
        <f t="shared" si="59"/>
        <v>0</v>
      </c>
      <c r="G582" s="45" t="e">
        <f>IF(AND(C582&lt;&gt;"",SUM(G$27:G581)&lt;E$19),$E$19/$E$23,0)</f>
        <v>#N/A</v>
      </c>
      <c r="H582" s="43">
        <f t="shared" si="60"/>
        <v>0</v>
      </c>
      <c r="I582" s="43">
        <f t="shared" si="62"/>
        <v>0</v>
      </c>
      <c r="J582" s="78" t="str">
        <f t="shared" si="61"/>
        <v>2068–2069</v>
      </c>
      <c r="K582" s="78"/>
      <c r="L582" s="89"/>
      <c r="M582" s="78"/>
      <c r="N582" s="87"/>
      <c r="O582" s="79"/>
      <c r="Q582" s="46"/>
    </row>
    <row r="583" spans="1:17" s="40" customFormat="1" ht="20.25" customHeight="1" x14ac:dyDescent="0.2">
      <c r="A583" s="41">
        <v>61668</v>
      </c>
      <c r="B583" s="42">
        <f t="shared" si="57"/>
        <v>0</v>
      </c>
      <c r="C583" s="117"/>
      <c r="D583" s="43">
        <f t="shared" si="58"/>
        <v>0</v>
      </c>
      <c r="E583" s="44">
        <f t="shared" si="56"/>
        <v>0</v>
      </c>
      <c r="F583" s="43">
        <f t="shared" si="59"/>
        <v>0</v>
      </c>
      <c r="G583" s="45" t="e">
        <f>IF(AND(C583&lt;&gt;"",SUM(G$27:G582)&lt;E$19),$E$19/$E$23,0)</f>
        <v>#N/A</v>
      </c>
      <c r="H583" s="43">
        <f t="shared" si="60"/>
        <v>0</v>
      </c>
      <c r="I583" s="43">
        <f t="shared" si="62"/>
        <v>0</v>
      </c>
      <c r="J583" s="78" t="str">
        <f t="shared" si="61"/>
        <v>2068–2069</v>
      </c>
      <c r="K583" s="78"/>
      <c r="L583" s="89"/>
      <c r="M583" s="78"/>
      <c r="N583" s="87"/>
      <c r="O583" s="79"/>
      <c r="Q583" s="46"/>
    </row>
    <row r="584" spans="1:17" s="40" customFormat="1" ht="20.25" customHeight="1" x14ac:dyDescent="0.2">
      <c r="A584" s="41">
        <v>61698</v>
      </c>
      <c r="B584" s="42">
        <f t="shared" si="57"/>
        <v>0</v>
      </c>
      <c r="C584" s="117"/>
      <c r="D584" s="43">
        <f t="shared" si="58"/>
        <v>0</v>
      </c>
      <c r="E584" s="44">
        <f t="shared" si="56"/>
        <v>0</v>
      </c>
      <c r="F584" s="43">
        <f t="shared" si="59"/>
        <v>0</v>
      </c>
      <c r="G584" s="45" t="e">
        <f>IF(AND(C584&lt;&gt;"",SUM(G$27:G583)&lt;E$19),$E$19/$E$23,0)</f>
        <v>#N/A</v>
      </c>
      <c r="H584" s="43">
        <f t="shared" si="60"/>
        <v>0</v>
      </c>
      <c r="I584" s="43">
        <f t="shared" si="62"/>
        <v>0</v>
      </c>
      <c r="J584" s="78" t="str">
        <f t="shared" si="61"/>
        <v>2068–2069</v>
      </c>
      <c r="K584" s="78"/>
      <c r="L584" s="89"/>
      <c r="M584" s="78"/>
      <c r="N584" s="87"/>
      <c r="O584" s="79"/>
      <c r="Q584" s="46"/>
    </row>
    <row r="585" spans="1:17" s="40" customFormat="1" ht="20.25" customHeight="1" x14ac:dyDescent="0.2">
      <c r="A585" s="41">
        <v>61729</v>
      </c>
      <c r="B585" s="42">
        <f t="shared" si="57"/>
        <v>0</v>
      </c>
      <c r="C585" s="117"/>
      <c r="D585" s="43">
        <f t="shared" si="58"/>
        <v>0</v>
      </c>
      <c r="E585" s="44">
        <f t="shared" si="56"/>
        <v>0</v>
      </c>
      <c r="F585" s="43">
        <f t="shared" si="59"/>
        <v>0</v>
      </c>
      <c r="G585" s="45" t="e">
        <f>IF(AND(C585&lt;&gt;"",SUM(G$27:G584)&lt;E$19),$E$19/$E$23,0)</f>
        <v>#N/A</v>
      </c>
      <c r="H585" s="43">
        <f t="shared" si="60"/>
        <v>0</v>
      </c>
      <c r="I585" s="43">
        <f t="shared" si="62"/>
        <v>0</v>
      </c>
      <c r="J585" s="78" t="str">
        <f t="shared" si="61"/>
        <v>2068–2069</v>
      </c>
      <c r="K585" s="78"/>
      <c r="L585" s="89"/>
      <c r="M585" s="78"/>
      <c r="N585" s="87"/>
      <c r="O585" s="79"/>
      <c r="Q585" s="46"/>
    </row>
    <row r="586" spans="1:17" s="40" customFormat="1" ht="20.25" customHeight="1" x14ac:dyDescent="0.2">
      <c r="A586" s="41">
        <v>61760</v>
      </c>
      <c r="B586" s="42">
        <f t="shared" si="57"/>
        <v>0</v>
      </c>
      <c r="C586" s="117"/>
      <c r="D586" s="43">
        <f t="shared" si="58"/>
        <v>0</v>
      </c>
      <c r="E586" s="44">
        <f t="shared" si="56"/>
        <v>0</v>
      </c>
      <c r="F586" s="43">
        <f t="shared" si="59"/>
        <v>0</v>
      </c>
      <c r="G586" s="45" t="e">
        <f>IF(AND(C586&lt;&gt;"",SUM(G$27:G585)&lt;E$19),$E$19/$E$23,0)</f>
        <v>#N/A</v>
      </c>
      <c r="H586" s="43">
        <f t="shared" si="60"/>
        <v>0</v>
      </c>
      <c r="I586" s="43">
        <f t="shared" si="62"/>
        <v>0</v>
      </c>
      <c r="J586" s="78" t="str">
        <f t="shared" si="61"/>
        <v>2068–2069</v>
      </c>
      <c r="K586" s="78"/>
      <c r="L586" s="89"/>
      <c r="M586" s="78"/>
      <c r="N586" s="87"/>
      <c r="O586" s="79"/>
      <c r="Q586" s="46"/>
    </row>
    <row r="587" spans="1:17" s="40" customFormat="1" ht="20.25" customHeight="1" x14ac:dyDescent="0.2">
      <c r="A587" s="41">
        <v>61788</v>
      </c>
      <c r="B587" s="42">
        <f t="shared" si="57"/>
        <v>0</v>
      </c>
      <c r="C587" s="117"/>
      <c r="D587" s="43">
        <f t="shared" si="58"/>
        <v>0</v>
      </c>
      <c r="E587" s="44">
        <f t="shared" si="56"/>
        <v>0</v>
      </c>
      <c r="F587" s="43">
        <f t="shared" si="59"/>
        <v>0</v>
      </c>
      <c r="G587" s="45" t="e">
        <f>IF(AND(C587&lt;&gt;"",SUM(G$27:G586)&lt;E$19),$E$19/$E$23,0)</f>
        <v>#N/A</v>
      </c>
      <c r="H587" s="43">
        <f t="shared" si="60"/>
        <v>0</v>
      </c>
      <c r="I587" s="43">
        <f t="shared" si="62"/>
        <v>0</v>
      </c>
      <c r="J587" s="78" t="str">
        <f t="shared" si="61"/>
        <v>2068–2069</v>
      </c>
      <c r="K587" s="78"/>
      <c r="L587" s="89"/>
      <c r="M587" s="78"/>
      <c r="N587" s="87"/>
      <c r="O587" s="79"/>
      <c r="Q587" s="46"/>
    </row>
    <row r="588" spans="1:17" s="40" customFormat="1" ht="20.25" customHeight="1" x14ac:dyDescent="0.2">
      <c r="A588" s="41">
        <v>61819</v>
      </c>
      <c r="B588" s="42">
        <f t="shared" si="57"/>
        <v>0</v>
      </c>
      <c r="C588" s="117"/>
      <c r="D588" s="43">
        <f t="shared" si="58"/>
        <v>0</v>
      </c>
      <c r="E588" s="44">
        <f t="shared" si="56"/>
        <v>0</v>
      </c>
      <c r="F588" s="43">
        <f t="shared" si="59"/>
        <v>0</v>
      </c>
      <c r="G588" s="45" t="e">
        <f>IF(AND(C588&lt;&gt;"",SUM(G$27:G587)&lt;E$19),$E$19/$E$23,0)</f>
        <v>#N/A</v>
      </c>
      <c r="H588" s="43">
        <f t="shared" si="60"/>
        <v>0</v>
      </c>
      <c r="I588" s="43">
        <f t="shared" si="62"/>
        <v>0</v>
      </c>
      <c r="J588" s="78" t="str">
        <f t="shared" si="61"/>
        <v>2068–2069</v>
      </c>
      <c r="K588" s="78"/>
      <c r="L588" s="89"/>
      <c r="M588" s="78"/>
      <c r="N588" s="87"/>
      <c r="O588" s="79"/>
      <c r="Q588" s="46"/>
    </row>
    <row r="589" spans="1:17" s="40" customFormat="1" ht="20.25" customHeight="1" x14ac:dyDescent="0.2">
      <c r="A589" s="41">
        <v>61849</v>
      </c>
      <c r="B589" s="42">
        <f t="shared" si="57"/>
        <v>0</v>
      </c>
      <c r="C589" s="117"/>
      <c r="D589" s="43">
        <f t="shared" si="58"/>
        <v>0</v>
      </c>
      <c r="E589" s="44">
        <f t="shared" si="56"/>
        <v>0</v>
      </c>
      <c r="F589" s="43">
        <f t="shared" si="59"/>
        <v>0</v>
      </c>
      <c r="G589" s="45" t="e">
        <f>IF(AND(C589&lt;&gt;"",SUM(G$27:G588)&lt;E$19),$E$19/$E$23,0)</f>
        <v>#N/A</v>
      </c>
      <c r="H589" s="43">
        <f t="shared" si="60"/>
        <v>0</v>
      </c>
      <c r="I589" s="43">
        <f t="shared" si="62"/>
        <v>0</v>
      </c>
      <c r="J589" s="78" t="str">
        <f t="shared" si="61"/>
        <v>2068–2069</v>
      </c>
      <c r="K589" s="78"/>
      <c r="L589" s="89"/>
      <c r="M589" s="78"/>
      <c r="N589" s="87"/>
      <c r="O589" s="79"/>
      <c r="Q589" s="46"/>
    </row>
    <row r="590" spans="1:17" s="40" customFormat="1" ht="20.25" customHeight="1" x14ac:dyDescent="0.2">
      <c r="A590" s="41">
        <v>61880</v>
      </c>
      <c r="B590" s="42">
        <f t="shared" si="57"/>
        <v>0</v>
      </c>
      <c r="C590" s="117"/>
      <c r="D590" s="43">
        <f t="shared" si="58"/>
        <v>0</v>
      </c>
      <c r="E590" s="44">
        <f t="shared" si="56"/>
        <v>0</v>
      </c>
      <c r="F590" s="43">
        <f t="shared" si="59"/>
        <v>0</v>
      </c>
      <c r="G590" s="45" t="e">
        <f>IF(AND(C590&lt;&gt;"",SUM(G$27:G589)&lt;E$19),$E$19/$E$23,0)</f>
        <v>#N/A</v>
      </c>
      <c r="H590" s="43">
        <f t="shared" si="60"/>
        <v>0</v>
      </c>
      <c r="I590" s="43">
        <f t="shared" si="62"/>
        <v>0</v>
      </c>
      <c r="J590" s="78" t="str">
        <f t="shared" si="61"/>
        <v>2068–2069</v>
      </c>
      <c r="K590" s="78"/>
      <c r="L590" s="89"/>
      <c r="M590" s="78"/>
      <c r="N590" s="87"/>
      <c r="O590" s="79"/>
      <c r="Q590" s="46"/>
    </row>
    <row r="591" spans="1:17" s="40" customFormat="1" ht="20.25" customHeight="1" x14ac:dyDescent="0.2">
      <c r="A591" s="41">
        <v>61910</v>
      </c>
      <c r="B591" s="42">
        <f t="shared" si="57"/>
        <v>0</v>
      </c>
      <c r="C591" s="117"/>
      <c r="D591" s="43">
        <f t="shared" si="58"/>
        <v>0</v>
      </c>
      <c r="E591" s="44">
        <f t="shared" si="56"/>
        <v>0</v>
      </c>
      <c r="F591" s="43">
        <f t="shared" si="59"/>
        <v>0</v>
      </c>
      <c r="G591" s="45" t="e">
        <f>IF(AND(C591&lt;&gt;"",SUM(G$27:G590)&lt;E$19),$E$19/$E$23,0)</f>
        <v>#N/A</v>
      </c>
      <c r="H591" s="43">
        <f t="shared" si="60"/>
        <v>0</v>
      </c>
      <c r="I591" s="43">
        <f t="shared" si="62"/>
        <v>0</v>
      </c>
      <c r="J591" s="78" t="str">
        <f t="shared" si="61"/>
        <v>2069–2070</v>
      </c>
      <c r="K591" s="78"/>
      <c r="L591" s="89"/>
      <c r="M591" s="78"/>
      <c r="N591" s="87"/>
      <c r="O591" s="79"/>
      <c r="Q591" s="46"/>
    </row>
    <row r="592" spans="1:17" s="40" customFormat="1" ht="20.25" customHeight="1" x14ac:dyDescent="0.2">
      <c r="A592" s="41">
        <v>61941</v>
      </c>
      <c r="B592" s="42">
        <f t="shared" si="57"/>
        <v>0</v>
      </c>
      <c r="C592" s="117"/>
      <c r="D592" s="43">
        <f t="shared" si="58"/>
        <v>0</v>
      </c>
      <c r="E592" s="44">
        <f t="shared" si="56"/>
        <v>0</v>
      </c>
      <c r="F592" s="43">
        <f t="shared" si="59"/>
        <v>0</v>
      </c>
      <c r="G592" s="45" t="e">
        <f>IF(AND(C592&lt;&gt;"",SUM(G$27:G591)&lt;E$19),$E$19/$E$23,0)</f>
        <v>#N/A</v>
      </c>
      <c r="H592" s="43">
        <f t="shared" si="60"/>
        <v>0</v>
      </c>
      <c r="I592" s="43">
        <f t="shared" si="62"/>
        <v>0</v>
      </c>
      <c r="J592" s="78" t="str">
        <f t="shared" si="61"/>
        <v>2069–2070</v>
      </c>
      <c r="K592" s="78"/>
      <c r="L592" s="89"/>
      <c r="M592" s="78"/>
      <c r="N592" s="87"/>
      <c r="O592" s="79"/>
      <c r="Q592" s="46"/>
    </row>
    <row r="593" spans="1:17" s="40" customFormat="1" ht="20.25" customHeight="1" x14ac:dyDescent="0.2">
      <c r="A593" s="41">
        <v>61972</v>
      </c>
      <c r="B593" s="42">
        <f t="shared" si="57"/>
        <v>0</v>
      </c>
      <c r="C593" s="117"/>
      <c r="D593" s="43">
        <f t="shared" si="58"/>
        <v>0</v>
      </c>
      <c r="E593" s="44">
        <f t="shared" si="56"/>
        <v>0</v>
      </c>
      <c r="F593" s="43">
        <f t="shared" si="59"/>
        <v>0</v>
      </c>
      <c r="G593" s="45" t="e">
        <f>IF(AND(C593&lt;&gt;"",SUM(G$27:G592)&lt;E$19),$E$19/$E$23,0)</f>
        <v>#N/A</v>
      </c>
      <c r="H593" s="43">
        <f t="shared" si="60"/>
        <v>0</v>
      </c>
      <c r="I593" s="43">
        <f t="shared" si="62"/>
        <v>0</v>
      </c>
      <c r="J593" s="78" t="str">
        <f t="shared" si="61"/>
        <v>2069–2070</v>
      </c>
      <c r="K593" s="78"/>
      <c r="L593" s="89"/>
      <c r="M593" s="78"/>
      <c r="N593" s="87"/>
      <c r="O593" s="79"/>
      <c r="Q593" s="46"/>
    </row>
    <row r="594" spans="1:17" s="40" customFormat="1" ht="20.25" customHeight="1" x14ac:dyDescent="0.2">
      <c r="A594" s="41">
        <v>62002</v>
      </c>
      <c r="B594" s="42">
        <f t="shared" si="57"/>
        <v>0</v>
      </c>
      <c r="C594" s="117"/>
      <c r="D594" s="43">
        <f t="shared" si="58"/>
        <v>0</v>
      </c>
      <c r="E594" s="44">
        <f t="shared" si="56"/>
        <v>0</v>
      </c>
      <c r="F594" s="43">
        <f t="shared" si="59"/>
        <v>0</v>
      </c>
      <c r="G594" s="45" t="e">
        <f>IF(AND(C594&lt;&gt;"",SUM(G$27:G593)&lt;E$19),$E$19/$E$23,0)</f>
        <v>#N/A</v>
      </c>
      <c r="H594" s="43">
        <f t="shared" si="60"/>
        <v>0</v>
      </c>
      <c r="I594" s="43">
        <f t="shared" si="62"/>
        <v>0</v>
      </c>
      <c r="J594" s="78" t="str">
        <f t="shared" si="61"/>
        <v>2069–2070</v>
      </c>
      <c r="K594" s="78"/>
      <c r="L594" s="89"/>
      <c r="M594" s="78"/>
      <c r="N594" s="87"/>
      <c r="O594" s="79"/>
      <c r="Q594" s="46"/>
    </row>
    <row r="595" spans="1:17" s="40" customFormat="1" ht="20.25" customHeight="1" x14ac:dyDescent="0.2">
      <c r="A595" s="41">
        <v>62033</v>
      </c>
      <c r="B595" s="42">
        <f t="shared" si="57"/>
        <v>0</v>
      </c>
      <c r="C595" s="117"/>
      <c r="D595" s="43">
        <f t="shared" si="58"/>
        <v>0</v>
      </c>
      <c r="E595" s="44">
        <f t="shared" si="56"/>
        <v>0</v>
      </c>
      <c r="F595" s="43">
        <f t="shared" si="59"/>
        <v>0</v>
      </c>
      <c r="G595" s="45" t="e">
        <f>IF(AND(C595&lt;&gt;"",SUM(G$27:G594)&lt;E$19),$E$19/$E$23,0)</f>
        <v>#N/A</v>
      </c>
      <c r="H595" s="43">
        <f t="shared" si="60"/>
        <v>0</v>
      </c>
      <c r="I595" s="43">
        <f t="shared" si="62"/>
        <v>0</v>
      </c>
      <c r="J595" s="78" t="str">
        <f t="shared" si="61"/>
        <v>2069–2070</v>
      </c>
      <c r="K595" s="78"/>
      <c r="L595" s="89"/>
      <c r="M595" s="78"/>
      <c r="N595" s="87"/>
      <c r="O595" s="79"/>
      <c r="Q595" s="46"/>
    </row>
    <row r="596" spans="1:17" s="40" customFormat="1" ht="20.25" customHeight="1" x14ac:dyDescent="0.2">
      <c r="A596" s="41">
        <v>62063</v>
      </c>
      <c r="B596" s="42">
        <f t="shared" si="57"/>
        <v>0</v>
      </c>
      <c r="C596" s="117"/>
      <c r="D596" s="43">
        <f t="shared" si="58"/>
        <v>0</v>
      </c>
      <c r="E596" s="44">
        <f t="shared" si="56"/>
        <v>0</v>
      </c>
      <c r="F596" s="43">
        <f t="shared" si="59"/>
        <v>0</v>
      </c>
      <c r="G596" s="45" t="e">
        <f>IF(AND(C596&lt;&gt;"",SUM(G$27:G595)&lt;E$19),$E$19/$E$23,0)</f>
        <v>#N/A</v>
      </c>
      <c r="H596" s="43">
        <f t="shared" si="60"/>
        <v>0</v>
      </c>
      <c r="I596" s="43">
        <f t="shared" si="62"/>
        <v>0</v>
      </c>
      <c r="J596" s="78" t="str">
        <f t="shared" si="61"/>
        <v>2069–2070</v>
      </c>
      <c r="K596" s="78"/>
      <c r="L596" s="89"/>
      <c r="M596" s="78"/>
      <c r="N596" s="87"/>
      <c r="O596" s="79"/>
      <c r="Q596" s="46"/>
    </row>
    <row r="597" spans="1:17" s="40" customFormat="1" ht="20.25" customHeight="1" x14ac:dyDescent="0.2">
      <c r="A597" s="41">
        <v>62094</v>
      </c>
      <c r="B597" s="42">
        <f t="shared" si="57"/>
        <v>0</v>
      </c>
      <c r="C597" s="117"/>
      <c r="D597" s="43">
        <f t="shared" si="58"/>
        <v>0</v>
      </c>
      <c r="E597" s="44">
        <f t="shared" si="56"/>
        <v>0</v>
      </c>
      <c r="F597" s="43">
        <f t="shared" si="59"/>
        <v>0</v>
      </c>
      <c r="G597" s="45" t="e">
        <f>IF(AND(C597&lt;&gt;"",SUM(G$27:G596)&lt;E$19),$E$19/$E$23,0)</f>
        <v>#N/A</v>
      </c>
      <c r="H597" s="43">
        <f t="shared" si="60"/>
        <v>0</v>
      </c>
      <c r="I597" s="43">
        <f t="shared" si="62"/>
        <v>0</v>
      </c>
      <c r="J597" s="78" t="str">
        <f t="shared" si="61"/>
        <v>2069–2070</v>
      </c>
      <c r="K597" s="78"/>
      <c r="L597" s="89"/>
      <c r="M597" s="78"/>
      <c r="N597" s="87"/>
      <c r="O597" s="79"/>
      <c r="Q597" s="46"/>
    </row>
    <row r="598" spans="1:17" s="40" customFormat="1" ht="20.25" customHeight="1" x14ac:dyDescent="0.2">
      <c r="A598" s="41">
        <v>62125</v>
      </c>
      <c r="B598" s="42">
        <f t="shared" si="57"/>
        <v>0</v>
      </c>
      <c r="C598" s="117"/>
      <c r="D598" s="43">
        <f t="shared" si="58"/>
        <v>0</v>
      </c>
      <c r="E598" s="44">
        <f t="shared" si="56"/>
        <v>0</v>
      </c>
      <c r="F598" s="43">
        <f t="shared" si="59"/>
        <v>0</v>
      </c>
      <c r="G598" s="45" t="e">
        <f>IF(AND(C598&lt;&gt;"",SUM(G$27:G597)&lt;E$19),$E$19/$E$23,0)</f>
        <v>#N/A</v>
      </c>
      <c r="H598" s="43">
        <f t="shared" si="60"/>
        <v>0</v>
      </c>
      <c r="I598" s="43">
        <f t="shared" si="62"/>
        <v>0</v>
      </c>
      <c r="J598" s="78" t="str">
        <f t="shared" si="61"/>
        <v>2069–2070</v>
      </c>
      <c r="K598" s="78"/>
      <c r="L598" s="89"/>
      <c r="M598" s="78"/>
      <c r="N598" s="87"/>
      <c r="O598" s="79"/>
      <c r="Q598" s="46"/>
    </row>
    <row r="599" spans="1:17" s="40" customFormat="1" ht="20.25" customHeight="1" x14ac:dyDescent="0.2">
      <c r="A599" s="41">
        <v>62153</v>
      </c>
      <c r="B599" s="42">
        <f t="shared" si="57"/>
        <v>0</v>
      </c>
      <c r="C599" s="117"/>
      <c r="D599" s="43">
        <f t="shared" si="58"/>
        <v>0</v>
      </c>
      <c r="E599" s="44">
        <f t="shared" si="56"/>
        <v>0</v>
      </c>
      <c r="F599" s="43">
        <f t="shared" si="59"/>
        <v>0</v>
      </c>
      <c r="G599" s="45" t="e">
        <f>IF(AND(C599&lt;&gt;"",SUM(G$27:G598)&lt;E$19),$E$19/$E$23,0)</f>
        <v>#N/A</v>
      </c>
      <c r="H599" s="43">
        <f t="shared" si="60"/>
        <v>0</v>
      </c>
      <c r="I599" s="43">
        <f t="shared" si="62"/>
        <v>0</v>
      </c>
      <c r="J599" s="78" t="str">
        <f t="shared" si="61"/>
        <v>2069–2070</v>
      </c>
      <c r="K599" s="78"/>
      <c r="L599" s="89"/>
      <c r="M599" s="78"/>
      <c r="N599" s="87"/>
      <c r="O599" s="79"/>
      <c r="Q599" s="46"/>
    </row>
    <row r="600" spans="1:17" s="40" customFormat="1" ht="20.25" customHeight="1" x14ac:dyDescent="0.2">
      <c r="A600" s="41">
        <v>62184</v>
      </c>
      <c r="B600" s="42">
        <f t="shared" si="57"/>
        <v>0</v>
      </c>
      <c r="C600" s="117"/>
      <c r="D600" s="43">
        <f t="shared" si="58"/>
        <v>0</v>
      </c>
      <c r="E600" s="44">
        <f t="shared" si="56"/>
        <v>0</v>
      </c>
      <c r="F600" s="43">
        <f t="shared" si="59"/>
        <v>0</v>
      </c>
      <c r="G600" s="45" t="e">
        <f>IF(AND(C600&lt;&gt;"",SUM(G$27:G599)&lt;E$19),$E$19/$E$23,0)</f>
        <v>#N/A</v>
      </c>
      <c r="H600" s="43">
        <f t="shared" si="60"/>
        <v>0</v>
      </c>
      <c r="I600" s="43">
        <f t="shared" si="62"/>
        <v>0</v>
      </c>
      <c r="J600" s="78" t="str">
        <f t="shared" si="61"/>
        <v>2069–2070</v>
      </c>
      <c r="K600" s="78"/>
      <c r="L600" s="89"/>
      <c r="M600" s="78"/>
      <c r="N600" s="87"/>
      <c r="O600" s="79"/>
      <c r="Q600" s="46"/>
    </row>
    <row r="601" spans="1:17" s="40" customFormat="1" ht="20.25" customHeight="1" x14ac:dyDescent="0.2">
      <c r="A601" s="41">
        <v>62214</v>
      </c>
      <c r="B601" s="42">
        <f t="shared" si="57"/>
        <v>0</v>
      </c>
      <c r="C601" s="117"/>
      <c r="D601" s="43">
        <f t="shared" si="58"/>
        <v>0</v>
      </c>
      <c r="E601" s="44">
        <f t="shared" si="56"/>
        <v>0</v>
      </c>
      <c r="F601" s="43">
        <f t="shared" si="59"/>
        <v>0</v>
      </c>
      <c r="G601" s="45" t="e">
        <f>IF(AND(C601&lt;&gt;"",SUM(G$27:G600)&lt;E$19),$E$19/$E$23,0)</f>
        <v>#N/A</v>
      </c>
      <c r="H601" s="43">
        <f t="shared" si="60"/>
        <v>0</v>
      </c>
      <c r="I601" s="43">
        <f t="shared" si="62"/>
        <v>0</v>
      </c>
      <c r="J601" s="78" t="str">
        <f t="shared" si="61"/>
        <v>2069–2070</v>
      </c>
      <c r="K601" s="78"/>
      <c r="L601" s="89"/>
      <c r="M601" s="78"/>
      <c r="N601" s="87"/>
      <c r="O601" s="79"/>
      <c r="Q601" s="46"/>
    </row>
    <row r="602" spans="1:17" s="40" customFormat="1" ht="20.25" customHeight="1" x14ac:dyDescent="0.2">
      <c r="A602" s="41">
        <v>62245</v>
      </c>
      <c r="B602" s="42">
        <f t="shared" si="57"/>
        <v>0</v>
      </c>
      <c r="C602" s="117"/>
      <c r="D602" s="43">
        <f t="shared" si="58"/>
        <v>0</v>
      </c>
      <c r="E602" s="44">
        <f t="shared" si="56"/>
        <v>0</v>
      </c>
      <c r="F602" s="43">
        <f t="shared" si="59"/>
        <v>0</v>
      </c>
      <c r="G602" s="45" t="e">
        <f>IF(AND(C602&lt;&gt;"",SUM(G$27:G601)&lt;E$19),$E$19/$E$23,0)</f>
        <v>#N/A</v>
      </c>
      <c r="H602" s="43">
        <f t="shared" si="60"/>
        <v>0</v>
      </c>
      <c r="I602" s="43">
        <f t="shared" si="62"/>
        <v>0</v>
      </c>
      <c r="J602" s="78" t="str">
        <f t="shared" si="61"/>
        <v>2069–2070</v>
      </c>
      <c r="K602" s="78"/>
      <c r="L602" s="89"/>
      <c r="M602" s="78"/>
      <c r="N602" s="87"/>
      <c r="O602" s="79"/>
      <c r="Q602" s="46"/>
    </row>
    <row r="603" spans="1:17" s="40" customFormat="1" ht="20.25" customHeight="1" x14ac:dyDescent="0.2">
      <c r="A603" s="41">
        <v>62275</v>
      </c>
      <c r="B603" s="42">
        <f t="shared" si="57"/>
        <v>0</v>
      </c>
      <c r="C603" s="117"/>
      <c r="D603" s="43">
        <f t="shared" si="58"/>
        <v>0</v>
      </c>
      <c r="E603" s="44">
        <f t="shared" ref="E603:E666" si="63">C603-D603</f>
        <v>0</v>
      </c>
      <c r="F603" s="43">
        <f t="shared" si="59"/>
        <v>0</v>
      </c>
      <c r="G603" s="45" t="e">
        <f>IF(AND(C603&lt;&gt;"",SUM(G$27:G602)&lt;E$19),$E$19/$E$23,0)</f>
        <v>#N/A</v>
      </c>
      <c r="H603" s="43">
        <f t="shared" si="60"/>
        <v>0</v>
      </c>
      <c r="I603" s="43">
        <f t="shared" si="62"/>
        <v>0</v>
      </c>
      <c r="J603" s="78" t="str">
        <f t="shared" si="61"/>
        <v>2070–2071</v>
      </c>
      <c r="K603" s="78"/>
      <c r="L603" s="89"/>
      <c r="M603" s="78"/>
      <c r="N603" s="87"/>
      <c r="O603" s="79"/>
      <c r="Q603" s="46"/>
    </row>
    <row r="604" spans="1:17" s="40" customFormat="1" ht="20.25" customHeight="1" x14ac:dyDescent="0.2">
      <c r="A604" s="41">
        <v>62306</v>
      </c>
      <c r="B604" s="42">
        <f t="shared" ref="B604:B667" si="64">IF(C604&gt;0,C604*-1,C604)</f>
        <v>0</v>
      </c>
      <c r="C604" s="117"/>
      <c r="D604" s="43">
        <f t="shared" ref="D604:D667" si="65">IF(C604="",0,IF($E$15="Beginning",IF(C603&lt;&gt;"",$F603*$E$6/12,0),IF(C603&lt;&gt;"",$F603*$E$6/12,$E$16*$E$6/12)))</f>
        <v>0</v>
      </c>
      <c r="E604" s="44">
        <f t="shared" si="63"/>
        <v>0</v>
      </c>
      <c r="F604" s="43">
        <f t="shared" ref="F604:F667" si="66">IF(C604="",0,IF(C603="",$E$16-E604,IF(C604&lt;&gt;"",F603-E604)))</f>
        <v>0</v>
      </c>
      <c r="G604" s="45" t="e">
        <f>IF(AND(C604&lt;&gt;"",SUM(G$27:G603)&lt;E$19),$E$19/$E$23,0)</f>
        <v>#N/A</v>
      </c>
      <c r="H604" s="43">
        <f t="shared" ref="H604:H667" si="67">IF(C604&lt;&gt;"",G604+H603,0)</f>
        <v>0</v>
      </c>
      <c r="I604" s="43">
        <f t="shared" si="62"/>
        <v>0</v>
      </c>
      <c r="J604" s="78" t="str">
        <f t="shared" ref="J604:J667" si="68">IF(OR(MONTH(A604)=1,MONTH(A604)=2,MONTH(A604)=3,MONTH(A604)=4,MONTH(A604)=5,MONTH(A604)=6),YEAR(A604)-1&amp;"–"&amp;YEAR(A604),YEAR(A604)&amp;"–"&amp;YEAR(A604)+1)</f>
        <v>2070–2071</v>
      </c>
      <c r="K604" s="78"/>
      <c r="L604" s="89"/>
      <c r="M604" s="78"/>
      <c r="N604" s="87"/>
      <c r="O604" s="79"/>
      <c r="Q604" s="46"/>
    </row>
    <row r="605" spans="1:17" s="40" customFormat="1" ht="20.25" customHeight="1" x14ac:dyDescent="0.2">
      <c r="A605" s="41">
        <v>62337</v>
      </c>
      <c r="B605" s="42">
        <f t="shared" si="64"/>
        <v>0</v>
      </c>
      <c r="C605" s="117"/>
      <c r="D605" s="43">
        <f t="shared" si="65"/>
        <v>0</v>
      </c>
      <c r="E605" s="44">
        <f t="shared" si="63"/>
        <v>0</v>
      </c>
      <c r="F605" s="43">
        <f t="shared" si="66"/>
        <v>0</v>
      </c>
      <c r="G605" s="45" t="e">
        <f>IF(AND(C605&lt;&gt;"",SUM(G$27:G604)&lt;E$19),$E$19/$E$23,0)</f>
        <v>#N/A</v>
      </c>
      <c r="H605" s="43">
        <f t="shared" si="67"/>
        <v>0</v>
      </c>
      <c r="I605" s="43">
        <f t="shared" ref="I605:I668" si="69">IF(C605&lt;&gt;"",$E$19-H605,0)</f>
        <v>0</v>
      </c>
      <c r="J605" s="78" t="str">
        <f t="shared" si="68"/>
        <v>2070–2071</v>
      </c>
      <c r="K605" s="78"/>
      <c r="L605" s="89"/>
      <c r="M605" s="78"/>
      <c r="N605" s="87"/>
      <c r="O605" s="79"/>
      <c r="Q605" s="46"/>
    </row>
    <row r="606" spans="1:17" s="40" customFormat="1" ht="20.25" customHeight="1" x14ac:dyDescent="0.2">
      <c r="A606" s="41">
        <v>62367</v>
      </c>
      <c r="B606" s="42">
        <f t="shared" si="64"/>
        <v>0</v>
      </c>
      <c r="C606" s="117"/>
      <c r="D606" s="43">
        <f t="shared" si="65"/>
        <v>0</v>
      </c>
      <c r="E606" s="44">
        <f t="shared" si="63"/>
        <v>0</v>
      </c>
      <c r="F606" s="43">
        <f t="shared" si="66"/>
        <v>0</v>
      </c>
      <c r="G606" s="45" t="e">
        <f>IF(AND(C606&lt;&gt;"",SUM(G$27:G605)&lt;E$19),$E$19/$E$23,0)</f>
        <v>#N/A</v>
      </c>
      <c r="H606" s="43">
        <f t="shared" si="67"/>
        <v>0</v>
      </c>
      <c r="I606" s="43">
        <f t="shared" si="69"/>
        <v>0</v>
      </c>
      <c r="J606" s="78" t="str">
        <f t="shared" si="68"/>
        <v>2070–2071</v>
      </c>
      <c r="K606" s="78"/>
      <c r="L606" s="89"/>
      <c r="M606" s="78"/>
      <c r="N606" s="87"/>
      <c r="O606" s="79"/>
      <c r="Q606" s="46"/>
    </row>
    <row r="607" spans="1:17" s="40" customFormat="1" ht="20.25" customHeight="1" x14ac:dyDescent="0.2">
      <c r="A607" s="41">
        <v>62398</v>
      </c>
      <c r="B607" s="42">
        <f t="shared" si="64"/>
        <v>0</v>
      </c>
      <c r="C607" s="117"/>
      <c r="D607" s="43">
        <f t="shared" si="65"/>
        <v>0</v>
      </c>
      <c r="E607" s="44">
        <f t="shared" si="63"/>
        <v>0</v>
      </c>
      <c r="F607" s="43">
        <f t="shared" si="66"/>
        <v>0</v>
      </c>
      <c r="G607" s="45" t="e">
        <f>IF(AND(C607&lt;&gt;"",SUM(G$27:G606)&lt;E$19),$E$19/$E$23,0)</f>
        <v>#N/A</v>
      </c>
      <c r="H607" s="43">
        <f t="shared" si="67"/>
        <v>0</v>
      </c>
      <c r="I607" s="43">
        <f t="shared" si="69"/>
        <v>0</v>
      </c>
      <c r="J607" s="78" t="str">
        <f t="shared" si="68"/>
        <v>2070–2071</v>
      </c>
      <c r="K607" s="78"/>
      <c r="L607" s="89"/>
      <c r="M607" s="78"/>
      <c r="N607" s="87"/>
      <c r="O607" s="79"/>
      <c r="Q607" s="46"/>
    </row>
    <row r="608" spans="1:17" s="40" customFormat="1" ht="20.25" customHeight="1" x14ac:dyDescent="0.2">
      <c r="A608" s="41">
        <v>62428</v>
      </c>
      <c r="B608" s="42">
        <f t="shared" si="64"/>
        <v>0</v>
      </c>
      <c r="C608" s="117"/>
      <c r="D608" s="43">
        <f t="shared" si="65"/>
        <v>0</v>
      </c>
      <c r="E608" s="44">
        <f t="shared" si="63"/>
        <v>0</v>
      </c>
      <c r="F608" s="43">
        <f t="shared" si="66"/>
        <v>0</v>
      </c>
      <c r="G608" s="45" t="e">
        <f>IF(AND(C608&lt;&gt;"",SUM(G$27:G607)&lt;E$19),$E$19/$E$23,0)</f>
        <v>#N/A</v>
      </c>
      <c r="H608" s="43">
        <f t="shared" si="67"/>
        <v>0</v>
      </c>
      <c r="I608" s="43">
        <f t="shared" si="69"/>
        <v>0</v>
      </c>
      <c r="J608" s="78" t="str">
        <f t="shared" si="68"/>
        <v>2070–2071</v>
      </c>
      <c r="K608" s="78"/>
      <c r="L608" s="89"/>
      <c r="M608" s="78"/>
      <c r="N608" s="87"/>
      <c r="O608" s="79"/>
      <c r="Q608" s="46"/>
    </row>
    <row r="609" spans="1:17" s="40" customFormat="1" ht="20.25" customHeight="1" x14ac:dyDescent="0.2">
      <c r="A609" s="41">
        <v>62459</v>
      </c>
      <c r="B609" s="42">
        <f t="shared" si="64"/>
        <v>0</v>
      </c>
      <c r="C609" s="117"/>
      <c r="D609" s="43">
        <f t="shared" si="65"/>
        <v>0</v>
      </c>
      <c r="E609" s="44">
        <f t="shared" si="63"/>
        <v>0</v>
      </c>
      <c r="F609" s="43">
        <f t="shared" si="66"/>
        <v>0</v>
      </c>
      <c r="G609" s="45" t="e">
        <f>IF(AND(C609&lt;&gt;"",SUM(G$27:G608)&lt;E$19),$E$19/$E$23,0)</f>
        <v>#N/A</v>
      </c>
      <c r="H609" s="43">
        <f t="shared" si="67"/>
        <v>0</v>
      </c>
      <c r="I609" s="43">
        <f t="shared" si="69"/>
        <v>0</v>
      </c>
      <c r="J609" s="78" t="str">
        <f t="shared" si="68"/>
        <v>2070–2071</v>
      </c>
      <c r="K609" s="78"/>
      <c r="L609" s="89"/>
      <c r="M609" s="78"/>
      <c r="N609" s="87"/>
      <c r="O609" s="79"/>
      <c r="Q609" s="46"/>
    </row>
    <row r="610" spans="1:17" s="40" customFormat="1" ht="20.25" customHeight="1" x14ac:dyDescent="0.2">
      <c r="A610" s="41">
        <v>62490</v>
      </c>
      <c r="B610" s="42">
        <f t="shared" si="64"/>
        <v>0</v>
      </c>
      <c r="C610" s="117"/>
      <c r="D610" s="43">
        <f t="shared" si="65"/>
        <v>0</v>
      </c>
      <c r="E610" s="44">
        <f t="shared" si="63"/>
        <v>0</v>
      </c>
      <c r="F610" s="43">
        <f t="shared" si="66"/>
        <v>0</v>
      </c>
      <c r="G610" s="45" t="e">
        <f>IF(AND(C610&lt;&gt;"",SUM(G$27:G609)&lt;E$19),$E$19/$E$23,0)</f>
        <v>#N/A</v>
      </c>
      <c r="H610" s="43">
        <f t="shared" si="67"/>
        <v>0</v>
      </c>
      <c r="I610" s="43">
        <f t="shared" si="69"/>
        <v>0</v>
      </c>
      <c r="J610" s="78" t="str">
        <f t="shared" si="68"/>
        <v>2070–2071</v>
      </c>
      <c r="K610" s="78"/>
      <c r="L610" s="89"/>
      <c r="M610" s="78"/>
      <c r="N610" s="87"/>
      <c r="O610" s="79"/>
      <c r="Q610" s="46"/>
    </row>
    <row r="611" spans="1:17" s="40" customFormat="1" ht="20.25" customHeight="1" x14ac:dyDescent="0.2">
      <c r="A611" s="41">
        <v>62518</v>
      </c>
      <c r="B611" s="42">
        <f t="shared" si="64"/>
        <v>0</v>
      </c>
      <c r="C611" s="117"/>
      <c r="D611" s="43">
        <f t="shared" si="65"/>
        <v>0</v>
      </c>
      <c r="E611" s="44">
        <f t="shared" si="63"/>
        <v>0</v>
      </c>
      <c r="F611" s="43">
        <f t="shared" si="66"/>
        <v>0</v>
      </c>
      <c r="G611" s="45" t="e">
        <f>IF(AND(C611&lt;&gt;"",SUM(G$27:G610)&lt;E$19),$E$19/$E$23,0)</f>
        <v>#N/A</v>
      </c>
      <c r="H611" s="43">
        <f t="shared" si="67"/>
        <v>0</v>
      </c>
      <c r="I611" s="43">
        <f t="shared" si="69"/>
        <v>0</v>
      </c>
      <c r="J611" s="78" t="str">
        <f t="shared" si="68"/>
        <v>2070–2071</v>
      </c>
      <c r="K611" s="78"/>
      <c r="L611" s="89"/>
      <c r="M611" s="78"/>
      <c r="N611" s="87"/>
      <c r="O611" s="79"/>
      <c r="Q611" s="46"/>
    </row>
    <row r="612" spans="1:17" s="40" customFormat="1" ht="20.25" customHeight="1" x14ac:dyDescent="0.2">
      <c r="A612" s="41">
        <v>62549</v>
      </c>
      <c r="B612" s="42">
        <f t="shared" si="64"/>
        <v>0</v>
      </c>
      <c r="C612" s="117"/>
      <c r="D612" s="43">
        <f t="shared" si="65"/>
        <v>0</v>
      </c>
      <c r="E612" s="44">
        <f t="shared" si="63"/>
        <v>0</v>
      </c>
      <c r="F612" s="43">
        <f t="shared" si="66"/>
        <v>0</v>
      </c>
      <c r="G612" s="45" t="e">
        <f>IF(AND(C612&lt;&gt;"",SUM(G$27:G611)&lt;E$19),$E$19/$E$23,0)</f>
        <v>#N/A</v>
      </c>
      <c r="H612" s="43">
        <f t="shared" si="67"/>
        <v>0</v>
      </c>
      <c r="I612" s="43">
        <f t="shared" si="69"/>
        <v>0</v>
      </c>
      <c r="J612" s="78" t="str">
        <f t="shared" si="68"/>
        <v>2070–2071</v>
      </c>
      <c r="K612" s="78"/>
      <c r="L612" s="89"/>
      <c r="M612" s="78"/>
      <c r="N612" s="87"/>
      <c r="O612" s="79"/>
      <c r="Q612" s="46"/>
    </row>
    <row r="613" spans="1:17" s="40" customFormat="1" ht="20.25" customHeight="1" x14ac:dyDescent="0.2">
      <c r="A613" s="41">
        <v>62579</v>
      </c>
      <c r="B613" s="42">
        <f t="shared" si="64"/>
        <v>0</v>
      </c>
      <c r="C613" s="117"/>
      <c r="D613" s="43">
        <f t="shared" si="65"/>
        <v>0</v>
      </c>
      <c r="E613" s="44">
        <f t="shared" si="63"/>
        <v>0</v>
      </c>
      <c r="F613" s="43">
        <f t="shared" si="66"/>
        <v>0</v>
      </c>
      <c r="G613" s="45" t="e">
        <f>IF(AND(C613&lt;&gt;"",SUM(G$27:G612)&lt;E$19),$E$19/$E$23,0)</f>
        <v>#N/A</v>
      </c>
      <c r="H613" s="43">
        <f t="shared" si="67"/>
        <v>0</v>
      </c>
      <c r="I613" s="43">
        <f t="shared" si="69"/>
        <v>0</v>
      </c>
      <c r="J613" s="78" t="str">
        <f t="shared" si="68"/>
        <v>2070–2071</v>
      </c>
      <c r="K613" s="78"/>
      <c r="L613" s="89"/>
      <c r="M613" s="78"/>
      <c r="N613" s="87"/>
      <c r="O613" s="79"/>
      <c r="Q613" s="46"/>
    </row>
    <row r="614" spans="1:17" s="40" customFormat="1" ht="20.25" customHeight="1" x14ac:dyDescent="0.2">
      <c r="A614" s="41">
        <v>62610</v>
      </c>
      <c r="B614" s="42">
        <f t="shared" si="64"/>
        <v>0</v>
      </c>
      <c r="C614" s="117"/>
      <c r="D614" s="43">
        <f t="shared" si="65"/>
        <v>0</v>
      </c>
      <c r="E614" s="44">
        <f t="shared" si="63"/>
        <v>0</v>
      </c>
      <c r="F614" s="43">
        <f t="shared" si="66"/>
        <v>0</v>
      </c>
      <c r="G614" s="45" t="e">
        <f>IF(AND(C614&lt;&gt;"",SUM(G$27:G613)&lt;E$19),$E$19/$E$23,0)</f>
        <v>#N/A</v>
      </c>
      <c r="H614" s="43">
        <f t="shared" si="67"/>
        <v>0</v>
      </c>
      <c r="I614" s="43">
        <f t="shared" si="69"/>
        <v>0</v>
      </c>
      <c r="J614" s="78" t="str">
        <f t="shared" si="68"/>
        <v>2070–2071</v>
      </c>
      <c r="K614" s="78"/>
      <c r="L614" s="89"/>
      <c r="M614" s="78"/>
      <c r="N614" s="87"/>
      <c r="O614" s="79"/>
      <c r="Q614" s="46"/>
    </row>
    <row r="615" spans="1:17" s="40" customFormat="1" ht="20.25" customHeight="1" x14ac:dyDescent="0.2">
      <c r="A615" s="41">
        <v>62640</v>
      </c>
      <c r="B615" s="42">
        <f t="shared" si="64"/>
        <v>0</v>
      </c>
      <c r="C615" s="117"/>
      <c r="D615" s="43">
        <f t="shared" si="65"/>
        <v>0</v>
      </c>
      <c r="E615" s="44">
        <f t="shared" si="63"/>
        <v>0</v>
      </c>
      <c r="F615" s="43">
        <f t="shared" si="66"/>
        <v>0</v>
      </c>
      <c r="G615" s="45" t="e">
        <f>IF(AND(C615&lt;&gt;"",SUM(G$27:G614)&lt;E$19),$E$19/$E$23,0)</f>
        <v>#N/A</v>
      </c>
      <c r="H615" s="43">
        <f t="shared" si="67"/>
        <v>0</v>
      </c>
      <c r="I615" s="43">
        <f t="shared" si="69"/>
        <v>0</v>
      </c>
      <c r="J615" s="78" t="str">
        <f t="shared" si="68"/>
        <v>2071–2072</v>
      </c>
      <c r="K615" s="78"/>
      <c r="L615" s="89"/>
      <c r="M615" s="78"/>
      <c r="N615" s="87"/>
      <c r="O615" s="79"/>
      <c r="Q615" s="46"/>
    </row>
    <row r="616" spans="1:17" s="40" customFormat="1" ht="20.25" customHeight="1" x14ac:dyDescent="0.2">
      <c r="A616" s="41">
        <v>62671</v>
      </c>
      <c r="B616" s="42">
        <f t="shared" si="64"/>
        <v>0</v>
      </c>
      <c r="C616" s="117"/>
      <c r="D616" s="43">
        <f t="shared" si="65"/>
        <v>0</v>
      </c>
      <c r="E616" s="44">
        <f t="shared" si="63"/>
        <v>0</v>
      </c>
      <c r="F616" s="43">
        <f t="shared" si="66"/>
        <v>0</v>
      </c>
      <c r="G616" s="45" t="e">
        <f>IF(AND(C616&lt;&gt;"",SUM(G$27:G615)&lt;E$19),$E$19/$E$23,0)</f>
        <v>#N/A</v>
      </c>
      <c r="H616" s="43">
        <f t="shared" si="67"/>
        <v>0</v>
      </c>
      <c r="I616" s="43">
        <f t="shared" si="69"/>
        <v>0</v>
      </c>
      <c r="J616" s="78" t="str">
        <f t="shared" si="68"/>
        <v>2071–2072</v>
      </c>
      <c r="K616" s="78"/>
      <c r="L616" s="89"/>
      <c r="M616" s="78"/>
      <c r="N616" s="87"/>
      <c r="O616" s="79"/>
      <c r="Q616" s="46"/>
    </row>
    <row r="617" spans="1:17" s="40" customFormat="1" ht="20.25" customHeight="1" x14ac:dyDescent="0.2">
      <c r="A617" s="41">
        <v>62702</v>
      </c>
      <c r="B617" s="42">
        <f t="shared" si="64"/>
        <v>0</v>
      </c>
      <c r="C617" s="117"/>
      <c r="D617" s="43">
        <f t="shared" si="65"/>
        <v>0</v>
      </c>
      <c r="E617" s="44">
        <f t="shared" si="63"/>
        <v>0</v>
      </c>
      <c r="F617" s="43">
        <f t="shared" si="66"/>
        <v>0</v>
      </c>
      <c r="G617" s="45" t="e">
        <f>IF(AND(C617&lt;&gt;"",SUM(G$27:G616)&lt;E$19),$E$19/$E$23,0)</f>
        <v>#N/A</v>
      </c>
      <c r="H617" s="43">
        <f t="shared" si="67"/>
        <v>0</v>
      </c>
      <c r="I617" s="43">
        <f t="shared" si="69"/>
        <v>0</v>
      </c>
      <c r="J617" s="78" t="str">
        <f t="shared" si="68"/>
        <v>2071–2072</v>
      </c>
      <c r="K617" s="78"/>
      <c r="L617" s="89"/>
      <c r="M617" s="78"/>
      <c r="N617" s="87"/>
      <c r="O617" s="79"/>
      <c r="Q617" s="46"/>
    </row>
    <row r="618" spans="1:17" s="40" customFormat="1" ht="20.25" customHeight="1" x14ac:dyDescent="0.2">
      <c r="A618" s="41">
        <v>62732</v>
      </c>
      <c r="B618" s="42">
        <f t="shared" si="64"/>
        <v>0</v>
      </c>
      <c r="C618" s="117"/>
      <c r="D618" s="43">
        <f t="shared" si="65"/>
        <v>0</v>
      </c>
      <c r="E618" s="44">
        <f t="shared" si="63"/>
        <v>0</v>
      </c>
      <c r="F618" s="43">
        <f t="shared" si="66"/>
        <v>0</v>
      </c>
      <c r="G618" s="45" t="e">
        <f>IF(AND(C618&lt;&gt;"",SUM(G$27:G617)&lt;E$19),$E$19/$E$23,0)</f>
        <v>#N/A</v>
      </c>
      <c r="H618" s="43">
        <f t="shared" si="67"/>
        <v>0</v>
      </c>
      <c r="I618" s="43">
        <f t="shared" si="69"/>
        <v>0</v>
      </c>
      <c r="J618" s="78" t="str">
        <f t="shared" si="68"/>
        <v>2071–2072</v>
      </c>
      <c r="K618" s="78"/>
      <c r="L618" s="89"/>
      <c r="M618" s="78"/>
      <c r="N618" s="87"/>
      <c r="O618" s="79"/>
      <c r="Q618" s="46"/>
    </row>
    <row r="619" spans="1:17" s="40" customFormat="1" ht="20.25" customHeight="1" x14ac:dyDescent="0.2">
      <c r="A619" s="41">
        <v>62763</v>
      </c>
      <c r="B619" s="42">
        <f t="shared" si="64"/>
        <v>0</v>
      </c>
      <c r="C619" s="117"/>
      <c r="D619" s="43">
        <f t="shared" si="65"/>
        <v>0</v>
      </c>
      <c r="E619" s="44">
        <f t="shared" si="63"/>
        <v>0</v>
      </c>
      <c r="F619" s="43">
        <f t="shared" si="66"/>
        <v>0</v>
      </c>
      <c r="G619" s="45" t="e">
        <f>IF(AND(C619&lt;&gt;"",SUM(G$27:G618)&lt;E$19),$E$19/$E$23,0)</f>
        <v>#N/A</v>
      </c>
      <c r="H619" s="43">
        <f t="shared" si="67"/>
        <v>0</v>
      </c>
      <c r="I619" s="43">
        <f t="shared" si="69"/>
        <v>0</v>
      </c>
      <c r="J619" s="78" t="str">
        <f t="shared" si="68"/>
        <v>2071–2072</v>
      </c>
      <c r="K619" s="78"/>
      <c r="L619" s="89"/>
      <c r="M619" s="78"/>
      <c r="N619" s="87"/>
      <c r="O619" s="79"/>
      <c r="Q619" s="46"/>
    </row>
    <row r="620" spans="1:17" s="40" customFormat="1" ht="20.25" customHeight="1" x14ac:dyDescent="0.2">
      <c r="A620" s="41">
        <v>62793</v>
      </c>
      <c r="B620" s="42">
        <f t="shared" si="64"/>
        <v>0</v>
      </c>
      <c r="C620" s="117"/>
      <c r="D620" s="43">
        <f t="shared" si="65"/>
        <v>0</v>
      </c>
      <c r="E620" s="44">
        <f t="shared" si="63"/>
        <v>0</v>
      </c>
      <c r="F620" s="43">
        <f t="shared" si="66"/>
        <v>0</v>
      </c>
      <c r="G620" s="45" t="e">
        <f>IF(AND(C620&lt;&gt;"",SUM(G$27:G619)&lt;E$19),$E$19/$E$23,0)</f>
        <v>#N/A</v>
      </c>
      <c r="H620" s="43">
        <f t="shared" si="67"/>
        <v>0</v>
      </c>
      <c r="I620" s="43">
        <f t="shared" si="69"/>
        <v>0</v>
      </c>
      <c r="J620" s="78" t="str">
        <f t="shared" si="68"/>
        <v>2071–2072</v>
      </c>
      <c r="K620" s="78"/>
      <c r="L620" s="89"/>
      <c r="M620" s="78"/>
      <c r="N620" s="87"/>
      <c r="O620" s="79"/>
      <c r="Q620" s="46"/>
    </row>
    <row r="621" spans="1:17" s="40" customFormat="1" ht="20.25" customHeight="1" x14ac:dyDescent="0.2">
      <c r="A621" s="41">
        <v>62824</v>
      </c>
      <c r="B621" s="42">
        <f t="shared" si="64"/>
        <v>0</v>
      </c>
      <c r="C621" s="117"/>
      <c r="D621" s="43">
        <f t="shared" si="65"/>
        <v>0</v>
      </c>
      <c r="E621" s="44">
        <f t="shared" si="63"/>
        <v>0</v>
      </c>
      <c r="F621" s="43">
        <f t="shared" si="66"/>
        <v>0</v>
      </c>
      <c r="G621" s="45" t="e">
        <f>IF(AND(C621&lt;&gt;"",SUM(G$27:G620)&lt;E$19),$E$19/$E$23,0)</f>
        <v>#N/A</v>
      </c>
      <c r="H621" s="43">
        <f t="shared" si="67"/>
        <v>0</v>
      </c>
      <c r="I621" s="43">
        <f t="shared" si="69"/>
        <v>0</v>
      </c>
      <c r="J621" s="78" t="str">
        <f t="shared" si="68"/>
        <v>2071–2072</v>
      </c>
      <c r="K621" s="78"/>
      <c r="L621" s="89"/>
      <c r="M621" s="78"/>
      <c r="N621" s="87"/>
      <c r="O621" s="79"/>
      <c r="Q621" s="46"/>
    </row>
    <row r="622" spans="1:17" s="40" customFormat="1" ht="20.25" customHeight="1" x14ac:dyDescent="0.2">
      <c r="A622" s="41">
        <v>62855</v>
      </c>
      <c r="B622" s="42">
        <f t="shared" si="64"/>
        <v>0</v>
      </c>
      <c r="C622" s="117"/>
      <c r="D622" s="43">
        <f t="shared" si="65"/>
        <v>0</v>
      </c>
      <c r="E622" s="44">
        <f t="shared" si="63"/>
        <v>0</v>
      </c>
      <c r="F622" s="43">
        <f t="shared" si="66"/>
        <v>0</v>
      </c>
      <c r="G622" s="45" t="e">
        <f>IF(AND(C622&lt;&gt;"",SUM(G$27:G621)&lt;E$19),$E$19/$E$23,0)</f>
        <v>#N/A</v>
      </c>
      <c r="H622" s="43">
        <f t="shared" si="67"/>
        <v>0</v>
      </c>
      <c r="I622" s="43">
        <f t="shared" si="69"/>
        <v>0</v>
      </c>
      <c r="J622" s="78" t="str">
        <f t="shared" si="68"/>
        <v>2071–2072</v>
      </c>
      <c r="K622" s="78"/>
      <c r="L622" s="89"/>
      <c r="M622" s="78"/>
      <c r="N622" s="87"/>
      <c r="O622" s="79"/>
      <c r="Q622" s="46"/>
    </row>
    <row r="623" spans="1:17" s="40" customFormat="1" ht="20.25" customHeight="1" x14ac:dyDescent="0.2">
      <c r="A623" s="41">
        <v>62884</v>
      </c>
      <c r="B623" s="42">
        <f t="shared" si="64"/>
        <v>0</v>
      </c>
      <c r="C623" s="117"/>
      <c r="D623" s="43">
        <f t="shared" si="65"/>
        <v>0</v>
      </c>
      <c r="E623" s="44">
        <f t="shared" si="63"/>
        <v>0</v>
      </c>
      <c r="F623" s="43">
        <f t="shared" si="66"/>
        <v>0</v>
      </c>
      <c r="G623" s="45" t="e">
        <f>IF(AND(C623&lt;&gt;"",SUM(G$27:G622)&lt;E$19),$E$19/$E$23,0)</f>
        <v>#N/A</v>
      </c>
      <c r="H623" s="43">
        <f t="shared" si="67"/>
        <v>0</v>
      </c>
      <c r="I623" s="43">
        <f t="shared" si="69"/>
        <v>0</v>
      </c>
      <c r="J623" s="78" t="str">
        <f t="shared" si="68"/>
        <v>2071–2072</v>
      </c>
      <c r="K623" s="78"/>
      <c r="L623" s="89"/>
      <c r="M623" s="78"/>
      <c r="N623" s="87"/>
      <c r="O623" s="79"/>
      <c r="Q623" s="46"/>
    </row>
    <row r="624" spans="1:17" s="40" customFormat="1" ht="20.25" customHeight="1" x14ac:dyDescent="0.2">
      <c r="A624" s="41">
        <v>62915</v>
      </c>
      <c r="B624" s="42">
        <f t="shared" si="64"/>
        <v>0</v>
      </c>
      <c r="C624" s="117"/>
      <c r="D624" s="43">
        <f t="shared" si="65"/>
        <v>0</v>
      </c>
      <c r="E624" s="44">
        <f t="shared" si="63"/>
        <v>0</v>
      </c>
      <c r="F624" s="43">
        <f t="shared" si="66"/>
        <v>0</v>
      </c>
      <c r="G624" s="45" t="e">
        <f>IF(AND(C624&lt;&gt;"",SUM(G$27:G623)&lt;E$19),$E$19/$E$23,0)</f>
        <v>#N/A</v>
      </c>
      <c r="H624" s="43">
        <f t="shared" si="67"/>
        <v>0</v>
      </c>
      <c r="I624" s="43">
        <f t="shared" si="69"/>
        <v>0</v>
      </c>
      <c r="J624" s="78" t="str">
        <f t="shared" si="68"/>
        <v>2071–2072</v>
      </c>
      <c r="K624" s="78"/>
      <c r="L624" s="89"/>
      <c r="M624" s="78"/>
      <c r="N624" s="87"/>
      <c r="O624" s="79"/>
      <c r="Q624" s="46"/>
    </row>
    <row r="625" spans="1:17" s="40" customFormat="1" ht="20.25" customHeight="1" x14ac:dyDescent="0.2">
      <c r="A625" s="41">
        <v>62945</v>
      </c>
      <c r="B625" s="42">
        <f t="shared" si="64"/>
        <v>0</v>
      </c>
      <c r="C625" s="117"/>
      <c r="D625" s="43">
        <f t="shared" si="65"/>
        <v>0</v>
      </c>
      <c r="E625" s="44">
        <f t="shared" si="63"/>
        <v>0</v>
      </c>
      <c r="F625" s="43">
        <f t="shared" si="66"/>
        <v>0</v>
      </c>
      <c r="G625" s="45" t="e">
        <f>IF(AND(C625&lt;&gt;"",SUM(G$27:G624)&lt;E$19),$E$19/$E$23,0)</f>
        <v>#N/A</v>
      </c>
      <c r="H625" s="43">
        <f t="shared" si="67"/>
        <v>0</v>
      </c>
      <c r="I625" s="43">
        <f t="shared" si="69"/>
        <v>0</v>
      </c>
      <c r="J625" s="78" t="str">
        <f t="shared" si="68"/>
        <v>2071–2072</v>
      </c>
      <c r="K625" s="78"/>
      <c r="L625" s="89"/>
      <c r="M625" s="78"/>
      <c r="N625" s="87"/>
      <c r="O625" s="79"/>
      <c r="Q625" s="46"/>
    </row>
    <row r="626" spans="1:17" s="40" customFormat="1" ht="20.25" customHeight="1" x14ac:dyDescent="0.2">
      <c r="A626" s="41">
        <v>62976</v>
      </c>
      <c r="B626" s="42">
        <f t="shared" si="64"/>
        <v>0</v>
      </c>
      <c r="C626" s="117"/>
      <c r="D626" s="43">
        <f t="shared" si="65"/>
        <v>0</v>
      </c>
      <c r="E626" s="44">
        <f t="shared" si="63"/>
        <v>0</v>
      </c>
      <c r="F626" s="43">
        <f t="shared" si="66"/>
        <v>0</v>
      </c>
      <c r="G626" s="45" t="e">
        <f>IF(AND(C626&lt;&gt;"",SUM(G$27:G625)&lt;E$19),$E$19/$E$23,0)</f>
        <v>#N/A</v>
      </c>
      <c r="H626" s="43">
        <f t="shared" si="67"/>
        <v>0</v>
      </c>
      <c r="I626" s="43">
        <f t="shared" si="69"/>
        <v>0</v>
      </c>
      <c r="J626" s="78" t="str">
        <f t="shared" si="68"/>
        <v>2071–2072</v>
      </c>
      <c r="K626" s="78"/>
      <c r="L626" s="89"/>
      <c r="M626" s="78"/>
      <c r="N626" s="87"/>
      <c r="O626" s="79"/>
      <c r="Q626" s="46"/>
    </row>
    <row r="627" spans="1:17" s="40" customFormat="1" ht="20.25" customHeight="1" x14ac:dyDescent="0.2">
      <c r="A627" s="41">
        <v>63006</v>
      </c>
      <c r="B627" s="42">
        <f t="shared" si="64"/>
        <v>0</v>
      </c>
      <c r="C627" s="117"/>
      <c r="D627" s="43">
        <f t="shared" si="65"/>
        <v>0</v>
      </c>
      <c r="E627" s="44">
        <f t="shared" si="63"/>
        <v>0</v>
      </c>
      <c r="F627" s="43">
        <f t="shared" si="66"/>
        <v>0</v>
      </c>
      <c r="G627" s="45" t="e">
        <f>IF(AND(C627&lt;&gt;"",SUM(G$27:G626)&lt;E$19),$E$19/$E$23,0)</f>
        <v>#N/A</v>
      </c>
      <c r="H627" s="43">
        <f t="shared" si="67"/>
        <v>0</v>
      </c>
      <c r="I627" s="43">
        <f t="shared" si="69"/>
        <v>0</v>
      </c>
      <c r="J627" s="78" t="str">
        <f t="shared" si="68"/>
        <v>2072–2073</v>
      </c>
      <c r="K627" s="78"/>
      <c r="L627" s="89"/>
      <c r="M627" s="78"/>
      <c r="N627" s="87"/>
      <c r="O627" s="79"/>
      <c r="Q627" s="46"/>
    </row>
    <row r="628" spans="1:17" s="40" customFormat="1" ht="20.25" customHeight="1" x14ac:dyDescent="0.2">
      <c r="A628" s="41">
        <v>63037</v>
      </c>
      <c r="B628" s="42">
        <f t="shared" si="64"/>
        <v>0</v>
      </c>
      <c r="C628" s="117"/>
      <c r="D628" s="43">
        <f t="shared" si="65"/>
        <v>0</v>
      </c>
      <c r="E628" s="44">
        <f t="shared" si="63"/>
        <v>0</v>
      </c>
      <c r="F628" s="43">
        <f t="shared" si="66"/>
        <v>0</v>
      </c>
      <c r="G628" s="45" t="e">
        <f>IF(AND(C628&lt;&gt;"",SUM(G$27:G627)&lt;E$19),$E$19/$E$23,0)</f>
        <v>#N/A</v>
      </c>
      <c r="H628" s="43">
        <f t="shared" si="67"/>
        <v>0</v>
      </c>
      <c r="I628" s="43">
        <f t="shared" si="69"/>
        <v>0</v>
      </c>
      <c r="J628" s="78" t="str">
        <f t="shared" si="68"/>
        <v>2072–2073</v>
      </c>
      <c r="K628" s="78"/>
      <c r="L628" s="89"/>
      <c r="M628" s="78"/>
      <c r="N628" s="87"/>
      <c r="O628" s="79"/>
      <c r="Q628" s="46"/>
    </row>
    <row r="629" spans="1:17" s="40" customFormat="1" ht="20.25" customHeight="1" x14ac:dyDescent="0.2">
      <c r="A629" s="41">
        <v>63068</v>
      </c>
      <c r="B629" s="42">
        <f t="shared" si="64"/>
        <v>0</v>
      </c>
      <c r="C629" s="117"/>
      <c r="D629" s="43">
        <f t="shared" si="65"/>
        <v>0</v>
      </c>
      <c r="E629" s="44">
        <f t="shared" si="63"/>
        <v>0</v>
      </c>
      <c r="F629" s="43">
        <f t="shared" si="66"/>
        <v>0</v>
      </c>
      <c r="G629" s="45" t="e">
        <f>IF(AND(C629&lt;&gt;"",SUM(G$27:G628)&lt;E$19),$E$19/$E$23,0)</f>
        <v>#N/A</v>
      </c>
      <c r="H629" s="43">
        <f t="shared" si="67"/>
        <v>0</v>
      </c>
      <c r="I629" s="43">
        <f t="shared" si="69"/>
        <v>0</v>
      </c>
      <c r="J629" s="78" t="str">
        <f t="shared" si="68"/>
        <v>2072–2073</v>
      </c>
      <c r="K629" s="78"/>
      <c r="L629" s="89"/>
      <c r="M629" s="78"/>
      <c r="N629" s="87"/>
      <c r="O629" s="79"/>
      <c r="Q629" s="46"/>
    </row>
    <row r="630" spans="1:17" s="40" customFormat="1" ht="20.25" customHeight="1" x14ac:dyDescent="0.2">
      <c r="A630" s="41">
        <v>63098</v>
      </c>
      <c r="B630" s="42">
        <f t="shared" si="64"/>
        <v>0</v>
      </c>
      <c r="C630" s="117"/>
      <c r="D630" s="43">
        <f t="shared" si="65"/>
        <v>0</v>
      </c>
      <c r="E630" s="44">
        <f t="shared" si="63"/>
        <v>0</v>
      </c>
      <c r="F630" s="43">
        <f t="shared" si="66"/>
        <v>0</v>
      </c>
      <c r="G630" s="45" t="e">
        <f>IF(AND(C630&lt;&gt;"",SUM(G$27:G629)&lt;E$19),$E$19/$E$23,0)</f>
        <v>#N/A</v>
      </c>
      <c r="H630" s="43">
        <f t="shared" si="67"/>
        <v>0</v>
      </c>
      <c r="I630" s="43">
        <f t="shared" si="69"/>
        <v>0</v>
      </c>
      <c r="J630" s="78" t="str">
        <f t="shared" si="68"/>
        <v>2072–2073</v>
      </c>
      <c r="K630" s="78"/>
      <c r="L630" s="89"/>
      <c r="M630" s="78"/>
      <c r="N630" s="87"/>
      <c r="O630" s="79"/>
      <c r="Q630" s="46"/>
    </row>
    <row r="631" spans="1:17" s="40" customFormat="1" ht="20.25" customHeight="1" x14ac:dyDescent="0.2">
      <c r="A631" s="41">
        <v>63129</v>
      </c>
      <c r="B631" s="42">
        <f t="shared" si="64"/>
        <v>0</v>
      </c>
      <c r="C631" s="117"/>
      <c r="D631" s="43">
        <f t="shared" si="65"/>
        <v>0</v>
      </c>
      <c r="E631" s="44">
        <f t="shared" si="63"/>
        <v>0</v>
      </c>
      <c r="F631" s="43">
        <f t="shared" si="66"/>
        <v>0</v>
      </c>
      <c r="G631" s="45" t="e">
        <f>IF(AND(C631&lt;&gt;"",SUM(G$27:G630)&lt;E$19),$E$19/$E$23,0)</f>
        <v>#N/A</v>
      </c>
      <c r="H631" s="43">
        <f t="shared" si="67"/>
        <v>0</v>
      </c>
      <c r="I631" s="43">
        <f t="shared" si="69"/>
        <v>0</v>
      </c>
      <c r="J631" s="78" t="str">
        <f t="shared" si="68"/>
        <v>2072–2073</v>
      </c>
      <c r="K631" s="78"/>
      <c r="L631" s="89"/>
      <c r="M631" s="78"/>
      <c r="N631" s="87"/>
      <c r="O631" s="79"/>
      <c r="Q631" s="46"/>
    </row>
    <row r="632" spans="1:17" s="40" customFormat="1" ht="20.25" customHeight="1" x14ac:dyDescent="0.2">
      <c r="A632" s="41">
        <v>63159</v>
      </c>
      <c r="B632" s="42">
        <f t="shared" si="64"/>
        <v>0</v>
      </c>
      <c r="C632" s="117"/>
      <c r="D632" s="43">
        <f t="shared" si="65"/>
        <v>0</v>
      </c>
      <c r="E632" s="44">
        <f t="shared" si="63"/>
        <v>0</v>
      </c>
      <c r="F632" s="43">
        <f t="shared" si="66"/>
        <v>0</v>
      </c>
      <c r="G632" s="45" t="e">
        <f>IF(AND(C632&lt;&gt;"",SUM(G$27:G631)&lt;E$19),$E$19/$E$23,0)</f>
        <v>#N/A</v>
      </c>
      <c r="H632" s="43">
        <f t="shared" si="67"/>
        <v>0</v>
      </c>
      <c r="I632" s="43">
        <f t="shared" si="69"/>
        <v>0</v>
      </c>
      <c r="J632" s="78" t="str">
        <f t="shared" si="68"/>
        <v>2072–2073</v>
      </c>
      <c r="K632" s="78"/>
      <c r="L632" s="89"/>
      <c r="M632" s="78"/>
      <c r="N632" s="87"/>
      <c r="O632" s="79"/>
      <c r="Q632" s="46"/>
    </row>
    <row r="633" spans="1:17" s="40" customFormat="1" ht="20.25" customHeight="1" x14ac:dyDescent="0.2">
      <c r="A633" s="41">
        <v>63190</v>
      </c>
      <c r="B633" s="42">
        <f t="shared" si="64"/>
        <v>0</v>
      </c>
      <c r="C633" s="117"/>
      <c r="D633" s="43">
        <f t="shared" si="65"/>
        <v>0</v>
      </c>
      <c r="E633" s="44">
        <f t="shared" si="63"/>
        <v>0</v>
      </c>
      <c r="F633" s="43">
        <f t="shared" si="66"/>
        <v>0</v>
      </c>
      <c r="G633" s="45" t="e">
        <f>IF(AND(C633&lt;&gt;"",SUM(G$27:G632)&lt;E$19),$E$19/$E$23,0)</f>
        <v>#N/A</v>
      </c>
      <c r="H633" s="43">
        <f t="shared" si="67"/>
        <v>0</v>
      </c>
      <c r="I633" s="43">
        <f t="shared" si="69"/>
        <v>0</v>
      </c>
      <c r="J633" s="78" t="str">
        <f t="shared" si="68"/>
        <v>2072–2073</v>
      </c>
      <c r="K633" s="78"/>
      <c r="L633" s="89"/>
      <c r="M633" s="78"/>
      <c r="N633" s="87"/>
      <c r="O633" s="79"/>
      <c r="Q633" s="46"/>
    </row>
    <row r="634" spans="1:17" s="40" customFormat="1" ht="20.25" customHeight="1" x14ac:dyDescent="0.2">
      <c r="A634" s="41">
        <v>63221</v>
      </c>
      <c r="B634" s="42">
        <f t="shared" si="64"/>
        <v>0</v>
      </c>
      <c r="C634" s="117"/>
      <c r="D634" s="43">
        <f t="shared" si="65"/>
        <v>0</v>
      </c>
      <c r="E634" s="44">
        <f t="shared" si="63"/>
        <v>0</v>
      </c>
      <c r="F634" s="43">
        <f t="shared" si="66"/>
        <v>0</v>
      </c>
      <c r="G634" s="45" t="e">
        <f>IF(AND(C634&lt;&gt;"",SUM(G$27:G633)&lt;E$19),$E$19/$E$23,0)</f>
        <v>#N/A</v>
      </c>
      <c r="H634" s="43">
        <f t="shared" si="67"/>
        <v>0</v>
      </c>
      <c r="I634" s="43">
        <f t="shared" si="69"/>
        <v>0</v>
      </c>
      <c r="J634" s="78" t="str">
        <f t="shared" si="68"/>
        <v>2072–2073</v>
      </c>
      <c r="K634" s="78"/>
      <c r="L634" s="89"/>
      <c r="M634" s="78"/>
      <c r="N634" s="87"/>
      <c r="O634" s="79"/>
      <c r="Q634" s="46"/>
    </row>
    <row r="635" spans="1:17" s="40" customFormat="1" ht="20.25" customHeight="1" x14ac:dyDescent="0.2">
      <c r="A635" s="41">
        <v>63249</v>
      </c>
      <c r="B635" s="42">
        <f t="shared" si="64"/>
        <v>0</v>
      </c>
      <c r="C635" s="117"/>
      <c r="D635" s="43">
        <f t="shared" si="65"/>
        <v>0</v>
      </c>
      <c r="E635" s="44">
        <f t="shared" si="63"/>
        <v>0</v>
      </c>
      <c r="F635" s="43">
        <f t="shared" si="66"/>
        <v>0</v>
      </c>
      <c r="G635" s="45" t="e">
        <f>IF(AND(C635&lt;&gt;"",SUM(G$27:G634)&lt;E$19),$E$19/$E$23,0)</f>
        <v>#N/A</v>
      </c>
      <c r="H635" s="43">
        <f t="shared" si="67"/>
        <v>0</v>
      </c>
      <c r="I635" s="43">
        <f t="shared" si="69"/>
        <v>0</v>
      </c>
      <c r="J635" s="78" t="str">
        <f t="shared" si="68"/>
        <v>2072–2073</v>
      </c>
      <c r="K635" s="78"/>
      <c r="L635" s="89"/>
      <c r="M635" s="78"/>
      <c r="N635" s="87"/>
      <c r="O635" s="79"/>
      <c r="Q635" s="46"/>
    </row>
    <row r="636" spans="1:17" s="40" customFormat="1" ht="20.25" customHeight="1" x14ac:dyDescent="0.2">
      <c r="A636" s="41">
        <v>63280</v>
      </c>
      <c r="B636" s="42">
        <f t="shared" si="64"/>
        <v>0</v>
      </c>
      <c r="C636" s="117"/>
      <c r="D636" s="43">
        <f t="shared" si="65"/>
        <v>0</v>
      </c>
      <c r="E636" s="44">
        <f t="shared" si="63"/>
        <v>0</v>
      </c>
      <c r="F636" s="43">
        <f t="shared" si="66"/>
        <v>0</v>
      </c>
      <c r="G636" s="45" t="e">
        <f>IF(AND(C636&lt;&gt;"",SUM(G$27:G635)&lt;E$19),$E$19/$E$23,0)</f>
        <v>#N/A</v>
      </c>
      <c r="H636" s="43">
        <f t="shared" si="67"/>
        <v>0</v>
      </c>
      <c r="I636" s="43">
        <f t="shared" si="69"/>
        <v>0</v>
      </c>
      <c r="J636" s="78" t="str">
        <f t="shared" si="68"/>
        <v>2072–2073</v>
      </c>
      <c r="K636" s="78"/>
      <c r="L636" s="89"/>
      <c r="M636" s="78"/>
      <c r="N636" s="87"/>
      <c r="O636" s="79"/>
      <c r="Q636" s="46"/>
    </row>
    <row r="637" spans="1:17" s="40" customFormat="1" ht="20.25" customHeight="1" x14ac:dyDescent="0.2">
      <c r="A637" s="41">
        <v>63310</v>
      </c>
      <c r="B637" s="42">
        <f t="shared" si="64"/>
        <v>0</v>
      </c>
      <c r="C637" s="117"/>
      <c r="D637" s="43">
        <f t="shared" si="65"/>
        <v>0</v>
      </c>
      <c r="E637" s="44">
        <f t="shared" si="63"/>
        <v>0</v>
      </c>
      <c r="F637" s="43">
        <f t="shared" si="66"/>
        <v>0</v>
      </c>
      <c r="G637" s="45" t="e">
        <f>IF(AND(C637&lt;&gt;"",SUM(G$27:G636)&lt;E$19),$E$19/$E$23,0)</f>
        <v>#N/A</v>
      </c>
      <c r="H637" s="43">
        <f t="shared" si="67"/>
        <v>0</v>
      </c>
      <c r="I637" s="43">
        <f t="shared" si="69"/>
        <v>0</v>
      </c>
      <c r="J637" s="78" t="str">
        <f t="shared" si="68"/>
        <v>2072–2073</v>
      </c>
      <c r="K637" s="78"/>
      <c r="L637" s="89"/>
      <c r="M637" s="78"/>
      <c r="N637" s="87"/>
      <c r="O637" s="79"/>
      <c r="Q637" s="46"/>
    </row>
    <row r="638" spans="1:17" s="40" customFormat="1" ht="20.25" customHeight="1" x14ac:dyDescent="0.2">
      <c r="A638" s="41">
        <v>63341</v>
      </c>
      <c r="B638" s="42">
        <f t="shared" si="64"/>
        <v>0</v>
      </c>
      <c r="C638" s="117"/>
      <c r="D638" s="43">
        <f t="shared" si="65"/>
        <v>0</v>
      </c>
      <c r="E638" s="44">
        <f t="shared" si="63"/>
        <v>0</v>
      </c>
      <c r="F638" s="43">
        <f t="shared" si="66"/>
        <v>0</v>
      </c>
      <c r="G638" s="45" t="e">
        <f>IF(AND(C638&lt;&gt;"",SUM(G$27:G637)&lt;E$19),$E$19/$E$23,0)</f>
        <v>#N/A</v>
      </c>
      <c r="H638" s="43">
        <f t="shared" si="67"/>
        <v>0</v>
      </c>
      <c r="I638" s="43">
        <f t="shared" si="69"/>
        <v>0</v>
      </c>
      <c r="J638" s="78" t="str">
        <f t="shared" si="68"/>
        <v>2072–2073</v>
      </c>
      <c r="K638" s="78"/>
      <c r="L638" s="89"/>
      <c r="M638" s="78"/>
      <c r="N638" s="87"/>
      <c r="O638" s="79"/>
      <c r="Q638" s="46"/>
    </row>
    <row r="639" spans="1:17" s="40" customFormat="1" ht="20.25" customHeight="1" x14ac:dyDescent="0.2">
      <c r="A639" s="41">
        <v>63371</v>
      </c>
      <c r="B639" s="42">
        <f t="shared" si="64"/>
        <v>0</v>
      </c>
      <c r="C639" s="117"/>
      <c r="D639" s="43">
        <f t="shared" si="65"/>
        <v>0</v>
      </c>
      <c r="E639" s="44">
        <f t="shared" si="63"/>
        <v>0</v>
      </c>
      <c r="F639" s="43">
        <f t="shared" si="66"/>
        <v>0</v>
      </c>
      <c r="G639" s="45" t="e">
        <f>IF(AND(C639&lt;&gt;"",SUM(G$27:G638)&lt;E$19),$E$19/$E$23,0)</f>
        <v>#N/A</v>
      </c>
      <c r="H639" s="43">
        <f t="shared" si="67"/>
        <v>0</v>
      </c>
      <c r="I639" s="43">
        <f t="shared" si="69"/>
        <v>0</v>
      </c>
      <c r="J639" s="78" t="str">
        <f t="shared" si="68"/>
        <v>2073–2074</v>
      </c>
      <c r="K639" s="78"/>
      <c r="L639" s="89"/>
      <c r="M639" s="78"/>
      <c r="N639" s="87"/>
      <c r="O639" s="79"/>
      <c r="Q639" s="46"/>
    </row>
    <row r="640" spans="1:17" s="40" customFormat="1" ht="20.25" customHeight="1" x14ac:dyDescent="0.2">
      <c r="A640" s="41">
        <v>63402</v>
      </c>
      <c r="B640" s="42">
        <f t="shared" si="64"/>
        <v>0</v>
      </c>
      <c r="C640" s="117"/>
      <c r="D640" s="43">
        <f t="shared" si="65"/>
        <v>0</v>
      </c>
      <c r="E640" s="44">
        <f t="shared" si="63"/>
        <v>0</v>
      </c>
      <c r="F640" s="43">
        <f t="shared" si="66"/>
        <v>0</v>
      </c>
      <c r="G640" s="45" t="e">
        <f>IF(AND(C640&lt;&gt;"",SUM(G$27:G639)&lt;E$19),$E$19/$E$23,0)</f>
        <v>#N/A</v>
      </c>
      <c r="H640" s="43">
        <f t="shared" si="67"/>
        <v>0</v>
      </c>
      <c r="I640" s="43">
        <f t="shared" si="69"/>
        <v>0</v>
      </c>
      <c r="J640" s="78" t="str">
        <f t="shared" si="68"/>
        <v>2073–2074</v>
      </c>
      <c r="K640" s="78"/>
      <c r="L640" s="89"/>
      <c r="M640" s="78"/>
      <c r="N640" s="87"/>
      <c r="O640" s="79"/>
      <c r="Q640" s="46"/>
    </row>
    <row r="641" spans="1:17" s="40" customFormat="1" ht="20.25" customHeight="1" x14ac:dyDescent="0.2">
      <c r="A641" s="41">
        <v>63433</v>
      </c>
      <c r="B641" s="42">
        <f t="shared" si="64"/>
        <v>0</v>
      </c>
      <c r="C641" s="117"/>
      <c r="D641" s="43">
        <f t="shared" si="65"/>
        <v>0</v>
      </c>
      <c r="E641" s="44">
        <f t="shared" si="63"/>
        <v>0</v>
      </c>
      <c r="F641" s="43">
        <f t="shared" si="66"/>
        <v>0</v>
      </c>
      <c r="G641" s="45" t="e">
        <f>IF(AND(C641&lt;&gt;"",SUM(G$27:G640)&lt;E$19),$E$19/$E$23,0)</f>
        <v>#N/A</v>
      </c>
      <c r="H641" s="43">
        <f t="shared" si="67"/>
        <v>0</v>
      </c>
      <c r="I641" s="43">
        <f t="shared" si="69"/>
        <v>0</v>
      </c>
      <c r="J641" s="78" t="str">
        <f t="shared" si="68"/>
        <v>2073–2074</v>
      </c>
      <c r="K641" s="78"/>
      <c r="L641" s="89"/>
      <c r="M641" s="78"/>
      <c r="N641" s="87"/>
      <c r="O641" s="79"/>
      <c r="Q641" s="46"/>
    </row>
    <row r="642" spans="1:17" s="40" customFormat="1" ht="20.25" customHeight="1" x14ac:dyDescent="0.2">
      <c r="A642" s="41">
        <v>63463</v>
      </c>
      <c r="B642" s="42">
        <f t="shared" si="64"/>
        <v>0</v>
      </c>
      <c r="C642" s="117"/>
      <c r="D642" s="43">
        <f t="shared" si="65"/>
        <v>0</v>
      </c>
      <c r="E642" s="44">
        <f t="shared" si="63"/>
        <v>0</v>
      </c>
      <c r="F642" s="43">
        <f t="shared" si="66"/>
        <v>0</v>
      </c>
      <c r="G642" s="45" t="e">
        <f>IF(AND(C642&lt;&gt;"",SUM(G$27:G641)&lt;E$19),$E$19/$E$23,0)</f>
        <v>#N/A</v>
      </c>
      <c r="H642" s="43">
        <f t="shared" si="67"/>
        <v>0</v>
      </c>
      <c r="I642" s="43">
        <f t="shared" si="69"/>
        <v>0</v>
      </c>
      <c r="J642" s="78" t="str">
        <f t="shared" si="68"/>
        <v>2073–2074</v>
      </c>
      <c r="K642" s="78"/>
      <c r="L642" s="89"/>
      <c r="M642" s="78"/>
      <c r="N642" s="87"/>
      <c r="O642" s="79"/>
      <c r="Q642" s="46"/>
    </row>
    <row r="643" spans="1:17" s="40" customFormat="1" ht="20.25" customHeight="1" x14ac:dyDescent="0.2">
      <c r="A643" s="41">
        <v>63494</v>
      </c>
      <c r="B643" s="42">
        <f t="shared" si="64"/>
        <v>0</v>
      </c>
      <c r="C643" s="117"/>
      <c r="D643" s="43">
        <f t="shared" si="65"/>
        <v>0</v>
      </c>
      <c r="E643" s="44">
        <f t="shared" si="63"/>
        <v>0</v>
      </c>
      <c r="F643" s="43">
        <f t="shared" si="66"/>
        <v>0</v>
      </c>
      <c r="G643" s="45" t="e">
        <f>IF(AND(C643&lt;&gt;"",SUM(G$27:G642)&lt;E$19),$E$19/$E$23,0)</f>
        <v>#N/A</v>
      </c>
      <c r="H643" s="43">
        <f t="shared" si="67"/>
        <v>0</v>
      </c>
      <c r="I643" s="43">
        <f t="shared" si="69"/>
        <v>0</v>
      </c>
      <c r="J643" s="78" t="str">
        <f t="shared" si="68"/>
        <v>2073–2074</v>
      </c>
      <c r="K643" s="78"/>
      <c r="L643" s="89"/>
      <c r="M643" s="78"/>
      <c r="N643" s="87"/>
      <c r="O643" s="79"/>
      <c r="Q643" s="46"/>
    </row>
    <row r="644" spans="1:17" s="40" customFormat="1" ht="20.25" customHeight="1" x14ac:dyDescent="0.2">
      <c r="A644" s="41">
        <v>63524</v>
      </c>
      <c r="B644" s="42">
        <f t="shared" si="64"/>
        <v>0</v>
      </c>
      <c r="C644" s="117"/>
      <c r="D644" s="43">
        <f t="shared" si="65"/>
        <v>0</v>
      </c>
      <c r="E644" s="44">
        <f t="shared" si="63"/>
        <v>0</v>
      </c>
      <c r="F644" s="43">
        <f t="shared" si="66"/>
        <v>0</v>
      </c>
      <c r="G644" s="45" t="e">
        <f>IF(AND(C644&lt;&gt;"",SUM(G$27:G643)&lt;E$19),$E$19/$E$23,0)</f>
        <v>#N/A</v>
      </c>
      <c r="H644" s="43">
        <f t="shared" si="67"/>
        <v>0</v>
      </c>
      <c r="I644" s="43">
        <f t="shared" si="69"/>
        <v>0</v>
      </c>
      <c r="J644" s="78" t="str">
        <f t="shared" si="68"/>
        <v>2073–2074</v>
      </c>
      <c r="K644" s="78"/>
      <c r="L644" s="89"/>
      <c r="M644" s="78"/>
      <c r="N644" s="87"/>
      <c r="O644" s="79"/>
      <c r="Q644" s="46"/>
    </row>
    <row r="645" spans="1:17" s="40" customFormat="1" ht="20.25" customHeight="1" x14ac:dyDescent="0.2">
      <c r="A645" s="41">
        <v>63555</v>
      </c>
      <c r="B645" s="42">
        <f t="shared" si="64"/>
        <v>0</v>
      </c>
      <c r="C645" s="117"/>
      <c r="D645" s="43">
        <f t="shared" si="65"/>
        <v>0</v>
      </c>
      <c r="E645" s="44">
        <f t="shared" si="63"/>
        <v>0</v>
      </c>
      <c r="F645" s="43">
        <f t="shared" si="66"/>
        <v>0</v>
      </c>
      <c r="G645" s="45" t="e">
        <f>IF(AND(C645&lt;&gt;"",SUM(G$27:G644)&lt;E$19),$E$19/$E$23,0)</f>
        <v>#N/A</v>
      </c>
      <c r="H645" s="43">
        <f t="shared" si="67"/>
        <v>0</v>
      </c>
      <c r="I645" s="43">
        <f t="shared" si="69"/>
        <v>0</v>
      </c>
      <c r="J645" s="78" t="str">
        <f t="shared" si="68"/>
        <v>2073–2074</v>
      </c>
      <c r="K645" s="78"/>
      <c r="L645" s="89"/>
      <c r="M645" s="78"/>
      <c r="N645" s="87"/>
      <c r="O645" s="79"/>
      <c r="Q645" s="46"/>
    </row>
    <row r="646" spans="1:17" s="40" customFormat="1" ht="20.25" customHeight="1" x14ac:dyDescent="0.2">
      <c r="A646" s="41">
        <v>63586</v>
      </c>
      <c r="B646" s="42">
        <f t="shared" si="64"/>
        <v>0</v>
      </c>
      <c r="C646" s="117"/>
      <c r="D646" s="43">
        <f t="shared" si="65"/>
        <v>0</v>
      </c>
      <c r="E646" s="44">
        <f t="shared" si="63"/>
        <v>0</v>
      </c>
      <c r="F646" s="43">
        <f t="shared" si="66"/>
        <v>0</v>
      </c>
      <c r="G646" s="45" t="e">
        <f>IF(AND(C646&lt;&gt;"",SUM(G$27:G645)&lt;E$19),$E$19/$E$23,0)</f>
        <v>#N/A</v>
      </c>
      <c r="H646" s="43">
        <f t="shared" si="67"/>
        <v>0</v>
      </c>
      <c r="I646" s="43">
        <f t="shared" si="69"/>
        <v>0</v>
      </c>
      <c r="J646" s="78" t="str">
        <f t="shared" si="68"/>
        <v>2073–2074</v>
      </c>
      <c r="K646" s="78"/>
      <c r="L646" s="89"/>
      <c r="M646" s="78"/>
      <c r="N646" s="87"/>
      <c r="O646" s="79"/>
      <c r="Q646" s="46"/>
    </row>
    <row r="647" spans="1:17" s="40" customFormat="1" ht="20.25" customHeight="1" x14ac:dyDescent="0.2">
      <c r="A647" s="41">
        <v>63614</v>
      </c>
      <c r="B647" s="42">
        <f t="shared" si="64"/>
        <v>0</v>
      </c>
      <c r="C647" s="117"/>
      <c r="D647" s="43">
        <f t="shared" si="65"/>
        <v>0</v>
      </c>
      <c r="E647" s="44">
        <f t="shared" si="63"/>
        <v>0</v>
      </c>
      <c r="F647" s="43">
        <f t="shared" si="66"/>
        <v>0</v>
      </c>
      <c r="G647" s="45" t="e">
        <f>IF(AND(C647&lt;&gt;"",SUM(G$27:G646)&lt;E$19),$E$19/$E$23,0)</f>
        <v>#N/A</v>
      </c>
      <c r="H647" s="43">
        <f t="shared" si="67"/>
        <v>0</v>
      </c>
      <c r="I647" s="43">
        <f t="shared" si="69"/>
        <v>0</v>
      </c>
      <c r="J647" s="78" t="str">
        <f t="shared" si="68"/>
        <v>2073–2074</v>
      </c>
      <c r="K647" s="78"/>
      <c r="L647" s="89"/>
      <c r="M647" s="78"/>
      <c r="N647" s="87"/>
      <c r="O647" s="79"/>
      <c r="Q647" s="46"/>
    </row>
    <row r="648" spans="1:17" s="40" customFormat="1" ht="20.25" customHeight="1" x14ac:dyDescent="0.2">
      <c r="A648" s="41">
        <v>63645</v>
      </c>
      <c r="B648" s="42">
        <f t="shared" si="64"/>
        <v>0</v>
      </c>
      <c r="C648" s="117"/>
      <c r="D648" s="43">
        <f t="shared" si="65"/>
        <v>0</v>
      </c>
      <c r="E648" s="44">
        <f t="shared" si="63"/>
        <v>0</v>
      </c>
      <c r="F648" s="43">
        <f t="shared" si="66"/>
        <v>0</v>
      </c>
      <c r="G648" s="45" t="e">
        <f>IF(AND(C648&lt;&gt;"",SUM(G$27:G647)&lt;E$19),$E$19/$E$23,0)</f>
        <v>#N/A</v>
      </c>
      <c r="H648" s="43">
        <f t="shared" si="67"/>
        <v>0</v>
      </c>
      <c r="I648" s="43">
        <f t="shared" si="69"/>
        <v>0</v>
      </c>
      <c r="J648" s="78" t="str">
        <f t="shared" si="68"/>
        <v>2073–2074</v>
      </c>
      <c r="K648" s="78"/>
      <c r="L648" s="89"/>
      <c r="M648" s="78"/>
      <c r="N648" s="87"/>
      <c r="O648" s="79"/>
      <c r="Q648" s="46"/>
    </row>
    <row r="649" spans="1:17" s="40" customFormat="1" ht="20.25" customHeight="1" x14ac:dyDescent="0.2">
      <c r="A649" s="41">
        <v>63675</v>
      </c>
      <c r="B649" s="42">
        <f t="shared" si="64"/>
        <v>0</v>
      </c>
      <c r="C649" s="117"/>
      <c r="D649" s="43">
        <f t="shared" si="65"/>
        <v>0</v>
      </c>
      <c r="E649" s="44">
        <f t="shared" si="63"/>
        <v>0</v>
      </c>
      <c r="F649" s="43">
        <f t="shared" si="66"/>
        <v>0</v>
      </c>
      <c r="G649" s="45" t="e">
        <f>IF(AND(C649&lt;&gt;"",SUM(G$27:G648)&lt;E$19),$E$19/$E$23,0)</f>
        <v>#N/A</v>
      </c>
      <c r="H649" s="43">
        <f t="shared" si="67"/>
        <v>0</v>
      </c>
      <c r="I649" s="43">
        <f t="shared" si="69"/>
        <v>0</v>
      </c>
      <c r="J649" s="78" t="str">
        <f t="shared" si="68"/>
        <v>2073–2074</v>
      </c>
      <c r="K649" s="78"/>
      <c r="L649" s="89"/>
      <c r="M649" s="78"/>
      <c r="N649" s="87"/>
      <c r="O649" s="79"/>
      <c r="Q649" s="46"/>
    </row>
    <row r="650" spans="1:17" s="40" customFormat="1" ht="20.25" customHeight="1" x14ac:dyDescent="0.2">
      <c r="A650" s="41">
        <v>63706</v>
      </c>
      <c r="B650" s="42">
        <f t="shared" si="64"/>
        <v>0</v>
      </c>
      <c r="C650" s="117"/>
      <c r="D650" s="43">
        <f t="shared" si="65"/>
        <v>0</v>
      </c>
      <c r="E650" s="44">
        <f t="shared" si="63"/>
        <v>0</v>
      </c>
      <c r="F650" s="43">
        <f t="shared" si="66"/>
        <v>0</v>
      </c>
      <c r="G650" s="45" t="e">
        <f>IF(AND(C650&lt;&gt;"",SUM(G$27:G649)&lt;E$19),$E$19/$E$23,0)</f>
        <v>#N/A</v>
      </c>
      <c r="H650" s="43">
        <f t="shared" si="67"/>
        <v>0</v>
      </c>
      <c r="I650" s="43">
        <f t="shared" si="69"/>
        <v>0</v>
      </c>
      <c r="J650" s="78" t="str">
        <f t="shared" si="68"/>
        <v>2073–2074</v>
      </c>
      <c r="K650" s="78"/>
      <c r="L650" s="89"/>
      <c r="M650" s="78"/>
      <c r="N650" s="87"/>
      <c r="O650" s="79"/>
      <c r="Q650" s="46"/>
    </row>
    <row r="651" spans="1:17" s="40" customFormat="1" ht="20.25" customHeight="1" x14ac:dyDescent="0.2">
      <c r="A651" s="41">
        <v>63736</v>
      </c>
      <c r="B651" s="42">
        <f t="shared" si="64"/>
        <v>0</v>
      </c>
      <c r="C651" s="117"/>
      <c r="D651" s="43">
        <f t="shared" si="65"/>
        <v>0</v>
      </c>
      <c r="E651" s="44">
        <f t="shared" si="63"/>
        <v>0</v>
      </c>
      <c r="F651" s="43">
        <f t="shared" si="66"/>
        <v>0</v>
      </c>
      <c r="G651" s="45" t="e">
        <f>IF(AND(C651&lt;&gt;"",SUM(G$27:G650)&lt;E$19),$E$19/$E$23,0)</f>
        <v>#N/A</v>
      </c>
      <c r="H651" s="43">
        <f t="shared" si="67"/>
        <v>0</v>
      </c>
      <c r="I651" s="43">
        <f t="shared" si="69"/>
        <v>0</v>
      </c>
      <c r="J651" s="78" t="str">
        <f t="shared" si="68"/>
        <v>2074–2075</v>
      </c>
      <c r="K651" s="78"/>
      <c r="L651" s="89"/>
      <c r="M651" s="78"/>
      <c r="N651" s="87"/>
      <c r="O651" s="79"/>
      <c r="Q651" s="46"/>
    </row>
    <row r="652" spans="1:17" s="40" customFormat="1" ht="20.25" customHeight="1" x14ac:dyDescent="0.2">
      <c r="A652" s="41">
        <v>63767</v>
      </c>
      <c r="B652" s="42">
        <f t="shared" si="64"/>
        <v>0</v>
      </c>
      <c r="C652" s="117"/>
      <c r="D652" s="43">
        <f t="shared" si="65"/>
        <v>0</v>
      </c>
      <c r="E652" s="44">
        <f t="shared" si="63"/>
        <v>0</v>
      </c>
      <c r="F652" s="43">
        <f t="shared" si="66"/>
        <v>0</v>
      </c>
      <c r="G652" s="45" t="e">
        <f>IF(AND(C652&lt;&gt;"",SUM(G$27:G651)&lt;E$19),$E$19/$E$23,0)</f>
        <v>#N/A</v>
      </c>
      <c r="H652" s="43">
        <f t="shared" si="67"/>
        <v>0</v>
      </c>
      <c r="I652" s="43">
        <f t="shared" si="69"/>
        <v>0</v>
      </c>
      <c r="J652" s="78" t="str">
        <f t="shared" si="68"/>
        <v>2074–2075</v>
      </c>
      <c r="K652" s="78"/>
      <c r="L652" s="89"/>
      <c r="M652" s="78"/>
      <c r="N652" s="87"/>
      <c r="O652" s="79"/>
      <c r="Q652" s="46"/>
    </row>
    <row r="653" spans="1:17" s="40" customFormat="1" ht="20.25" customHeight="1" x14ac:dyDescent="0.2">
      <c r="A653" s="41">
        <v>63798</v>
      </c>
      <c r="B653" s="42">
        <f t="shared" si="64"/>
        <v>0</v>
      </c>
      <c r="C653" s="117"/>
      <c r="D653" s="43">
        <f t="shared" si="65"/>
        <v>0</v>
      </c>
      <c r="E653" s="44">
        <f t="shared" si="63"/>
        <v>0</v>
      </c>
      <c r="F653" s="43">
        <f t="shared" si="66"/>
        <v>0</v>
      </c>
      <c r="G653" s="45" t="e">
        <f>IF(AND(C653&lt;&gt;"",SUM(G$27:G652)&lt;E$19),$E$19/$E$23,0)</f>
        <v>#N/A</v>
      </c>
      <c r="H653" s="43">
        <f t="shared" si="67"/>
        <v>0</v>
      </c>
      <c r="I653" s="43">
        <f t="shared" si="69"/>
        <v>0</v>
      </c>
      <c r="J653" s="78" t="str">
        <f t="shared" si="68"/>
        <v>2074–2075</v>
      </c>
      <c r="K653" s="78"/>
      <c r="L653" s="89"/>
      <c r="M653" s="78"/>
      <c r="N653" s="87"/>
      <c r="O653" s="79"/>
      <c r="Q653" s="46"/>
    </row>
    <row r="654" spans="1:17" s="40" customFormat="1" ht="20.25" customHeight="1" x14ac:dyDescent="0.2">
      <c r="A654" s="41">
        <v>63828</v>
      </c>
      <c r="B654" s="42">
        <f t="shared" si="64"/>
        <v>0</v>
      </c>
      <c r="C654" s="117"/>
      <c r="D654" s="43">
        <f t="shared" si="65"/>
        <v>0</v>
      </c>
      <c r="E654" s="44">
        <f t="shared" si="63"/>
        <v>0</v>
      </c>
      <c r="F654" s="43">
        <f t="shared" si="66"/>
        <v>0</v>
      </c>
      <c r="G654" s="45" t="e">
        <f>IF(AND(C654&lt;&gt;"",SUM(G$27:G653)&lt;E$19),$E$19/$E$23,0)</f>
        <v>#N/A</v>
      </c>
      <c r="H654" s="43">
        <f t="shared" si="67"/>
        <v>0</v>
      </c>
      <c r="I654" s="43">
        <f t="shared" si="69"/>
        <v>0</v>
      </c>
      <c r="J654" s="78" t="str">
        <f t="shared" si="68"/>
        <v>2074–2075</v>
      </c>
      <c r="K654" s="78"/>
      <c r="L654" s="89"/>
      <c r="M654" s="78"/>
      <c r="N654" s="87"/>
      <c r="O654" s="79"/>
      <c r="Q654" s="46"/>
    </row>
    <row r="655" spans="1:17" s="40" customFormat="1" ht="20.25" customHeight="1" x14ac:dyDescent="0.2">
      <c r="A655" s="41">
        <v>63859</v>
      </c>
      <c r="B655" s="42">
        <f t="shared" si="64"/>
        <v>0</v>
      </c>
      <c r="C655" s="117"/>
      <c r="D655" s="43">
        <f t="shared" si="65"/>
        <v>0</v>
      </c>
      <c r="E655" s="44">
        <f t="shared" si="63"/>
        <v>0</v>
      </c>
      <c r="F655" s="43">
        <f t="shared" si="66"/>
        <v>0</v>
      </c>
      <c r="G655" s="45" t="e">
        <f>IF(AND(C655&lt;&gt;"",SUM(G$27:G654)&lt;E$19),$E$19/$E$23,0)</f>
        <v>#N/A</v>
      </c>
      <c r="H655" s="43">
        <f t="shared" si="67"/>
        <v>0</v>
      </c>
      <c r="I655" s="43">
        <f t="shared" si="69"/>
        <v>0</v>
      </c>
      <c r="J655" s="78" t="str">
        <f t="shared" si="68"/>
        <v>2074–2075</v>
      </c>
      <c r="K655" s="78"/>
      <c r="L655" s="89"/>
      <c r="M655" s="78"/>
      <c r="N655" s="87"/>
      <c r="O655" s="79"/>
      <c r="Q655" s="46"/>
    </row>
    <row r="656" spans="1:17" s="40" customFormat="1" ht="20.25" customHeight="1" x14ac:dyDescent="0.2">
      <c r="A656" s="41">
        <v>63889</v>
      </c>
      <c r="B656" s="42">
        <f t="shared" si="64"/>
        <v>0</v>
      </c>
      <c r="C656" s="117"/>
      <c r="D656" s="43">
        <f t="shared" si="65"/>
        <v>0</v>
      </c>
      <c r="E656" s="44">
        <f t="shared" si="63"/>
        <v>0</v>
      </c>
      <c r="F656" s="43">
        <f t="shared" si="66"/>
        <v>0</v>
      </c>
      <c r="G656" s="45" t="e">
        <f>IF(AND(C656&lt;&gt;"",SUM(G$27:G655)&lt;E$19),$E$19/$E$23,0)</f>
        <v>#N/A</v>
      </c>
      <c r="H656" s="43">
        <f t="shared" si="67"/>
        <v>0</v>
      </c>
      <c r="I656" s="43">
        <f t="shared" si="69"/>
        <v>0</v>
      </c>
      <c r="J656" s="78" t="str">
        <f t="shared" si="68"/>
        <v>2074–2075</v>
      </c>
      <c r="K656" s="78"/>
      <c r="L656" s="89"/>
      <c r="M656" s="78"/>
      <c r="N656" s="87"/>
      <c r="O656" s="79"/>
      <c r="Q656" s="46"/>
    </row>
    <row r="657" spans="1:17" s="40" customFormat="1" ht="20.25" customHeight="1" x14ac:dyDescent="0.2">
      <c r="A657" s="41">
        <v>63920</v>
      </c>
      <c r="B657" s="42">
        <f t="shared" si="64"/>
        <v>0</v>
      </c>
      <c r="C657" s="117"/>
      <c r="D657" s="43">
        <f t="shared" si="65"/>
        <v>0</v>
      </c>
      <c r="E657" s="44">
        <f t="shared" si="63"/>
        <v>0</v>
      </c>
      <c r="F657" s="43">
        <f t="shared" si="66"/>
        <v>0</v>
      </c>
      <c r="G657" s="45" t="e">
        <f>IF(AND(C657&lt;&gt;"",SUM(G$27:G656)&lt;E$19),$E$19/$E$23,0)</f>
        <v>#N/A</v>
      </c>
      <c r="H657" s="43">
        <f t="shared" si="67"/>
        <v>0</v>
      </c>
      <c r="I657" s="43">
        <f t="shared" si="69"/>
        <v>0</v>
      </c>
      <c r="J657" s="78" t="str">
        <f t="shared" si="68"/>
        <v>2074–2075</v>
      </c>
      <c r="K657" s="78"/>
      <c r="L657" s="89"/>
      <c r="M657" s="78"/>
      <c r="N657" s="87"/>
      <c r="O657" s="79"/>
      <c r="Q657" s="46"/>
    </row>
    <row r="658" spans="1:17" s="40" customFormat="1" ht="20.25" customHeight="1" x14ac:dyDescent="0.2">
      <c r="A658" s="41">
        <v>63951</v>
      </c>
      <c r="B658" s="42">
        <f t="shared" si="64"/>
        <v>0</v>
      </c>
      <c r="C658" s="117"/>
      <c r="D658" s="43">
        <f t="shared" si="65"/>
        <v>0</v>
      </c>
      <c r="E658" s="44">
        <f t="shared" si="63"/>
        <v>0</v>
      </c>
      <c r="F658" s="43">
        <f t="shared" si="66"/>
        <v>0</v>
      </c>
      <c r="G658" s="45" t="e">
        <f>IF(AND(C658&lt;&gt;"",SUM(G$27:G657)&lt;E$19),$E$19/$E$23,0)</f>
        <v>#N/A</v>
      </c>
      <c r="H658" s="43">
        <f t="shared" si="67"/>
        <v>0</v>
      </c>
      <c r="I658" s="43">
        <f t="shared" si="69"/>
        <v>0</v>
      </c>
      <c r="J658" s="78" t="str">
        <f t="shared" si="68"/>
        <v>2074–2075</v>
      </c>
      <c r="K658" s="78"/>
      <c r="L658" s="89"/>
      <c r="M658" s="78"/>
      <c r="N658" s="87"/>
      <c r="O658" s="79"/>
      <c r="Q658" s="46"/>
    </row>
    <row r="659" spans="1:17" s="40" customFormat="1" ht="20.25" customHeight="1" x14ac:dyDescent="0.2">
      <c r="A659" s="41">
        <v>63979</v>
      </c>
      <c r="B659" s="42">
        <f t="shared" si="64"/>
        <v>0</v>
      </c>
      <c r="C659" s="117"/>
      <c r="D659" s="43">
        <f t="shared" si="65"/>
        <v>0</v>
      </c>
      <c r="E659" s="44">
        <f t="shared" si="63"/>
        <v>0</v>
      </c>
      <c r="F659" s="43">
        <f t="shared" si="66"/>
        <v>0</v>
      </c>
      <c r="G659" s="45" t="e">
        <f>IF(AND(C659&lt;&gt;"",SUM(G$27:G658)&lt;E$19),$E$19/$E$23,0)</f>
        <v>#N/A</v>
      </c>
      <c r="H659" s="43">
        <f t="shared" si="67"/>
        <v>0</v>
      </c>
      <c r="I659" s="43">
        <f t="shared" si="69"/>
        <v>0</v>
      </c>
      <c r="J659" s="78" t="str">
        <f t="shared" si="68"/>
        <v>2074–2075</v>
      </c>
      <c r="K659" s="78"/>
      <c r="L659" s="89"/>
      <c r="M659" s="78"/>
      <c r="N659" s="87"/>
      <c r="O659" s="79"/>
      <c r="Q659" s="46"/>
    </row>
    <row r="660" spans="1:17" s="40" customFormat="1" ht="20.25" customHeight="1" x14ac:dyDescent="0.2">
      <c r="A660" s="41">
        <v>64010</v>
      </c>
      <c r="B660" s="42">
        <f t="shared" si="64"/>
        <v>0</v>
      </c>
      <c r="C660" s="117"/>
      <c r="D660" s="43">
        <f t="shared" si="65"/>
        <v>0</v>
      </c>
      <c r="E660" s="44">
        <f t="shared" si="63"/>
        <v>0</v>
      </c>
      <c r="F660" s="43">
        <f t="shared" si="66"/>
        <v>0</v>
      </c>
      <c r="G660" s="45" t="e">
        <f>IF(AND(C660&lt;&gt;"",SUM(G$27:G659)&lt;E$19),$E$19/$E$23,0)</f>
        <v>#N/A</v>
      </c>
      <c r="H660" s="43">
        <f t="shared" si="67"/>
        <v>0</v>
      </c>
      <c r="I660" s="43">
        <f t="shared" si="69"/>
        <v>0</v>
      </c>
      <c r="J660" s="78" t="str">
        <f t="shared" si="68"/>
        <v>2074–2075</v>
      </c>
      <c r="K660" s="78"/>
      <c r="L660" s="89"/>
      <c r="M660" s="78"/>
      <c r="N660" s="87"/>
      <c r="O660" s="79"/>
      <c r="Q660" s="46"/>
    </row>
    <row r="661" spans="1:17" s="40" customFormat="1" ht="20.25" customHeight="1" x14ac:dyDescent="0.2">
      <c r="A661" s="41">
        <v>64040</v>
      </c>
      <c r="B661" s="42">
        <f t="shared" si="64"/>
        <v>0</v>
      </c>
      <c r="C661" s="117"/>
      <c r="D661" s="43">
        <f t="shared" si="65"/>
        <v>0</v>
      </c>
      <c r="E661" s="44">
        <f t="shared" si="63"/>
        <v>0</v>
      </c>
      <c r="F661" s="43">
        <f t="shared" si="66"/>
        <v>0</v>
      </c>
      <c r="G661" s="45" t="e">
        <f>IF(AND(C661&lt;&gt;"",SUM(G$27:G660)&lt;E$19),$E$19/$E$23,0)</f>
        <v>#N/A</v>
      </c>
      <c r="H661" s="43">
        <f t="shared" si="67"/>
        <v>0</v>
      </c>
      <c r="I661" s="43">
        <f t="shared" si="69"/>
        <v>0</v>
      </c>
      <c r="J661" s="78" t="str">
        <f t="shared" si="68"/>
        <v>2074–2075</v>
      </c>
      <c r="K661" s="78"/>
      <c r="L661" s="89"/>
      <c r="M661" s="78"/>
      <c r="N661" s="87"/>
      <c r="O661" s="79"/>
      <c r="Q661" s="46"/>
    </row>
    <row r="662" spans="1:17" s="40" customFormat="1" ht="20.25" customHeight="1" x14ac:dyDescent="0.2">
      <c r="A662" s="41">
        <v>64071</v>
      </c>
      <c r="B662" s="42">
        <f t="shared" si="64"/>
        <v>0</v>
      </c>
      <c r="C662" s="117"/>
      <c r="D662" s="43">
        <f t="shared" si="65"/>
        <v>0</v>
      </c>
      <c r="E662" s="44">
        <f t="shared" si="63"/>
        <v>0</v>
      </c>
      <c r="F662" s="43">
        <f t="shared" si="66"/>
        <v>0</v>
      </c>
      <c r="G662" s="45" t="e">
        <f>IF(AND(C662&lt;&gt;"",SUM(G$27:G661)&lt;E$19),$E$19/$E$23,0)</f>
        <v>#N/A</v>
      </c>
      <c r="H662" s="43">
        <f t="shared" si="67"/>
        <v>0</v>
      </c>
      <c r="I662" s="43">
        <f t="shared" si="69"/>
        <v>0</v>
      </c>
      <c r="J662" s="78" t="str">
        <f t="shared" si="68"/>
        <v>2074–2075</v>
      </c>
      <c r="K662" s="78"/>
      <c r="L662" s="89"/>
      <c r="M662" s="78"/>
      <c r="N662" s="87"/>
      <c r="O662" s="79"/>
      <c r="Q662" s="46"/>
    </row>
    <row r="663" spans="1:17" s="40" customFormat="1" ht="20.25" customHeight="1" x14ac:dyDescent="0.2">
      <c r="A663" s="41">
        <v>64101</v>
      </c>
      <c r="B663" s="42">
        <f t="shared" si="64"/>
        <v>0</v>
      </c>
      <c r="C663" s="117"/>
      <c r="D663" s="43">
        <f t="shared" si="65"/>
        <v>0</v>
      </c>
      <c r="E663" s="44">
        <f t="shared" si="63"/>
        <v>0</v>
      </c>
      <c r="F663" s="43">
        <f t="shared" si="66"/>
        <v>0</v>
      </c>
      <c r="G663" s="45" t="e">
        <f>IF(AND(C663&lt;&gt;"",SUM(G$27:G662)&lt;E$19),$E$19/$E$23,0)</f>
        <v>#N/A</v>
      </c>
      <c r="H663" s="43">
        <f t="shared" si="67"/>
        <v>0</v>
      </c>
      <c r="I663" s="43">
        <f t="shared" si="69"/>
        <v>0</v>
      </c>
      <c r="J663" s="78" t="str">
        <f t="shared" si="68"/>
        <v>2075–2076</v>
      </c>
      <c r="K663" s="78"/>
      <c r="L663" s="89"/>
      <c r="M663" s="78"/>
      <c r="N663" s="87"/>
      <c r="O663" s="79"/>
      <c r="Q663" s="46"/>
    </row>
    <row r="664" spans="1:17" s="40" customFormat="1" ht="20.25" customHeight="1" x14ac:dyDescent="0.2">
      <c r="A664" s="41">
        <v>64132</v>
      </c>
      <c r="B664" s="42">
        <f t="shared" si="64"/>
        <v>0</v>
      </c>
      <c r="C664" s="117"/>
      <c r="D664" s="43">
        <f t="shared" si="65"/>
        <v>0</v>
      </c>
      <c r="E664" s="44">
        <f t="shared" si="63"/>
        <v>0</v>
      </c>
      <c r="F664" s="43">
        <f t="shared" si="66"/>
        <v>0</v>
      </c>
      <c r="G664" s="45" t="e">
        <f>IF(AND(C664&lt;&gt;"",SUM(G$27:G663)&lt;E$19),$E$19/$E$23,0)</f>
        <v>#N/A</v>
      </c>
      <c r="H664" s="43">
        <f t="shared" si="67"/>
        <v>0</v>
      </c>
      <c r="I664" s="43">
        <f t="shared" si="69"/>
        <v>0</v>
      </c>
      <c r="J664" s="78" t="str">
        <f t="shared" si="68"/>
        <v>2075–2076</v>
      </c>
      <c r="K664" s="78"/>
      <c r="L664" s="89"/>
      <c r="M664" s="78"/>
      <c r="N664" s="87"/>
      <c r="O664" s="79"/>
      <c r="Q664" s="46"/>
    </row>
    <row r="665" spans="1:17" s="40" customFormat="1" ht="20.25" customHeight="1" x14ac:dyDescent="0.2">
      <c r="A665" s="41">
        <v>64163</v>
      </c>
      <c r="B665" s="42">
        <f t="shared" si="64"/>
        <v>0</v>
      </c>
      <c r="C665" s="117"/>
      <c r="D665" s="43">
        <f t="shared" si="65"/>
        <v>0</v>
      </c>
      <c r="E665" s="44">
        <f t="shared" si="63"/>
        <v>0</v>
      </c>
      <c r="F665" s="43">
        <f t="shared" si="66"/>
        <v>0</v>
      </c>
      <c r="G665" s="45" t="e">
        <f>IF(AND(C665&lt;&gt;"",SUM(G$27:G664)&lt;E$19),$E$19/$E$23,0)</f>
        <v>#N/A</v>
      </c>
      <c r="H665" s="43">
        <f t="shared" si="67"/>
        <v>0</v>
      </c>
      <c r="I665" s="43">
        <f t="shared" si="69"/>
        <v>0</v>
      </c>
      <c r="J665" s="78" t="str">
        <f t="shared" si="68"/>
        <v>2075–2076</v>
      </c>
      <c r="K665" s="78"/>
      <c r="L665" s="89"/>
      <c r="M665" s="78"/>
      <c r="N665" s="87"/>
      <c r="O665" s="79"/>
      <c r="Q665" s="46"/>
    </row>
    <row r="666" spans="1:17" s="40" customFormat="1" ht="20.25" customHeight="1" x14ac:dyDescent="0.2">
      <c r="A666" s="41">
        <v>64193</v>
      </c>
      <c r="B666" s="42">
        <f t="shared" si="64"/>
        <v>0</v>
      </c>
      <c r="C666" s="117"/>
      <c r="D666" s="43">
        <f t="shared" si="65"/>
        <v>0</v>
      </c>
      <c r="E666" s="44">
        <f t="shared" si="63"/>
        <v>0</v>
      </c>
      <c r="F666" s="43">
        <f t="shared" si="66"/>
        <v>0</v>
      </c>
      <c r="G666" s="45" t="e">
        <f>IF(AND(C666&lt;&gt;"",SUM(G$27:G665)&lt;E$19),$E$19/$E$23,0)</f>
        <v>#N/A</v>
      </c>
      <c r="H666" s="43">
        <f t="shared" si="67"/>
        <v>0</v>
      </c>
      <c r="I666" s="43">
        <f t="shared" si="69"/>
        <v>0</v>
      </c>
      <c r="J666" s="78" t="str">
        <f t="shared" si="68"/>
        <v>2075–2076</v>
      </c>
      <c r="K666" s="78"/>
      <c r="L666" s="89"/>
      <c r="M666" s="78"/>
      <c r="N666" s="87"/>
      <c r="O666" s="79"/>
      <c r="Q666" s="46"/>
    </row>
    <row r="667" spans="1:17" s="40" customFormat="1" ht="20.25" customHeight="1" x14ac:dyDescent="0.2">
      <c r="A667" s="41">
        <v>64224</v>
      </c>
      <c r="B667" s="42">
        <f t="shared" si="64"/>
        <v>0</v>
      </c>
      <c r="C667" s="117"/>
      <c r="D667" s="43">
        <f t="shared" si="65"/>
        <v>0</v>
      </c>
      <c r="E667" s="44">
        <f t="shared" ref="E667:E730" si="70">C667-D667</f>
        <v>0</v>
      </c>
      <c r="F667" s="43">
        <f t="shared" si="66"/>
        <v>0</v>
      </c>
      <c r="G667" s="45" t="e">
        <f>IF(AND(C667&lt;&gt;"",SUM(G$27:G666)&lt;E$19),$E$19/$E$23,0)</f>
        <v>#N/A</v>
      </c>
      <c r="H667" s="43">
        <f t="shared" si="67"/>
        <v>0</v>
      </c>
      <c r="I667" s="43">
        <f t="shared" si="69"/>
        <v>0</v>
      </c>
      <c r="J667" s="78" t="str">
        <f t="shared" si="68"/>
        <v>2075–2076</v>
      </c>
      <c r="K667" s="78"/>
      <c r="L667" s="89"/>
      <c r="M667" s="78"/>
      <c r="N667" s="87"/>
      <c r="O667" s="79"/>
      <c r="Q667" s="46"/>
    </row>
    <row r="668" spans="1:17" s="40" customFormat="1" ht="20.25" customHeight="1" x14ac:dyDescent="0.2">
      <c r="A668" s="41">
        <v>64254</v>
      </c>
      <c r="B668" s="42">
        <f t="shared" ref="B668:B731" si="71">IF(C668&gt;0,C668*-1,C668)</f>
        <v>0</v>
      </c>
      <c r="C668" s="117"/>
      <c r="D668" s="43">
        <f t="shared" ref="D668:D731" si="72">IF(C668="",0,IF($E$15="Beginning",IF(C667&lt;&gt;"",$F667*$E$6/12,0),IF(C667&lt;&gt;"",$F667*$E$6/12,$E$16*$E$6/12)))</f>
        <v>0</v>
      </c>
      <c r="E668" s="44">
        <f t="shared" si="70"/>
        <v>0</v>
      </c>
      <c r="F668" s="43">
        <f t="shared" ref="F668:F731" si="73">IF(C668="",0,IF(C667="",$E$16-E668,IF(C668&lt;&gt;"",F667-E668)))</f>
        <v>0</v>
      </c>
      <c r="G668" s="45" t="e">
        <f>IF(AND(C668&lt;&gt;"",SUM(G$27:G667)&lt;E$19),$E$19/$E$23,0)</f>
        <v>#N/A</v>
      </c>
      <c r="H668" s="43">
        <f t="shared" ref="H668:H731" si="74">IF(C668&lt;&gt;"",G668+H667,0)</f>
        <v>0</v>
      </c>
      <c r="I668" s="43">
        <f t="shared" si="69"/>
        <v>0</v>
      </c>
      <c r="J668" s="78" t="str">
        <f t="shared" ref="J668:J731" si="75">IF(OR(MONTH(A668)=1,MONTH(A668)=2,MONTH(A668)=3,MONTH(A668)=4,MONTH(A668)=5,MONTH(A668)=6),YEAR(A668)-1&amp;"–"&amp;YEAR(A668),YEAR(A668)&amp;"–"&amp;YEAR(A668)+1)</f>
        <v>2075–2076</v>
      </c>
      <c r="K668" s="78"/>
      <c r="L668" s="89"/>
      <c r="M668" s="78"/>
      <c r="N668" s="87"/>
      <c r="O668" s="79"/>
      <c r="Q668" s="46"/>
    </row>
    <row r="669" spans="1:17" s="40" customFormat="1" ht="20.25" customHeight="1" x14ac:dyDescent="0.2">
      <c r="A669" s="41">
        <v>64285</v>
      </c>
      <c r="B669" s="42">
        <f t="shared" si="71"/>
        <v>0</v>
      </c>
      <c r="C669" s="117"/>
      <c r="D669" s="43">
        <f t="shared" si="72"/>
        <v>0</v>
      </c>
      <c r="E669" s="44">
        <f t="shared" si="70"/>
        <v>0</v>
      </c>
      <c r="F669" s="43">
        <f t="shared" si="73"/>
        <v>0</v>
      </c>
      <c r="G669" s="45" t="e">
        <f>IF(AND(C669&lt;&gt;"",SUM(G$27:G668)&lt;E$19),$E$19/$E$23,0)</f>
        <v>#N/A</v>
      </c>
      <c r="H669" s="43">
        <f t="shared" si="74"/>
        <v>0</v>
      </c>
      <c r="I669" s="43">
        <f t="shared" ref="I669:I732" si="76">IF(C669&lt;&gt;"",$E$19-H669,0)</f>
        <v>0</v>
      </c>
      <c r="J669" s="78" t="str">
        <f t="shared" si="75"/>
        <v>2075–2076</v>
      </c>
      <c r="K669" s="78"/>
      <c r="L669" s="89"/>
      <c r="M669" s="78"/>
      <c r="N669" s="87"/>
      <c r="O669" s="79"/>
      <c r="Q669" s="46"/>
    </row>
    <row r="670" spans="1:17" s="40" customFormat="1" ht="20.25" customHeight="1" x14ac:dyDescent="0.2">
      <c r="A670" s="41">
        <v>64316</v>
      </c>
      <c r="B670" s="42">
        <f t="shared" si="71"/>
        <v>0</v>
      </c>
      <c r="C670" s="117"/>
      <c r="D670" s="43">
        <f t="shared" si="72"/>
        <v>0</v>
      </c>
      <c r="E670" s="44">
        <f t="shared" si="70"/>
        <v>0</v>
      </c>
      <c r="F670" s="43">
        <f t="shared" si="73"/>
        <v>0</v>
      </c>
      <c r="G670" s="45" t="e">
        <f>IF(AND(C670&lt;&gt;"",SUM(G$27:G669)&lt;E$19),$E$19/$E$23,0)</f>
        <v>#N/A</v>
      </c>
      <c r="H670" s="43">
        <f t="shared" si="74"/>
        <v>0</v>
      </c>
      <c r="I670" s="43">
        <f t="shared" si="76"/>
        <v>0</v>
      </c>
      <c r="J670" s="78" t="str">
        <f t="shared" si="75"/>
        <v>2075–2076</v>
      </c>
      <c r="K670" s="78"/>
      <c r="L670" s="89"/>
      <c r="M670" s="78"/>
      <c r="N670" s="87"/>
      <c r="O670" s="79"/>
      <c r="Q670" s="46"/>
    </row>
    <row r="671" spans="1:17" s="40" customFormat="1" ht="20.25" customHeight="1" x14ac:dyDescent="0.2">
      <c r="A671" s="41">
        <v>64345</v>
      </c>
      <c r="B671" s="42">
        <f t="shared" si="71"/>
        <v>0</v>
      </c>
      <c r="C671" s="117"/>
      <c r="D671" s="43">
        <f t="shared" si="72"/>
        <v>0</v>
      </c>
      <c r="E671" s="44">
        <f t="shared" si="70"/>
        <v>0</v>
      </c>
      <c r="F671" s="43">
        <f t="shared" si="73"/>
        <v>0</v>
      </c>
      <c r="G671" s="45" t="e">
        <f>IF(AND(C671&lt;&gt;"",SUM(G$27:G670)&lt;E$19),$E$19/$E$23,0)</f>
        <v>#N/A</v>
      </c>
      <c r="H671" s="43">
        <f t="shared" si="74"/>
        <v>0</v>
      </c>
      <c r="I671" s="43">
        <f t="shared" si="76"/>
        <v>0</v>
      </c>
      <c r="J671" s="78" t="str">
        <f t="shared" si="75"/>
        <v>2075–2076</v>
      </c>
      <c r="K671" s="78"/>
      <c r="L671" s="89"/>
      <c r="M671" s="78"/>
      <c r="N671" s="87"/>
      <c r="O671" s="79"/>
      <c r="Q671" s="46"/>
    </row>
    <row r="672" spans="1:17" s="40" customFormat="1" ht="20.25" customHeight="1" x14ac:dyDescent="0.2">
      <c r="A672" s="41">
        <v>64376</v>
      </c>
      <c r="B672" s="42">
        <f t="shared" si="71"/>
        <v>0</v>
      </c>
      <c r="C672" s="117"/>
      <c r="D672" s="43">
        <f t="shared" si="72"/>
        <v>0</v>
      </c>
      <c r="E672" s="44">
        <f t="shared" si="70"/>
        <v>0</v>
      </c>
      <c r="F672" s="43">
        <f t="shared" si="73"/>
        <v>0</v>
      </c>
      <c r="G672" s="45" t="e">
        <f>IF(AND(C672&lt;&gt;"",SUM(G$27:G671)&lt;E$19),$E$19/$E$23,0)</f>
        <v>#N/A</v>
      </c>
      <c r="H672" s="43">
        <f t="shared" si="74"/>
        <v>0</v>
      </c>
      <c r="I672" s="43">
        <f t="shared" si="76"/>
        <v>0</v>
      </c>
      <c r="J672" s="78" t="str">
        <f t="shared" si="75"/>
        <v>2075–2076</v>
      </c>
      <c r="K672" s="78"/>
      <c r="L672" s="89"/>
      <c r="M672" s="78"/>
      <c r="N672" s="87"/>
      <c r="O672" s="79"/>
      <c r="Q672" s="46"/>
    </row>
    <row r="673" spans="1:17" s="40" customFormat="1" ht="20.25" customHeight="1" x14ac:dyDescent="0.2">
      <c r="A673" s="41">
        <v>64406</v>
      </c>
      <c r="B673" s="42">
        <f t="shared" si="71"/>
        <v>0</v>
      </c>
      <c r="C673" s="117"/>
      <c r="D673" s="43">
        <f t="shared" si="72"/>
        <v>0</v>
      </c>
      <c r="E673" s="44">
        <f t="shared" si="70"/>
        <v>0</v>
      </c>
      <c r="F673" s="43">
        <f t="shared" si="73"/>
        <v>0</v>
      </c>
      <c r="G673" s="45" t="e">
        <f>IF(AND(C673&lt;&gt;"",SUM(G$27:G672)&lt;E$19),$E$19/$E$23,0)</f>
        <v>#N/A</v>
      </c>
      <c r="H673" s="43">
        <f t="shared" si="74"/>
        <v>0</v>
      </c>
      <c r="I673" s="43">
        <f t="shared" si="76"/>
        <v>0</v>
      </c>
      <c r="J673" s="78" t="str">
        <f t="shared" si="75"/>
        <v>2075–2076</v>
      </c>
      <c r="K673" s="78"/>
      <c r="L673" s="89"/>
      <c r="M673" s="78"/>
      <c r="N673" s="87"/>
      <c r="O673" s="79"/>
      <c r="Q673" s="46"/>
    </row>
    <row r="674" spans="1:17" s="40" customFormat="1" ht="20.25" customHeight="1" x14ac:dyDescent="0.2">
      <c r="A674" s="41">
        <v>64437</v>
      </c>
      <c r="B674" s="42">
        <f t="shared" si="71"/>
        <v>0</v>
      </c>
      <c r="C674" s="117"/>
      <c r="D674" s="43">
        <f t="shared" si="72"/>
        <v>0</v>
      </c>
      <c r="E674" s="44">
        <f t="shared" si="70"/>
        <v>0</v>
      </c>
      <c r="F674" s="43">
        <f t="shared" si="73"/>
        <v>0</v>
      </c>
      <c r="G674" s="45" t="e">
        <f>IF(AND(C674&lt;&gt;"",SUM(G$27:G673)&lt;E$19),$E$19/$E$23,0)</f>
        <v>#N/A</v>
      </c>
      <c r="H674" s="43">
        <f t="shared" si="74"/>
        <v>0</v>
      </c>
      <c r="I674" s="43">
        <f t="shared" si="76"/>
        <v>0</v>
      </c>
      <c r="J674" s="78" t="str">
        <f t="shared" si="75"/>
        <v>2075–2076</v>
      </c>
      <c r="K674" s="78"/>
      <c r="L674" s="89"/>
      <c r="M674" s="78"/>
      <c r="N674" s="87"/>
      <c r="O674" s="79"/>
      <c r="Q674" s="46"/>
    </row>
    <row r="675" spans="1:17" s="40" customFormat="1" ht="20.25" customHeight="1" x14ac:dyDescent="0.2">
      <c r="A675" s="41">
        <v>64467</v>
      </c>
      <c r="B675" s="42">
        <f t="shared" si="71"/>
        <v>0</v>
      </c>
      <c r="C675" s="117"/>
      <c r="D675" s="43">
        <f t="shared" si="72"/>
        <v>0</v>
      </c>
      <c r="E675" s="44">
        <f t="shared" si="70"/>
        <v>0</v>
      </c>
      <c r="F675" s="43">
        <f t="shared" si="73"/>
        <v>0</v>
      </c>
      <c r="G675" s="45" t="e">
        <f>IF(AND(C675&lt;&gt;"",SUM(G$27:G674)&lt;E$19),$E$19/$E$23,0)</f>
        <v>#N/A</v>
      </c>
      <c r="H675" s="43">
        <f t="shared" si="74"/>
        <v>0</v>
      </c>
      <c r="I675" s="43">
        <f t="shared" si="76"/>
        <v>0</v>
      </c>
      <c r="J675" s="78" t="str">
        <f t="shared" si="75"/>
        <v>2076–2077</v>
      </c>
      <c r="K675" s="78"/>
      <c r="L675" s="89"/>
      <c r="M675" s="78"/>
      <c r="N675" s="87"/>
      <c r="O675" s="79"/>
      <c r="Q675" s="46"/>
    </row>
    <row r="676" spans="1:17" s="40" customFormat="1" ht="20.25" customHeight="1" x14ac:dyDescent="0.2">
      <c r="A676" s="41">
        <v>64498</v>
      </c>
      <c r="B676" s="42">
        <f t="shared" si="71"/>
        <v>0</v>
      </c>
      <c r="C676" s="117"/>
      <c r="D676" s="43">
        <f t="shared" si="72"/>
        <v>0</v>
      </c>
      <c r="E676" s="44">
        <f t="shared" si="70"/>
        <v>0</v>
      </c>
      <c r="F676" s="43">
        <f t="shared" si="73"/>
        <v>0</v>
      </c>
      <c r="G676" s="45" t="e">
        <f>IF(AND(C676&lt;&gt;"",SUM(G$27:G675)&lt;E$19),$E$19/$E$23,0)</f>
        <v>#N/A</v>
      </c>
      <c r="H676" s="43">
        <f t="shared" si="74"/>
        <v>0</v>
      </c>
      <c r="I676" s="43">
        <f t="shared" si="76"/>
        <v>0</v>
      </c>
      <c r="J676" s="78" t="str">
        <f t="shared" si="75"/>
        <v>2076–2077</v>
      </c>
      <c r="K676" s="78"/>
      <c r="L676" s="89"/>
      <c r="M676" s="78"/>
      <c r="N676" s="87"/>
      <c r="O676" s="79"/>
      <c r="Q676" s="46"/>
    </row>
    <row r="677" spans="1:17" s="40" customFormat="1" ht="20.25" customHeight="1" x14ac:dyDescent="0.2">
      <c r="A677" s="41">
        <v>64529</v>
      </c>
      <c r="B677" s="42">
        <f t="shared" si="71"/>
        <v>0</v>
      </c>
      <c r="C677" s="117"/>
      <c r="D677" s="43">
        <f t="shared" si="72"/>
        <v>0</v>
      </c>
      <c r="E677" s="44">
        <f t="shared" si="70"/>
        <v>0</v>
      </c>
      <c r="F677" s="43">
        <f t="shared" si="73"/>
        <v>0</v>
      </c>
      <c r="G677" s="45" t="e">
        <f>IF(AND(C677&lt;&gt;"",SUM(G$27:G676)&lt;E$19),$E$19/$E$23,0)</f>
        <v>#N/A</v>
      </c>
      <c r="H677" s="43">
        <f t="shared" si="74"/>
        <v>0</v>
      </c>
      <c r="I677" s="43">
        <f t="shared" si="76"/>
        <v>0</v>
      </c>
      <c r="J677" s="78" t="str">
        <f t="shared" si="75"/>
        <v>2076–2077</v>
      </c>
      <c r="K677" s="78"/>
      <c r="L677" s="89"/>
      <c r="M677" s="78"/>
      <c r="N677" s="87"/>
      <c r="O677" s="79"/>
      <c r="Q677" s="46"/>
    </row>
    <row r="678" spans="1:17" s="40" customFormat="1" ht="20.25" customHeight="1" x14ac:dyDescent="0.2">
      <c r="A678" s="41">
        <v>64559</v>
      </c>
      <c r="B678" s="42">
        <f t="shared" si="71"/>
        <v>0</v>
      </c>
      <c r="C678" s="117"/>
      <c r="D678" s="43">
        <f t="shared" si="72"/>
        <v>0</v>
      </c>
      <c r="E678" s="44">
        <f t="shared" si="70"/>
        <v>0</v>
      </c>
      <c r="F678" s="43">
        <f t="shared" si="73"/>
        <v>0</v>
      </c>
      <c r="G678" s="45" t="e">
        <f>IF(AND(C678&lt;&gt;"",SUM(G$27:G677)&lt;E$19),$E$19/$E$23,0)</f>
        <v>#N/A</v>
      </c>
      <c r="H678" s="43">
        <f t="shared" si="74"/>
        <v>0</v>
      </c>
      <c r="I678" s="43">
        <f t="shared" si="76"/>
        <v>0</v>
      </c>
      <c r="J678" s="78" t="str">
        <f t="shared" si="75"/>
        <v>2076–2077</v>
      </c>
      <c r="K678" s="78"/>
      <c r="L678" s="89"/>
      <c r="M678" s="78"/>
      <c r="N678" s="87"/>
      <c r="O678" s="79"/>
      <c r="Q678" s="46"/>
    </row>
    <row r="679" spans="1:17" s="40" customFormat="1" ht="20.25" customHeight="1" x14ac:dyDescent="0.2">
      <c r="A679" s="41">
        <v>64590</v>
      </c>
      <c r="B679" s="42">
        <f t="shared" si="71"/>
        <v>0</v>
      </c>
      <c r="C679" s="117"/>
      <c r="D679" s="43">
        <f t="shared" si="72"/>
        <v>0</v>
      </c>
      <c r="E679" s="44">
        <f t="shared" si="70"/>
        <v>0</v>
      </c>
      <c r="F679" s="43">
        <f t="shared" si="73"/>
        <v>0</v>
      </c>
      <c r="G679" s="45" t="e">
        <f>IF(AND(C679&lt;&gt;"",SUM(G$27:G678)&lt;E$19),$E$19/$E$23,0)</f>
        <v>#N/A</v>
      </c>
      <c r="H679" s="43">
        <f t="shared" si="74"/>
        <v>0</v>
      </c>
      <c r="I679" s="43">
        <f t="shared" si="76"/>
        <v>0</v>
      </c>
      <c r="J679" s="78" t="str">
        <f t="shared" si="75"/>
        <v>2076–2077</v>
      </c>
      <c r="K679" s="78"/>
      <c r="L679" s="89"/>
      <c r="M679" s="78"/>
      <c r="N679" s="87"/>
      <c r="O679" s="79"/>
      <c r="Q679" s="46"/>
    </row>
    <row r="680" spans="1:17" s="40" customFormat="1" ht="20.25" customHeight="1" x14ac:dyDescent="0.2">
      <c r="A680" s="41">
        <v>64620</v>
      </c>
      <c r="B680" s="42">
        <f t="shared" si="71"/>
        <v>0</v>
      </c>
      <c r="C680" s="117"/>
      <c r="D680" s="43">
        <f t="shared" si="72"/>
        <v>0</v>
      </c>
      <c r="E680" s="44">
        <f t="shared" si="70"/>
        <v>0</v>
      </c>
      <c r="F680" s="43">
        <f t="shared" si="73"/>
        <v>0</v>
      </c>
      <c r="G680" s="45" t="e">
        <f>IF(AND(C680&lt;&gt;"",SUM(G$27:G679)&lt;E$19),$E$19/$E$23,0)</f>
        <v>#N/A</v>
      </c>
      <c r="H680" s="43">
        <f t="shared" si="74"/>
        <v>0</v>
      </c>
      <c r="I680" s="43">
        <f t="shared" si="76"/>
        <v>0</v>
      </c>
      <c r="J680" s="78" t="str">
        <f t="shared" si="75"/>
        <v>2076–2077</v>
      </c>
      <c r="K680" s="78"/>
      <c r="L680" s="89"/>
      <c r="M680" s="78"/>
      <c r="N680" s="87"/>
      <c r="O680" s="79"/>
      <c r="Q680" s="46"/>
    </row>
    <row r="681" spans="1:17" s="40" customFormat="1" ht="20.25" customHeight="1" x14ac:dyDescent="0.2">
      <c r="A681" s="41">
        <v>64651</v>
      </c>
      <c r="B681" s="42">
        <f t="shared" si="71"/>
        <v>0</v>
      </c>
      <c r="C681" s="117"/>
      <c r="D681" s="43">
        <f t="shared" si="72"/>
        <v>0</v>
      </c>
      <c r="E681" s="44">
        <f t="shared" si="70"/>
        <v>0</v>
      </c>
      <c r="F681" s="43">
        <f t="shared" si="73"/>
        <v>0</v>
      </c>
      <c r="G681" s="45" t="e">
        <f>IF(AND(C681&lt;&gt;"",SUM(G$27:G680)&lt;E$19),$E$19/$E$23,0)</f>
        <v>#N/A</v>
      </c>
      <c r="H681" s="43">
        <f t="shared" si="74"/>
        <v>0</v>
      </c>
      <c r="I681" s="43">
        <f t="shared" si="76"/>
        <v>0</v>
      </c>
      <c r="J681" s="78" t="str">
        <f t="shared" si="75"/>
        <v>2076–2077</v>
      </c>
      <c r="K681" s="78"/>
      <c r="L681" s="89"/>
      <c r="M681" s="78"/>
      <c r="N681" s="87"/>
      <c r="O681" s="79"/>
      <c r="Q681" s="46"/>
    </row>
    <row r="682" spans="1:17" s="40" customFormat="1" ht="20.25" customHeight="1" x14ac:dyDescent="0.2">
      <c r="A682" s="41">
        <v>64682</v>
      </c>
      <c r="B682" s="42">
        <f t="shared" si="71"/>
        <v>0</v>
      </c>
      <c r="C682" s="117"/>
      <c r="D682" s="43">
        <f t="shared" si="72"/>
        <v>0</v>
      </c>
      <c r="E682" s="44">
        <f t="shared" si="70"/>
        <v>0</v>
      </c>
      <c r="F682" s="43">
        <f t="shared" si="73"/>
        <v>0</v>
      </c>
      <c r="G682" s="45" t="e">
        <f>IF(AND(C682&lt;&gt;"",SUM(G$27:G681)&lt;E$19),$E$19/$E$23,0)</f>
        <v>#N/A</v>
      </c>
      <c r="H682" s="43">
        <f t="shared" si="74"/>
        <v>0</v>
      </c>
      <c r="I682" s="43">
        <f t="shared" si="76"/>
        <v>0</v>
      </c>
      <c r="J682" s="78" t="str">
        <f t="shared" si="75"/>
        <v>2076–2077</v>
      </c>
      <c r="K682" s="78"/>
      <c r="L682" s="89"/>
      <c r="M682" s="78"/>
      <c r="N682" s="87"/>
      <c r="O682" s="79"/>
      <c r="Q682" s="46"/>
    </row>
    <row r="683" spans="1:17" s="40" customFormat="1" ht="20.25" customHeight="1" x14ac:dyDescent="0.2">
      <c r="A683" s="41">
        <v>64710</v>
      </c>
      <c r="B683" s="42">
        <f t="shared" si="71"/>
        <v>0</v>
      </c>
      <c r="C683" s="117"/>
      <c r="D683" s="43">
        <f t="shared" si="72"/>
        <v>0</v>
      </c>
      <c r="E683" s="44">
        <f t="shared" si="70"/>
        <v>0</v>
      </c>
      <c r="F683" s="43">
        <f t="shared" si="73"/>
        <v>0</v>
      </c>
      <c r="G683" s="45" t="e">
        <f>IF(AND(C683&lt;&gt;"",SUM(G$27:G682)&lt;E$19),$E$19/$E$23,0)</f>
        <v>#N/A</v>
      </c>
      <c r="H683" s="43">
        <f t="shared" si="74"/>
        <v>0</v>
      </c>
      <c r="I683" s="43">
        <f t="shared" si="76"/>
        <v>0</v>
      </c>
      <c r="J683" s="78" t="str">
        <f t="shared" si="75"/>
        <v>2076–2077</v>
      </c>
      <c r="K683" s="78"/>
      <c r="L683" s="89"/>
      <c r="M683" s="78"/>
      <c r="N683" s="87"/>
      <c r="O683" s="79"/>
      <c r="Q683" s="46"/>
    </row>
    <row r="684" spans="1:17" s="40" customFormat="1" ht="20.25" customHeight="1" x14ac:dyDescent="0.2">
      <c r="A684" s="41">
        <v>64741</v>
      </c>
      <c r="B684" s="42">
        <f t="shared" si="71"/>
        <v>0</v>
      </c>
      <c r="C684" s="117"/>
      <c r="D684" s="43">
        <f t="shared" si="72"/>
        <v>0</v>
      </c>
      <c r="E684" s="44">
        <f t="shared" si="70"/>
        <v>0</v>
      </c>
      <c r="F684" s="43">
        <f t="shared" si="73"/>
        <v>0</v>
      </c>
      <c r="G684" s="45" t="e">
        <f>IF(AND(C684&lt;&gt;"",SUM(G$27:G683)&lt;E$19),$E$19/$E$23,0)</f>
        <v>#N/A</v>
      </c>
      <c r="H684" s="43">
        <f t="shared" si="74"/>
        <v>0</v>
      </c>
      <c r="I684" s="43">
        <f t="shared" si="76"/>
        <v>0</v>
      </c>
      <c r="J684" s="78" t="str">
        <f t="shared" si="75"/>
        <v>2076–2077</v>
      </c>
      <c r="K684" s="78"/>
      <c r="L684" s="89"/>
      <c r="M684" s="78"/>
      <c r="N684" s="87"/>
      <c r="O684" s="79"/>
      <c r="Q684" s="46"/>
    </row>
    <row r="685" spans="1:17" s="40" customFormat="1" ht="20.25" customHeight="1" x14ac:dyDescent="0.2">
      <c r="A685" s="41">
        <v>64771</v>
      </c>
      <c r="B685" s="42">
        <f t="shared" si="71"/>
        <v>0</v>
      </c>
      <c r="C685" s="117"/>
      <c r="D685" s="43">
        <f t="shared" si="72"/>
        <v>0</v>
      </c>
      <c r="E685" s="44">
        <f t="shared" si="70"/>
        <v>0</v>
      </c>
      <c r="F685" s="43">
        <f t="shared" si="73"/>
        <v>0</v>
      </c>
      <c r="G685" s="45" t="e">
        <f>IF(AND(C685&lt;&gt;"",SUM(G$27:G684)&lt;E$19),$E$19/$E$23,0)</f>
        <v>#N/A</v>
      </c>
      <c r="H685" s="43">
        <f t="shared" si="74"/>
        <v>0</v>
      </c>
      <c r="I685" s="43">
        <f t="shared" si="76"/>
        <v>0</v>
      </c>
      <c r="J685" s="78" t="str">
        <f t="shared" si="75"/>
        <v>2076–2077</v>
      </c>
      <c r="K685" s="78"/>
      <c r="L685" s="89"/>
      <c r="M685" s="78"/>
      <c r="N685" s="87"/>
      <c r="O685" s="79"/>
      <c r="Q685" s="46"/>
    </row>
    <row r="686" spans="1:17" s="40" customFormat="1" ht="20.25" customHeight="1" x14ac:dyDescent="0.2">
      <c r="A686" s="41">
        <v>64802</v>
      </c>
      <c r="B686" s="42">
        <f t="shared" si="71"/>
        <v>0</v>
      </c>
      <c r="C686" s="117"/>
      <c r="D686" s="43">
        <f t="shared" si="72"/>
        <v>0</v>
      </c>
      <c r="E686" s="44">
        <f t="shared" si="70"/>
        <v>0</v>
      </c>
      <c r="F686" s="43">
        <f t="shared" si="73"/>
        <v>0</v>
      </c>
      <c r="G686" s="45" t="e">
        <f>IF(AND(C686&lt;&gt;"",SUM(G$27:G685)&lt;E$19),$E$19/$E$23,0)</f>
        <v>#N/A</v>
      </c>
      <c r="H686" s="43">
        <f t="shared" si="74"/>
        <v>0</v>
      </c>
      <c r="I686" s="43">
        <f t="shared" si="76"/>
        <v>0</v>
      </c>
      <c r="J686" s="78" t="str">
        <f t="shared" si="75"/>
        <v>2076–2077</v>
      </c>
      <c r="K686" s="78"/>
      <c r="L686" s="89"/>
      <c r="M686" s="78"/>
      <c r="N686" s="87"/>
      <c r="O686" s="79"/>
      <c r="Q686" s="46"/>
    </row>
    <row r="687" spans="1:17" s="40" customFormat="1" ht="20.25" customHeight="1" x14ac:dyDescent="0.2">
      <c r="A687" s="41">
        <v>64832</v>
      </c>
      <c r="B687" s="42">
        <f t="shared" si="71"/>
        <v>0</v>
      </c>
      <c r="C687" s="117"/>
      <c r="D687" s="43">
        <f t="shared" si="72"/>
        <v>0</v>
      </c>
      <c r="E687" s="44">
        <f t="shared" si="70"/>
        <v>0</v>
      </c>
      <c r="F687" s="43">
        <f t="shared" si="73"/>
        <v>0</v>
      </c>
      <c r="G687" s="45" t="e">
        <f>IF(AND(C687&lt;&gt;"",SUM(G$27:G686)&lt;E$19),$E$19/$E$23,0)</f>
        <v>#N/A</v>
      </c>
      <c r="H687" s="43">
        <f t="shared" si="74"/>
        <v>0</v>
      </c>
      <c r="I687" s="43">
        <f t="shared" si="76"/>
        <v>0</v>
      </c>
      <c r="J687" s="78" t="str">
        <f t="shared" si="75"/>
        <v>2077–2078</v>
      </c>
      <c r="K687" s="78"/>
      <c r="L687" s="89"/>
      <c r="M687" s="78"/>
      <c r="N687" s="87"/>
      <c r="O687" s="79"/>
      <c r="Q687" s="46"/>
    </row>
    <row r="688" spans="1:17" s="40" customFormat="1" ht="20.25" customHeight="1" x14ac:dyDescent="0.2">
      <c r="A688" s="41">
        <v>64863</v>
      </c>
      <c r="B688" s="42">
        <f t="shared" si="71"/>
        <v>0</v>
      </c>
      <c r="C688" s="117"/>
      <c r="D688" s="43">
        <f t="shared" si="72"/>
        <v>0</v>
      </c>
      <c r="E688" s="44">
        <f t="shared" si="70"/>
        <v>0</v>
      </c>
      <c r="F688" s="43">
        <f t="shared" si="73"/>
        <v>0</v>
      </c>
      <c r="G688" s="45" t="e">
        <f>IF(AND(C688&lt;&gt;"",SUM(G$27:G687)&lt;E$19),$E$19/$E$23,0)</f>
        <v>#N/A</v>
      </c>
      <c r="H688" s="43">
        <f t="shared" si="74"/>
        <v>0</v>
      </c>
      <c r="I688" s="43">
        <f t="shared" si="76"/>
        <v>0</v>
      </c>
      <c r="J688" s="78" t="str">
        <f t="shared" si="75"/>
        <v>2077–2078</v>
      </c>
      <c r="K688" s="78"/>
      <c r="L688" s="89"/>
      <c r="M688" s="78"/>
      <c r="N688" s="87"/>
      <c r="O688" s="79"/>
      <c r="Q688" s="46"/>
    </row>
    <row r="689" spans="1:17" s="40" customFormat="1" ht="20.25" customHeight="1" x14ac:dyDescent="0.2">
      <c r="A689" s="41">
        <v>64894</v>
      </c>
      <c r="B689" s="42">
        <f t="shared" si="71"/>
        <v>0</v>
      </c>
      <c r="C689" s="117"/>
      <c r="D689" s="43">
        <f t="shared" si="72"/>
        <v>0</v>
      </c>
      <c r="E689" s="44">
        <f t="shared" si="70"/>
        <v>0</v>
      </c>
      <c r="F689" s="43">
        <f t="shared" si="73"/>
        <v>0</v>
      </c>
      <c r="G689" s="45" t="e">
        <f>IF(AND(C689&lt;&gt;"",SUM(G$27:G688)&lt;E$19),$E$19/$E$23,0)</f>
        <v>#N/A</v>
      </c>
      <c r="H689" s="43">
        <f t="shared" si="74"/>
        <v>0</v>
      </c>
      <c r="I689" s="43">
        <f t="shared" si="76"/>
        <v>0</v>
      </c>
      <c r="J689" s="78" t="str">
        <f t="shared" si="75"/>
        <v>2077–2078</v>
      </c>
      <c r="K689" s="78"/>
      <c r="L689" s="89"/>
      <c r="M689" s="78"/>
      <c r="N689" s="87"/>
      <c r="O689" s="79"/>
      <c r="Q689" s="46"/>
    </row>
    <row r="690" spans="1:17" s="40" customFormat="1" ht="20.25" customHeight="1" x14ac:dyDescent="0.2">
      <c r="A690" s="41">
        <v>64924</v>
      </c>
      <c r="B690" s="42">
        <f t="shared" si="71"/>
        <v>0</v>
      </c>
      <c r="C690" s="117"/>
      <c r="D690" s="43">
        <f t="shared" si="72"/>
        <v>0</v>
      </c>
      <c r="E690" s="44">
        <f t="shared" si="70"/>
        <v>0</v>
      </c>
      <c r="F690" s="43">
        <f t="shared" si="73"/>
        <v>0</v>
      </c>
      <c r="G690" s="45" t="e">
        <f>IF(AND(C690&lt;&gt;"",SUM(G$27:G689)&lt;E$19),$E$19/$E$23,0)</f>
        <v>#N/A</v>
      </c>
      <c r="H690" s="43">
        <f t="shared" si="74"/>
        <v>0</v>
      </c>
      <c r="I690" s="43">
        <f t="shared" si="76"/>
        <v>0</v>
      </c>
      <c r="J690" s="78" t="str">
        <f t="shared" si="75"/>
        <v>2077–2078</v>
      </c>
      <c r="K690" s="78"/>
      <c r="L690" s="89"/>
      <c r="M690" s="78"/>
      <c r="N690" s="87"/>
      <c r="O690" s="79"/>
      <c r="Q690" s="46"/>
    </row>
    <row r="691" spans="1:17" s="40" customFormat="1" ht="20.25" customHeight="1" x14ac:dyDescent="0.2">
      <c r="A691" s="41">
        <v>64955</v>
      </c>
      <c r="B691" s="42">
        <f t="shared" si="71"/>
        <v>0</v>
      </c>
      <c r="C691" s="117"/>
      <c r="D691" s="43">
        <f t="shared" si="72"/>
        <v>0</v>
      </c>
      <c r="E691" s="44">
        <f t="shared" si="70"/>
        <v>0</v>
      </c>
      <c r="F691" s="43">
        <f t="shared" si="73"/>
        <v>0</v>
      </c>
      <c r="G691" s="45" t="e">
        <f>IF(AND(C691&lt;&gt;"",SUM(G$27:G690)&lt;E$19),$E$19/$E$23,0)</f>
        <v>#N/A</v>
      </c>
      <c r="H691" s="43">
        <f t="shared" si="74"/>
        <v>0</v>
      </c>
      <c r="I691" s="43">
        <f t="shared" si="76"/>
        <v>0</v>
      </c>
      <c r="J691" s="78" t="str">
        <f t="shared" si="75"/>
        <v>2077–2078</v>
      </c>
      <c r="K691" s="78"/>
      <c r="L691" s="89"/>
      <c r="M691" s="78"/>
      <c r="N691" s="87"/>
      <c r="O691" s="79"/>
      <c r="Q691" s="46"/>
    </row>
    <row r="692" spans="1:17" s="40" customFormat="1" ht="20.25" customHeight="1" x14ac:dyDescent="0.2">
      <c r="A692" s="41">
        <v>64985</v>
      </c>
      <c r="B692" s="42">
        <f t="shared" si="71"/>
        <v>0</v>
      </c>
      <c r="C692" s="117"/>
      <c r="D692" s="43">
        <f t="shared" si="72"/>
        <v>0</v>
      </c>
      <c r="E692" s="44">
        <f t="shared" si="70"/>
        <v>0</v>
      </c>
      <c r="F692" s="43">
        <f t="shared" si="73"/>
        <v>0</v>
      </c>
      <c r="G692" s="45" t="e">
        <f>IF(AND(C692&lt;&gt;"",SUM(G$27:G691)&lt;E$19),$E$19/$E$23,0)</f>
        <v>#N/A</v>
      </c>
      <c r="H692" s="43">
        <f t="shared" si="74"/>
        <v>0</v>
      </c>
      <c r="I692" s="43">
        <f t="shared" si="76"/>
        <v>0</v>
      </c>
      <c r="J692" s="78" t="str">
        <f t="shared" si="75"/>
        <v>2077–2078</v>
      </c>
      <c r="K692" s="78"/>
      <c r="L692" s="89"/>
      <c r="M692" s="78"/>
      <c r="N692" s="87"/>
      <c r="O692" s="79"/>
      <c r="Q692" s="46"/>
    </row>
    <row r="693" spans="1:17" s="40" customFormat="1" ht="20.25" customHeight="1" x14ac:dyDescent="0.2">
      <c r="A693" s="41">
        <v>65016</v>
      </c>
      <c r="B693" s="42">
        <f t="shared" si="71"/>
        <v>0</v>
      </c>
      <c r="C693" s="117"/>
      <c r="D693" s="43">
        <f t="shared" si="72"/>
        <v>0</v>
      </c>
      <c r="E693" s="44">
        <f t="shared" si="70"/>
        <v>0</v>
      </c>
      <c r="F693" s="43">
        <f t="shared" si="73"/>
        <v>0</v>
      </c>
      <c r="G693" s="45" t="e">
        <f>IF(AND(C693&lt;&gt;"",SUM(G$27:G692)&lt;E$19),$E$19/$E$23,0)</f>
        <v>#N/A</v>
      </c>
      <c r="H693" s="43">
        <f t="shared" si="74"/>
        <v>0</v>
      </c>
      <c r="I693" s="43">
        <f t="shared" si="76"/>
        <v>0</v>
      </c>
      <c r="J693" s="78" t="str">
        <f t="shared" si="75"/>
        <v>2077–2078</v>
      </c>
      <c r="K693" s="78"/>
      <c r="L693" s="89"/>
      <c r="M693" s="78"/>
      <c r="N693" s="87"/>
      <c r="O693" s="79"/>
      <c r="Q693" s="46"/>
    </row>
    <row r="694" spans="1:17" s="40" customFormat="1" ht="20.25" customHeight="1" x14ac:dyDescent="0.2">
      <c r="A694" s="41">
        <v>65047</v>
      </c>
      <c r="B694" s="42">
        <f t="shared" si="71"/>
        <v>0</v>
      </c>
      <c r="C694" s="117"/>
      <c r="D694" s="43">
        <f t="shared" si="72"/>
        <v>0</v>
      </c>
      <c r="E694" s="44">
        <f t="shared" si="70"/>
        <v>0</v>
      </c>
      <c r="F694" s="43">
        <f t="shared" si="73"/>
        <v>0</v>
      </c>
      <c r="G694" s="45" t="e">
        <f>IF(AND(C694&lt;&gt;"",SUM(G$27:G693)&lt;E$19),$E$19/$E$23,0)</f>
        <v>#N/A</v>
      </c>
      <c r="H694" s="43">
        <f t="shared" si="74"/>
        <v>0</v>
      </c>
      <c r="I694" s="43">
        <f t="shared" si="76"/>
        <v>0</v>
      </c>
      <c r="J694" s="78" t="str">
        <f t="shared" si="75"/>
        <v>2077–2078</v>
      </c>
      <c r="K694" s="78"/>
      <c r="L694" s="89"/>
      <c r="M694" s="78"/>
      <c r="N694" s="87"/>
      <c r="O694" s="79"/>
      <c r="Q694" s="46"/>
    </row>
    <row r="695" spans="1:17" s="40" customFormat="1" ht="20.25" customHeight="1" x14ac:dyDescent="0.2">
      <c r="A695" s="41">
        <v>65075</v>
      </c>
      <c r="B695" s="42">
        <f t="shared" si="71"/>
        <v>0</v>
      </c>
      <c r="C695" s="117"/>
      <c r="D695" s="43">
        <f t="shared" si="72"/>
        <v>0</v>
      </c>
      <c r="E695" s="44">
        <f t="shared" si="70"/>
        <v>0</v>
      </c>
      <c r="F695" s="43">
        <f t="shared" si="73"/>
        <v>0</v>
      </c>
      <c r="G695" s="45" t="e">
        <f>IF(AND(C695&lt;&gt;"",SUM(G$27:G694)&lt;E$19),$E$19/$E$23,0)</f>
        <v>#N/A</v>
      </c>
      <c r="H695" s="43">
        <f t="shared" si="74"/>
        <v>0</v>
      </c>
      <c r="I695" s="43">
        <f t="shared" si="76"/>
        <v>0</v>
      </c>
      <c r="J695" s="78" t="str">
        <f t="shared" si="75"/>
        <v>2077–2078</v>
      </c>
      <c r="K695" s="78"/>
      <c r="L695" s="89"/>
      <c r="M695" s="78"/>
      <c r="N695" s="87"/>
      <c r="O695" s="79"/>
      <c r="Q695" s="46"/>
    </row>
    <row r="696" spans="1:17" s="40" customFormat="1" ht="20.25" customHeight="1" x14ac:dyDescent="0.2">
      <c r="A696" s="41">
        <v>65106</v>
      </c>
      <c r="B696" s="42">
        <f t="shared" si="71"/>
        <v>0</v>
      </c>
      <c r="C696" s="117"/>
      <c r="D696" s="43">
        <f t="shared" si="72"/>
        <v>0</v>
      </c>
      <c r="E696" s="44">
        <f t="shared" si="70"/>
        <v>0</v>
      </c>
      <c r="F696" s="43">
        <f t="shared" si="73"/>
        <v>0</v>
      </c>
      <c r="G696" s="45" t="e">
        <f>IF(AND(C696&lt;&gt;"",SUM(G$27:G695)&lt;E$19),$E$19/$E$23,0)</f>
        <v>#N/A</v>
      </c>
      <c r="H696" s="43">
        <f t="shared" si="74"/>
        <v>0</v>
      </c>
      <c r="I696" s="43">
        <f t="shared" si="76"/>
        <v>0</v>
      </c>
      <c r="J696" s="78" t="str">
        <f t="shared" si="75"/>
        <v>2077–2078</v>
      </c>
      <c r="K696" s="78"/>
      <c r="L696" s="89"/>
      <c r="M696" s="78"/>
      <c r="N696" s="87"/>
      <c r="O696" s="79"/>
      <c r="Q696" s="46"/>
    </row>
    <row r="697" spans="1:17" s="40" customFormat="1" ht="20.25" customHeight="1" x14ac:dyDescent="0.2">
      <c r="A697" s="41">
        <v>65136</v>
      </c>
      <c r="B697" s="42">
        <f t="shared" si="71"/>
        <v>0</v>
      </c>
      <c r="C697" s="117"/>
      <c r="D697" s="43">
        <f t="shared" si="72"/>
        <v>0</v>
      </c>
      <c r="E697" s="44">
        <f t="shared" si="70"/>
        <v>0</v>
      </c>
      <c r="F697" s="43">
        <f t="shared" si="73"/>
        <v>0</v>
      </c>
      <c r="G697" s="45" t="e">
        <f>IF(AND(C697&lt;&gt;"",SUM(G$27:G696)&lt;E$19),$E$19/$E$23,0)</f>
        <v>#N/A</v>
      </c>
      <c r="H697" s="43">
        <f t="shared" si="74"/>
        <v>0</v>
      </c>
      <c r="I697" s="43">
        <f t="shared" si="76"/>
        <v>0</v>
      </c>
      <c r="J697" s="78" t="str">
        <f t="shared" si="75"/>
        <v>2077–2078</v>
      </c>
      <c r="K697" s="78"/>
      <c r="L697" s="89"/>
      <c r="M697" s="78"/>
      <c r="N697" s="87"/>
      <c r="O697" s="79"/>
      <c r="Q697" s="46"/>
    </row>
    <row r="698" spans="1:17" s="40" customFormat="1" ht="20.25" customHeight="1" x14ac:dyDescent="0.2">
      <c r="A698" s="41">
        <v>65167</v>
      </c>
      <c r="B698" s="42">
        <f t="shared" si="71"/>
        <v>0</v>
      </c>
      <c r="C698" s="117"/>
      <c r="D698" s="43">
        <f t="shared" si="72"/>
        <v>0</v>
      </c>
      <c r="E698" s="44">
        <f t="shared" si="70"/>
        <v>0</v>
      </c>
      <c r="F698" s="43">
        <f t="shared" si="73"/>
        <v>0</v>
      </c>
      <c r="G698" s="45" t="e">
        <f>IF(AND(C698&lt;&gt;"",SUM(G$27:G697)&lt;E$19),$E$19/$E$23,0)</f>
        <v>#N/A</v>
      </c>
      <c r="H698" s="43">
        <f t="shared" si="74"/>
        <v>0</v>
      </c>
      <c r="I698" s="43">
        <f t="shared" si="76"/>
        <v>0</v>
      </c>
      <c r="J698" s="78" t="str">
        <f t="shared" si="75"/>
        <v>2077–2078</v>
      </c>
      <c r="K698" s="78"/>
      <c r="L698" s="89"/>
      <c r="M698" s="78"/>
      <c r="N698" s="87"/>
      <c r="O698" s="79"/>
      <c r="Q698" s="46"/>
    </row>
    <row r="699" spans="1:17" s="40" customFormat="1" ht="20.25" customHeight="1" x14ac:dyDescent="0.2">
      <c r="A699" s="41">
        <v>65197</v>
      </c>
      <c r="B699" s="42">
        <f t="shared" si="71"/>
        <v>0</v>
      </c>
      <c r="C699" s="117"/>
      <c r="D699" s="43">
        <f t="shared" si="72"/>
        <v>0</v>
      </c>
      <c r="E699" s="44">
        <f t="shared" si="70"/>
        <v>0</v>
      </c>
      <c r="F699" s="43">
        <f t="shared" si="73"/>
        <v>0</v>
      </c>
      <c r="G699" s="45" t="e">
        <f>IF(AND(C699&lt;&gt;"",SUM(G$27:G698)&lt;E$19),$E$19/$E$23,0)</f>
        <v>#N/A</v>
      </c>
      <c r="H699" s="43">
        <f t="shared" si="74"/>
        <v>0</v>
      </c>
      <c r="I699" s="43">
        <f t="shared" si="76"/>
        <v>0</v>
      </c>
      <c r="J699" s="78" t="str">
        <f t="shared" si="75"/>
        <v>2078–2079</v>
      </c>
      <c r="K699" s="78"/>
      <c r="L699" s="89"/>
      <c r="M699" s="78"/>
      <c r="N699" s="87"/>
      <c r="O699" s="79"/>
      <c r="Q699" s="46"/>
    </row>
    <row r="700" spans="1:17" s="40" customFormat="1" ht="20.25" customHeight="1" x14ac:dyDescent="0.2">
      <c r="A700" s="41">
        <v>65228</v>
      </c>
      <c r="B700" s="42">
        <f t="shared" si="71"/>
        <v>0</v>
      </c>
      <c r="C700" s="117"/>
      <c r="D700" s="43">
        <f t="shared" si="72"/>
        <v>0</v>
      </c>
      <c r="E700" s="44">
        <f t="shared" si="70"/>
        <v>0</v>
      </c>
      <c r="F700" s="43">
        <f t="shared" si="73"/>
        <v>0</v>
      </c>
      <c r="G700" s="45" t="e">
        <f>IF(AND(C700&lt;&gt;"",SUM(G$27:G699)&lt;E$19),$E$19/$E$23,0)</f>
        <v>#N/A</v>
      </c>
      <c r="H700" s="43">
        <f t="shared" si="74"/>
        <v>0</v>
      </c>
      <c r="I700" s="43">
        <f t="shared" si="76"/>
        <v>0</v>
      </c>
      <c r="J700" s="78" t="str">
        <f t="shared" si="75"/>
        <v>2078–2079</v>
      </c>
      <c r="K700" s="78"/>
      <c r="L700" s="89"/>
      <c r="M700" s="78"/>
      <c r="N700" s="87"/>
      <c r="O700" s="79"/>
      <c r="Q700" s="46"/>
    </row>
    <row r="701" spans="1:17" s="40" customFormat="1" ht="20.25" customHeight="1" x14ac:dyDescent="0.2">
      <c r="A701" s="41">
        <v>65259</v>
      </c>
      <c r="B701" s="42">
        <f t="shared" si="71"/>
        <v>0</v>
      </c>
      <c r="C701" s="117"/>
      <c r="D701" s="43">
        <f t="shared" si="72"/>
        <v>0</v>
      </c>
      <c r="E701" s="44">
        <f t="shared" si="70"/>
        <v>0</v>
      </c>
      <c r="F701" s="43">
        <f t="shared" si="73"/>
        <v>0</v>
      </c>
      <c r="G701" s="45" t="e">
        <f>IF(AND(C701&lt;&gt;"",SUM(G$27:G700)&lt;E$19),$E$19/$E$23,0)</f>
        <v>#N/A</v>
      </c>
      <c r="H701" s="43">
        <f t="shared" si="74"/>
        <v>0</v>
      </c>
      <c r="I701" s="43">
        <f t="shared" si="76"/>
        <v>0</v>
      </c>
      <c r="J701" s="78" t="str">
        <f t="shared" si="75"/>
        <v>2078–2079</v>
      </c>
      <c r="K701" s="78"/>
      <c r="L701" s="89"/>
      <c r="M701" s="78"/>
      <c r="N701" s="87"/>
      <c r="O701" s="79"/>
      <c r="Q701" s="46"/>
    </row>
    <row r="702" spans="1:17" s="40" customFormat="1" ht="20.25" customHeight="1" x14ac:dyDescent="0.2">
      <c r="A702" s="41">
        <v>65289</v>
      </c>
      <c r="B702" s="42">
        <f t="shared" si="71"/>
        <v>0</v>
      </c>
      <c r="C702" s="117"/>
      <c r="D702" s="43">
        <f t="shared" si="72"/>
        <v>0</v>
      </c>
      <c r="E702" s="44">
        <f t="shared" si="70"/>
        <v>0</v>
      </c>
      <c r="F702" s="43">
        <f t="shared" si="73"/>
        <v>0</v>
      </c>
      <c r="G702" s="45" t="e">
        <f>IF(AND(C702&lt;&gt;"",SUM(G$27:G701)&lt;E$19),$E$19/$E$23,0)</f>
        <v>#N/A</v>
      </c>
      <c r="H702" s="43">
        <f t="shared" si="74"/>
        <v>0</v>
      </c>
      <c r="I702" s="43">
        <f t="shared" si="76"/>
        <v>0</v>
      </c>
      <c r="J702" s="78" t="str">
        <f t="shared" si="75"/>
        <v>2078–2079</v>
      </c>
      <c r="K702" s="78"/>
      <c r="L702" s="89"/>
      <c r="M702" s="78"/>
      <c r="N702" s="87"/>
      <c r="O702" s="79"/>
      <c r="Q702" s="46"/>
    </row>
    <row r="703" spans="1:17" s="40" customFormat="1" ht="20.25" customHeight="1" x14ac:dyDescent="0.2">
      <c r="A703" s="41">
        <v>65320</v>
      </c>
      <c r="B703" s="42">
        <f t="shared" si="71"/>
        <v>0</v>
      </c>
      <c r="C703" s="117"/>
      <c r="D703" s="43">
        <f t="shared" si="72"/>
        <v>0</v>
      </c>
      <c r="E703" s="44">
        <f t="shared" si="70"/>
        <v>0</v>
      </c>
      <c r="F703" s="43">
        <f t="shared" si="73"/>
        <v>0</v>
      </c>
      <c r="G703" s="45" t="e">
        <f>IF(AND(C703&lt;&gt;"",SUM(G$27:G702)&lt;E$19),$E$19/$E$23,0)</f>
        <v>#N/A</v>
      </c>
      <c r="H703" s="43">
        <f t="shared" si="74"/>
        <v>0</v>
      </c>
      <c r="I703" s="43">
        <f t="shared" si="76"/>
        <v>0</v>
      </c>
      <c r="J703" s="78" t="str">
        <f t="shared" si="75"/>
        <v>2078–2079</v>
      </c>
      <c r="K703" s="78"/>
      <c r="L703" s="89"/>
      <c r="M703" s="78"/>
      <c r="N703" s="87"/>
      <c r="O703" s="79"/>
      <c r="Q703" s="46"/>
    </row>
    <row r="704" spans="1:17" s="40" customFormat="1" ht="20.25" customHeight="1" x14ac:dyDescent="0.2">
      <c r="A704" s="41">
        <v>65350</v>
      </c>
      <c r="B704" s="42">
        <f t="shared" si="71"/>
        <v>0</v>
      </c>
      <c r="C704" s="117"/>
      <c r="D704" s="43">
        <f t="shared" si="72"/>
        <v>0</v>
      </c>
      <c r="E704" s="44">
        <f t="shared" si="70"/>
        <v>0</v>
      </c>
      <c r="F704" s="43">
        <f t="shared" si="73"/>
        <v>0</v>
      </c>
      <c r="G704" s="45" t="e">
        <f>IF(AND(C704&lt;&gt;"",SUM(G$27:G703)&lt;E$19),$E$19/$E$23,0)</f>
        <v>#N/A</v>
      </c>
      <c r="H704" s="43">
        <f t="shared" si="74"/>
        <v>0</v>
      </c>
      <c r="I704" s="43">
        <f t="shared" si="76"/>
        <v>0</v>
      </c>
      <c r="J704" s="78" t="str">
        <f t="shared" si="75"/>
        <v>2078–2079</v>
      </c>
      <c r="K704" s="78"/>
      <c r="L704" s="89"/>
      <c r="M704" s="78"/>
      <c r="N704" s="87"/>
      <c r="O704" s="79"/>
      <c r="Q704" s="46"/>
    </row>
    <row r="705" spans="1:17" s="40" customFormat="1" ht="20.25" customHeight="1" x14ac:dyDescent="0.2">
      <c r="A705" s="41">
        <v>65381</v>
      </c>
      <c r="B705" s="42">
        <f t="shared" si="71"/>
        <v>0</v>
      </c>
      <c r="C705" s="117"/>
      <c r="D705" s="43">
        <f t="shared" si="72"/>
        <v>0</v>
      </c>
      <c r="E705" s="44">
        <f t="shared" si="70"/>
        <v>0</v>
      </c>
      <c r="F705" s="43">
        <f t="shared" si="73"/>
        <v>0</v>
      </c>
      <c r="G705" s="45" t="e">
        <f>IF(AND(C705&lt;&gt;"",SUM(G$27:G704)&lt;E$19),$E$19/$E$23,0)</f>
        <v>#N/A</v>
      </c>
      <c r="H705" s="43">
        <f t="shared" si="74"/>
        <v>0</v>
      </c>
      <c r="I705" s="43">
        <f t="shared" si="76"/>
        <v>0</v>
      </c>
      <c r="J705" s="78" t="str">
        <f t="shared" si="75"/>
        <v>2078–2079</v>
      </c>
      <c r="K705" s="78"/>
      <c r="L705" s="89"/>
      <c r="M705" s="78"/>
      <c r="N705" s="87"/>
      <c r="O705" s="79"/>
      <c r="Q705" s="46"/>
    </row>
    <row r="706" spans="1:17" s="40" customFormat="1" ht="20.25" customHeight="1" x14ac:dyDescent="0.2">
      <c r="A706" s="41">
        <v>65412</v>
      </c>
      <c r="B706" s="42">
        <f t="shared" si="71"/>
        <v>0</v>
      </c>
      <c r="C706" s="117"/>
      <c r="D706" s="43">
        <f t="shared" si="72"/>
        <v>0</v>
      </c>
      <c r="E706" s="44">
        <f t="shared" si="70"/>
        <v>0</v>
      </c>
      <c r="F706" s="43">
        <f t="shared" si="73"/>
        <v>0</v>
      </c>
      <c r="G706" s="45" t="e">
        <f>IF(AND(C706&lt;&gt;"",SUM(G$27:G705)&lt;E$19),$E$19/$E$23,0)</f>
        <v>#N/A</v>
      </c>
      <c r="H706" s="43">
        <f t="shared" si="74"/>
        <v>0</v>
      </c>
      <c r="I706" s="43">
        <f t="shared" si="76"/>
        <v>0</v>
      </c>
      <c r="J706" s="78" t="str">
        <f t="shared" si="75"/>
        <v>2078–2079</v>
      </c>
      <c r="K706" s="78"/>
      <c r="L706" s="89"/>
      <c r="M706" s="78"/>
      <c r="N706" s="87"/>
      <c r="O706" s="79"/>
      <c r="Q706" s="46"/>
    </row>
    <row r="707" spans="1:17" s="40" customFormat="1" ht="20.25" customHeight="1" x14ac:dyDescent="0.2">
      <c r="A707" s="41">
        <v>65440</v>
      </c>
      <c r="B707" s="42">
        <f t="shared" si="71"/>
        <v>0</v>
      </c>
      <c r="C707" s="117"/>
      <c r="D707" s="43">
        <f t="shared" si="72"/>
        <v>0</v>
      </c>
      <c r="E707" s="44">
        <f t="shared" si="70"/>
        <v>0</v>
      </c>
      <c r="F707" s="43">
        <f t="shared" si="73"/>
        <v>0</v>
      </c>
      <c r="G707" s="45" t="e">
        <f>IF(AND(C707&lt;&gt;"",SUM(G$27:G706)&lt;E$19),$E$19/$E$23,0)</f>
        <v>#N/A</v>
      </c>
      <c r="H707" s="43">
        <f t="shared" si="74"/>
        <v>0</v>
      </c>
      <c r="I707" s="43">
        <f t="shared" si="76"/>
        <v>0</v>
      </c>
      <c r="J707" s="78" t="str">
        <f t="shared" si="75"/>
        <v>2078–2079</v>
      </c>
      <c r="K707" s="78"/>
      <c r="L707" s="89"/>
      <c r="M707" s="78"/>
      <c r="N707" s="87"/>
      <c r="O707" s="79"/>
      <c r="Q707" s="46"/>
    </row>
    <row r="708" spans="1:17" s="40" customFormat="1" ht="20.25" customHeight="1" x14ac:dyDescent="0.2">
      <c r="A708" s="41">
        <v>65471</v>
      </c>
      <c r="B708" s="42">
        <f t="shared" si="71"/>
        <v>0</v>
      </c>
      <c r="C708" s="117"/>
      <c r="D708" s="43">
        <f t="shared" si="72"/>
        <v>0</v>
      </c>
      <c r="E708" s="44">
        <f t="shared" si="70"/>
        <v>0</v>
      </c>
      <c r="F708" s="43">
        <f t="shared" si="73"/>
        <v>0</v>
      </c>
      <c r="G708" s="45" t="e">
        <f>IF(AND(C708&lt;&gt;"",SUM(G$27:G707)&lt;E$19),$E$19/$E$23,0)</f>
        <v>#N/A</v>
      </c>
      <c r="H708" s="43">
        <f t="shared" si="74"/>
        <v>0</v>
      </c>
      <c r="I708" s="43">
        <f t="shared" si="76"/>
        <v>0</v>
      </c>
      <c r="J708" s="78" t="str">
        <f t="shared" si="75"/>
        <v>2078–2079</v>
      </c>
      <c r="K708" s="78"/>
      <c r="L708" s="89"/>
      <c r="M708" s="78"/>
      <c r="N708" s="87"/>
      <c r="O708" s="79"/>
      <c r="Q708" s="46"/>
    </row>
    <row r="709" spans="1:17" s="40" customFormat="1" ht="20.25" customHeight="1" x14ac:dyDescent="0.2">
      <c r="A709" s="41">
        <v>65501</v>
      </c>
      <c r="B709" s="42">
        <f t="shared" si="71"/>
        <v>0</v>
      </c>
      <c r="C709" s="117"/>
      <c r="D709" s="43">
        <f t="shared" si="72"/>
        <v>0</v>
      </c>
      <c r="E709" s="44">
        <f t="shared" si="70"/>
        <v>0</v>
      </c>
      <c r="F709" s="43">
        <f t="shared" si="73"/>
        <v>0</v>
      </c>
      <c r="G709" s="45" t="e">
        <f>IF(AND(C709&lt;&gt;"",SUM(G$27:G708)&lt;E$19),$E$19/$E$23,0)</f>
        <v>#N/A</v>
      </c>
      <c r="H709" s="43">
        <f t="shared" si="74"/>
        <v>0</v>
      </c>
      <c r="I709" s="43">
        <f t="shared" si="76"/>
        <v>0</v>
      </c>
      <c r="J709" s="78" t="str">
        <f t="shared" si="75"/>
        <v>2078–2079</v>
      </c>
      <c r="K709" s="78"/>
      <c r="L709" s="89"/>
      <c r="M709" s="78"/>
      <c r="N709" s="87"/>
      <c r="O709" s="79"/>
      <c r="Q709" s="46"/>
    </row>
    <row r="710" spans="1:17" s="40" customFormat="1" ht="20.25" customHeight="1" x14ac:dyDescent="0.2">
      <c r="A710" s="41">
        <v>65532</v>
      </c>
      <c r="B710" s="42">
        <f t="shared" si="71"/>
        <v>0</v>
      </c>
      <c r="C710" s="117"/>
      <c r="D710" s="43">
        <f t="shared" si="72"/>
        <v>0</v>
      </c>
      <c r="E710" s="44">
        <f t="shared" si="70"/>
        <v>0</v>
      </c>
      <c r="F710" s="43">
        <f t="shared" si="73"/>
        <v>0</v>
      </c>
      <c r="G710" s="45" t="e">
        <f>IF(AND(C710&lt;&gt;"",SUM(G$27:G709)&lt;E$19),$E$19/$E$23,0)</f>
        <v>#N/A</v>
      </c>
      <c r="H710" s="43">
        <f t="shared" si="74"/>
        <v>0</v>
      </c>
      <c r="I710" s="43">
        <f t="shared" si="76"/>
        <v>0</v>
      </c>
      <c r="J710" s="78" t="str">
        <f t="shared" si="75"/>
        <v>2078–2079</v>
      </c>
      <c r="K710" s="78"/>
      <c r="L710" s="89"/>
      <c r="M710" s="78"/>
      <c r="N710" s="87"/>
      <c r="O710" s="79"/>
      <c r="Q710" s="46"/>
    </row>
    <row r="711" spans="1:17" s="40" customFormat="1" ht="20.25" customHeight="1" x14ac:dyDescent="0.2">
      <c r="A711" s="41">
        <v>65562</v>
      </c>
      <c r="B711" s="42">
        <f t="shared" si="71"/>
        <v>0</v>
      </c>
      <c r="C711" s="117"/>
      <c r="D711" s="43">
        <f t="shared" si="72"/>
        <v>0</v>
      </c>
      <c r="E711" s="44">
        <f t="shared" si="70"/>
        <v>0</v>
      </c>
      <c r="F711" s="43">
        <f t="shared" si="73"/>
        <v>0</v>
      </c>
      <c r="G711" s="45" t="e">
        <f>IF(AND(C711&lt;&gt;"",SUM(G$27:G710)&lt;E$19),$E$19/$E$23,0)</f>
        <v>#N/A</v>
      </c>
      <c r="H711" s="43">
        <f t="shared" si="74"/>
        <v>0</v>
      </c>
      <c r="I711" s="43">
        <f t="shared" si="76"/>
        <v>0</v>
      </c>
      <c r="J711" s="78" t="str">
        <f t="shared" si="75"/>
        <v>2079–2080</v>
      </c>
      <c r="K711" s="78"/>
      <c r="L711" s="89"/>
      <c r="M711" s="78"/>
      <c r="N711" s="87"/>
      <c r="O711" s="79"/>
      <c r="Q711" s="46"/>
    </row>
    <row r="712" spans="1:17" s="40" customFormat="1" ht="20.25" customHeight="1" x14ac:dyDescent="0.2">
      <c r="A712" s="41">
        <v>65593</v>
      </c>
      <c r="B712" s="42">
        <f t="shared" si="71"/>
        <v>0</v>
      </c>
      <c r="C712" s="117"/>
      <c r="D712" s="43">
        <f t="shared" si="72"/>
        <v>0</v>
      </c>
      <c r="E712" s="44">
        <f t="shared" si="70"/>
        <v>0</v>
      </c>
      <c r="F712" s="43">
        <f t="shared" si="73"/>
        <v>0</v>
      </c>
      <c r="G712" s="45" t="e">
        <f>IF(AND(C712&lt;&gt;"",SUM(G$27:G711)&lt;E$19),$E$19/$E$23,0)</f>
        <v>#N/A</v>
      </c>
      <c r="H712" s="43">
        <f t="shared" si="74"/>
        <v>0</v>
      </c>
      <c r="I712" s="43">
        <f t="shared" si="76"/>
        <v>0</v>
      </c>
      <c r="J712" s="78" t="str">
        <f t="shared" si="75"/>
        <v>2079–2080</v>
      </c>
      <c r="K712" s="78"/>
      <c r="L712" s="89"/>
      <c r="M712" s="78"/>
      <c r="N712" s="87"/>
      <c r="O712" s="79"/>
      <c r="Q712" s="46"/>
    </row>
    <row r="713" spans="1:17" s="40" customFormat="1" ht="20.25" customHeight="1" x14ac:dyDescent="0.2">
      <c r="A713" s="41">
        <v>65624</v>
      </c>
      <c r="B713" s="42">
        <f t="shared" si="71"/>
        <v>0</v>
      </c>
      <c r="C713" s="117"/>
      <c r="D713" s="43">
        <f t="shared" si="72"/>
        <v>0</v>
      </c>
      <c r="E713" s="44">
        <f t="shared" si="70"/>
        <v>0</v>
      </c>
      <c r="F713" s="43">
        <f t="shared" si="73"/>
        <v>0</v>
      </c>
      <c r="G713" s="45" t="e">
        <f>IF(AND(C713&lt;&gt;"",SUM(G$27:G712)&lt;E$19),$E$19/$E$23,0)</f>
        <v>#N/A</v>
      </c>
      <c r="H713" s="43">
        <f t="shared" si="74"/>
        <v>0</v>
      </c>
      <c r="I713" s="43">
        <f t="shared" si="76"/>
        <v>0</v>
      </c>
      <c r="J713" s="78" t="str">
        <f t="shared" si="75"/>
        <v>2079–2080</v>
      </c>
      <c r="K713" s="78"/>
      <c r="L713" s="89"/>
      <c r="M713" s="78"/>
      <c r="N713" s="87"/>
      <c r="O713" s="79"/>
      <c r="Q713" s="46"/>
    </row>
    <row r="714" spans="1:17" s="40" customFormat="1" ht="20.25" customHeight="1" x14ac:dyDescent="0.2">
      <c r="A714" s="41">
        <v>65654</v>
      </c>
      <c r="B714" s="42">
        <f t="shared" si="71"/>
        <v>0</v>
      </c>
      <c r="C714" s="117"/>
      <c r="D714" s="43">
        <f t="shared" si="72"/>
        <v>0</v>
      </c>
      <c r="E714" s="44">
        <f t="shared" si="70"/>
        <v>0</v>
      </c>
      <c r="F714" s="43">
        <f t="shared" si="73"/>
        <v>0</v>
      </c>
      <c r="G714" s="45" t="e">
        <f>IF(AND(C714&lt;&gt;"",SUM(G$27:G713)&lt;E$19),$E$19/$E$23,0)</f>
        <v>#N/A</v>
      </c>
      <c r="H714" s="43">
        <f t="shared" si="74"/>
        <v>0</v>
      </c>
      <c r="I714" s="43">
        <f t="shared" si="76"/>
        <v>0</v>
      </c>
      <c r="J714" s="78" t="str">
        <f t="shared" si="75"/>
        <v>2079–2080</v>
      </c>
      <c r="K714" s="78"/>
      <c r="L714" s="89"/>
      <c r="M714" s="78"/>
      <c r="N714" s="87"/>
      <c r="O714" s="79"/>
      <c r="Q714" s="46"/>
    </row>
    <row r="715" spans="1:17" s="40" customFormat="1" ht="20.25" customHeight="1" x14ac:dyDescent="0.2">
      <c r="A715" s="41">
        <v>65685</v>
      </c>
      <c r="B715" s="42">
        <f t="shared" si="71"/>
        <v>0</v>
      </c>
      <c r="C715" s="117"/>
      <c r="D715" s="43">
        <f t="shared" si="72"/>
        <v>0</v>
      </c>
      <c r="E715" s="44">
        <f t="shared" si="70"/>
        <v>0</v>
      </c>
      <c r="F715" s="43">
        <f t="shared" si="73"/>
        <v>0</v>
      </c>
      <c r="G715" s="45" t="e">
        <f>IF(AND(C715&lt;&gt;"",SUM(G$27:G714)&lt;E$19),$E$19/$E$23,0)</f>
        <v>#N/A</v>
      </c>
      <c r="H715" s="43">
        <f t="shared" si="74"/>
        <v>0</v>
      </c>
      <c r="I715" s="43">
        <f t="shared" si="76"/>
        <v>0</v>
      </c>
      <c r="J715" s="78" t="str">
        <f t="shared" si="75"/>
        <v>2079–2080</v>
      </c>
      <c r="K715" s="78"/>
      <c r="L715" s="89"/>
      <c r="M715" s="78"/>
      <c r="N715" s="87"/>
      <c r="O715" s="79"/>
      <c r="Q715" s="46"/>
    </row>
    <row r="716" spans="1:17" s="40" customFormat="1" ht="20.25" customHeight="1" x14ac:dyDescent="0.2">
      <c r="A716" s="41">
        <v>65715</v>
      </c>
      <c r="B716" s="42">
        <f t="shared" si="71"/>
        <v>0</v>
      </c>
      <c r="C716" s="117"/>
      <c r="D716" s="43">
        <f t="shared" si="72"/>
        <v>0</v>
      </c>
      <c r="E716" s="44">
        <f t="shared" si="70"/>
        <v>0</v>
      </c>
      <c r="F716" s="43">
        <f t="shared" si="73"/>
        <v>0</v>
      </c>
      <c r="G716" s="45" t="e">
        <f>IF(AND(C716&lt;&gt;"",SUM(G$27:G715)&lt;E$19),$E$19/$E$23,0)</f>
        <v>#N/A</v>
      </c>
      <c r="H716" s="43">
        <f t="shared" si="74"/>
        <v>0</v>
      </c>
      <c r="I716" s="43">
        <f t="shared" si="76"/>
        <v>0</v>
      </c>
      <c r="J716" s="78" t="str">
        <f t="shared" si="75"/>
        <v>2079–2080</v>
      </c>
      <c r="K716" s="78"/>
      <c r="L716" s="89"/>
      <c r="M716" s="78"/>
      <c r="N716" s="87"/>
      <c r="O716" s="79"/>
      <c r="Q716" s="46"/>
    </row>
    <row r="717" spans="1:17" s="40" customFormat="1" ht="20.25" customHeight="1" x14ac:dyDescent="0.2">
      <c r="A717" s="41">
        <v>65746</v>
      </c>
      <c r="B717" s="42">
        <f t="shared" si="71"/>
        <v>0</v>
      </c>
      <c r="C717" s="117"/>
      <c r="D717" s="43">
        <f t="shared" si="72"/>
        <v>0</v>
      </c>
      <c r="E717" s="44">
        <f t="shared" si="70"/>
        <v>0</v>
      </c>
      <c r="F717" s="43">
        <f t="shared" si="73"/>
        <v>0</v>
      </c>
      <c r="G717" s="45" t="e">
        <f>IF(AND(C717&lt;&gt;"",SUM(G$27:G716)&lt;E$19),$E$19/$E$23,0)</f>
        <v>#N/A</v>
      </c>
      <c r="H717" s="43">
        <f t="shared" si="74"/>
        <v>0</v>
      </c>
      <c r="I717" s="43">
        <f t="shared" si="76"/>
        <v>0</v>
      </c>
      <c r="J717" s="78" t="str">
        <f t="shared" si="75"/>
        <v>2079–2080</v>
      </c>
      <c r="K717" s="78"/>
      <c r="L717" s="89"/>
      <c r="M717" s="78"/>
      <c r="N717" s="87"/>
      <c r="O717" s="79"/>
      <c r="Q717" s="46"/>
    </row>
    <row r="718" spans="1:17" s="40" customFormat="1" ht="20.25" customHeight="1" x14ac:dyDescent="0.2">
      <c r="A718" s="41">
        <v>65777</v>
      </c>
      <c r="B718" s="42">
        <f t="shared" si="71"/>
        <v>0</v>
      </c>
      <c r="C718" s="117"/>
      <c r="D718" s="43">
        <f t="shared" si="72"/>
        <v>0</v>
      </c>
      <c r="E718" s="44">
        <f t="shared" si="70"/>
        <v>0</v>
      </c>
      <c r="F718" s="43">
        <f t="shared" si="73"/>
        <v>0</v>
      </c>
      <c r="G718" s="45" t="e">
        <f>IF(AND(C718&lt;&gt;"",SUM(G$27:G717)&lt;E$19),$E$19/$E$23,0)</f>
        <v>#N/A</v>
      </c>
      <c r="H718" s="43">
        <f t="shared" si="74"/>
        <v>0</v>
      </c>
      <c r="I718" s="43">
        <f t="shared" si="76"/>
        <v>0</v>
      </c>
      <c r="J718" s="78" t="str">
        <f t="shared" si="75"/>
        <v>2079–2080</v>
      </c>
      <c r="K718" s="78"/>
      <c r="L718" s="89"/>
      <c r="M718" s="78"/>
      <c r="N718" s="87"/>
      <c r="O718" s="79"/>
      <c r="Q718" s="46"/>
    </row>
    <row r="719" spans="1:17" s="40" customFormat="1" ht="20.25" customHeight="1" x14ac:dyDescent="0.2">
      <c r="A719" s="41">
        <v>65806</v>
      </c>
      <c r="B719" s="42">
        <f t="shared" si="71"/>
        <v>0</v>
      </c>
      <c r="C719" s="117"/>
      <c r="D719" s="43">
        <f t="shared" si="72"/>
        <v>0</v>
      </c>
      <c r="E719" s="44">
        <f t="shared" si="70"/>
        <v>0</v>
      </c>
      <c r="F719" s="43">
        <f t="shared" si="73"/>
        <v>0</v>
      </c>
      <c r="G719" s="45" t="e">
        <f>IF(AND(C719&lt;&gt;"",SUM(G$27:G718)&lt;E$19),$E$19/$E$23,0)</f>
        <v>#N/A</v>
      </c>
      <c r="H719" s="43">
        <f t="shared" si="74"/>
        <v>0</v>
      </c>
      <c r="I719" s="43">
        <f t="shared" si="76"/>
        <v>0</v>
      </c>
      <c r="J719" s="78" t="str">
        <f t="shared" si="75"/>
        <v>2079–2080</v>
      </c>
      <c r="K719" s="78"/>
      <c r="L719" s="89"/>
      <c r="M719" s="78"/>
      <c r="N719" s="87"/>
      <c r="O719" s="79"/>
      <c r="Q719" s="46"/>
    </row>
    <row r="720" spans="1:17" s="40" customFormat="1" ht="20.25" customHeight="1" x14ac:dyDescent="0.2">
      <c r="A720" s="41">
        <v>65837</v>
      </c>
      <c r="B720" s="42">
        <f t="shared" si="71"/>
        <v>0</v>
      </c>
      <c r="C720" s="117"/>
      <c r="D720" s="43">
        <f t="shared" si="72"/>
        <v>0</v>
      </c>
      <c r="E720" s="44">
        <f t="shared" si="70"/>
        <v>0</v>
      </c>
      <c r="F720" s="43">
        <f t="shared" si="73"/>
        <v>0</v>
      </c>
      <c r="G720" s="45" t="e">
        <f>IF(AND(C720&lt;&gt;"",SUM(G$27:G719)&lt;E$19),$E$19/$E$23,0)</f>
        <v>#N/A</v>
      </c>
      <c r="H720" s="43">
        <f t="shared" si="74"/>
        <v>0</v>
      </c>
      <c r="I720" s="43">
        <f t="shared" si="76"/>
        <v>0</v>
      </c>
      <c r="J720" s="78" t="str">
        <f t="shared" si="75"/>
        <v>2079–2080</v>
      </c>
      <c r="K720" s="78"/>
      <c r="L720" s="89"/>
      <c r="M720" s="78"/>
      <c r="N720" s="87"/>
      <c r="O720" s="79"/>
      <c r="Q720" s="46"/>
    </row>
    <row r="721" spans="1:17" s="40" customFormat="1" ht="20.25" customHeight="1" x14ac:dyDescent="0.2">
      <c r="A721" s="41">
        <v>65867</v>
      </c>
      <c r="B721" s="42">
        <f t="shared" si="71"/>
        <v>0</v>
      </c>
      <c r="C721" s="117"/>
      <c r="D721" s="43">
        <f t="shared" si="72"/>
        <v>0</v>
      </c>
      <c r="E721" s="44">
        <f t="shared" si="70"/>
        <v>0</v>
      </c>
      <c r="F721" s="43">
        <f t="shared" si="73"/>
        <v>0</v>
      </c>
      <c r="G721" s="45" t="e">
        <f>IF(AND(C721&lt;&gt;"",SUM(G$27:G720)&lt;E$19),$E$19/$E$23,0)</f>
        <v>#N/A</v>
      </c>
      <c r="H721" s="43">
        <f t="shared" si="74"/>
        <v>0</v>
      </c>
      <c r="I721" s="43">
        <f t="shared" si="76"/>
        <v>0</v>
      </c>
      <c r="J721" s="78" t="str">
        <f t="shared" si="75"/>
        <v>2079–2080</v>
      </c>
      <c r="K721" s="78"/>
      <c r="L721" s="89"/>
      <c r="M721" s="78"/>
      <c r="N721" s="87"/>
      <c r="O721" s="79"/>
      <c r="Q721" s="46"/>
    </row>
    <row r="722" spans="1:17" s="40" customFormat="1" ht="20.25" customHeight="1" x14ac:dyDescent="0.2">
      <c r="A722" s="41">
        <v>65898</v>
      </c>
      <c r="B722" s="42">
        <f t="shared" si="71"/>
        <v>0</v>
      </c>
      <c r="C722" s="117"/>
      <c r="D722" s="43">
        <f t="shared" si="72"/>
        <v>0</v>
      </c>
      <c r="E722" s="44">
        <f t="shared" si="70"/>
        <v>0</v>
      </c>
      <c r="F722" s="43">
        <f t="shared" si="73"/>
        <v>0</v>
      </c>
      <c r="G722" s="45" t="e">
        <f>IF(AND(C722&lt;&gt;"",SUM(G$27:G721)&lt;E$19),$E$19/$E$23,0)</f>
        <v>#N/A</v>
      </c>
      <c r="H722" s="43">
        <f t="shared" si="74"/>
        <v>0</v>
      </c>
      <c r="I722" s="43">
        <f t="shared" si="76"/>
        <v>0</v>
      </c>
      <c r="J722" s="78" t="str">
        <f t="shared" si="75"/>
        <v>2079–2080</v>
      </c>
      <c r="K722" s="78"/>
      <c r="L722" s="89"/>
      <c r="M722" s="78"/>
      <c r="N722" s="87"/>
      <c r="O722" s="79"/>
      <c r="Q722" s="46"/>
    </row>
    <row r="723" spans="1:17" s="40" customFormat="1" ht="20.25" customHeight="1" x14ac:dyDescent="0.2">
      <c r="A723" s="41">
        <v>65928</v>
      </c>
      <c r="B723" s="42">
        <f t="shared" si="71"/>
        <v>0</v>
      </c>
      <c r="C723" s="117"/>
      <c r="D723" s="43">
        <f t="shared" si="72"/>
        <v>0</v>
      </c>
      <c r="E723" s="44">
        <f t="shared" si="70"/>
        <v>0</v>
      </c>
      <c r="F723" s="43">
        <f t="shared" si="73"/>
        <v>0</v>
      </c>
      <c r="G723" s="45" t="e">
        <f>IF(AND(C723&lt;&gt;"",SUM(G$27:G722)&lt;E$19),$E$19/$E$23,0)</f>
        <v>#N/A</v>
      </c>
      <c r="H723" s="43">
        <f t="shared" si="74"/>
        <v>0</v>
      </c>
      <c r="I723" s="43">
        <f t="shared" si="76"/>
        <v>0</v>
      </c>
      <c r="J723" s="78" t="str">
        <f t="shared" si="75"/>
        <v>2080–2081</v>
      </c>
      <c r="K723" s="78"/>
      <c r="L723" s="89"/>
      <c r="M723" s="78"/>
      <c r="N723" s="87"/>
      <c r="O723" s="79"/>
      <c r="Q723" s="46"/>
    </row>
    <row r="724" spans="1:17" s="40" customFormat="1" ht="20.25" customHeight="1" x14ac:dyDescent="0.2">
      <c r="A724" s="41">
        <v>65959</v>
      </c>
      <c r="B724" s="42">
        <f t="shared" si="71"/>
        <v>0</v>
      </c>
      <c r="C724" s="117"/>
      <c r="D724" s="43">
        <f t="shared" si="72"/>
        <v>0</v>
      </c>
      <c r="E724" s="44">
        <f t="shared" si="70"/>
        <v>0</v>
      </c>
      <c r="F724" s="43">
        <f t="shared" si="73"/>
        <v>0</v>
      </c>
      <c r="G724" s="45" t="e">
        <f>IF(AND(C724&lt;&gt;"",SUM(G$27:G723)&lt;E$19),$E$19/$E$23,0)</f>
        <v>#N/A</v>
      </c>
      <c r="H724" s="43">
        <f t="shared" si="74"/>
        <v>0</v>
      </c>
      <c r="I724" s="43">
        <f t="shared" si="76"/>
        <v>0</v>
      </c>
      <c r="J724" s="78" t="str">
        <f t="shared" si="75"/>
        <v>2080–2081</v>
      </c>
      <c r="K724" s="78"/>
      <c r="L724" s="89"/>
      <c r="M724" s="78"/>
      <c r="N724" s="87"/>
      <c r="O724" s="79"/>
      <c r="Q724" s="46"/>
    </row>
    <row r="725" spans="1:17" s="40" customFormat="1" ht="20.25" customHeight="1" x14ac:dyDescent="0.2">
      <c r="A725" s="41">
        <v>65990</v>
      </c>
      <c r="B725" s="42">
        <f t="shared" si="71"/>
        <v>0</v>
      </c>
      <c r="C725" s="117"/>
      <c r="D725" s="43">
        <f t="shared" si="72"/>
        <v>0</v>
      </c>
      <c r="E725" s="44">
        <f t="shared" si="70"/>
        <v>0</v>
      </c>
      <c r="F725" s="43">
        <f t="shared" si="73"/>
        <v>0</v>
      </c>
      <c r="G725" s="45" t="e">
        <f>IF(AND(C725&lt;&gt;"",SUM(G$27:G724)&lt;E$19),$E$19/$E$23,0)</f>
        <v>#N/A</v>
      </c>
      <c r="H725" s="43">
        <f t="shared" si="74"/>
        <v>0</v>
      </c>
      <c r="I725" s="43">
        <f t="shared" si="76"/>
        <v>0</v>
      </c>
      <c r="J725" s="78" t="str">
        <f t="shared" si="75"/>
        <v>2080–2081</v>
      </c>
      <c r="K725" s="78"/>
      <c r="L725" s="89"/>
      <c r="M725" s="78"/>
      <c r="N725" s="87"/>
      <c r="O725" s="79"/>
      <c r="Q725" s="46"/>
    </row>
    <row r="726" spans="1:17" s="40" customFormat="1" ht="20.25" customHeight="1" x14ac:dyDescent="0.2">
      <c r="A726" s="41">
        <v>66020</v>
      </c>
      <c r="B726" s="42">
        <f t="shared" si="71"/>
        <v>0</v>
      </c>
      <c r="C726" s="117"/>
      <c r="D726" s="43">
        <f t="shared" si="72"/>
        <v>0</v>
      </c>
      <c r="E726" s="44">
        <f t="shared" si="70"/>
        <v>0</v>
      </c>
      <c r="F726" s="43">
        <f t="shared" si="73"/>
        <v>0</v>
      </c>
      <c r="G726" s="45" t="e">
        <f>IF(AND(C726&lt;&gt;"",SUM(G$27:G725)&lt;E$19),$E$19/$E$23,0)</f>
        <v>#N/A</v>
      </c>
      <c r="H726" s="43">
        <f t="shared" si="74"/>
        <v>0</v>
      </c>
      <c r="I726" s="43">
        <f t="shared" si="76"/>
        <v>0</v>
      </c>
      <c r="J726" s="78" t="str">
        <f t="shared" si="75"/>
        <v>2080–2081</v>
      </c>
      <c r="K726" s="78"/>
      <c r="L726" s="89"/>
      <c r="M726" s="78"/>
      <c r="N726" s="87"/>
      <c r="O726" s="79"/>
      <c r="Q726" s="46"/>
    </row>
    <row r="727" spans="1:17" s="40" customFormat="1" ht="20.25" customHeight="1" x14ac:dyDescent="0.2">
      <c r="A727" s="41">
        <v>66051</v>
      </c>
      <c r="B727" s="42">
        <f t="shared" si="71"/>
        <v>0</v>
      </c>
      <c r="C727" s="117"/>
      <c r="D727" s="43">
        <f t="shared" si="72"/>
        <v>0</v>
      </c>
      <c r="E727" s="44">
        <f t="shared" si="70"/>
        <v>0</v>
      </c>
      <c r="F727" s="43">
        <f t="shared" si="73"/>
        <v>0</v>
      </c>
      <c r="G727" s="45" t="e">
        <f>IF(AND(C727&lt;&gt;"",SUM(G$27:G726)&lt;E$19),$E$19/$E$23,0)</f>
        <v>#N/A</v>
      </c>
      <c r="H727" s="43">
        <f t="shared" si="74"/>
        <v>0</v>
      </c>
      <c r="I727" s="43">
        <f t="shared" si="76"/>
        <v>0</v>
      </c>
      <c r="J727" s="78" t="str">
        <f t="shared" si="75"/>
        <v>2080–2081</v>
      </c>
      <c r="K727" s="78"/>
      <c r="L727" s="89"/>
      <c r="M727" s="78"/>
      <c r="N727" s="87"/>
      <c r="O727" s="79"/>
      <c r="Q727" s="46"/>
    </row>
    <row r="728" spans="1:17" s="40" customFormat="1" ht="20.25" customHeight="1" x14ac:dyDescent="0.2">
      <c r="A728" s="41">
        <v>66081</v>
      </c>
      <c r="B728" s="42">
        <f t="shared" si="71"/>
        <v>0</v>
      </c>
      <c r="C728" s="117"/>
      <c r="D728" s="43">
        <f t="shared" si="72"/>
        <v>0</v>
      </c>
      <c r="E728" s="44">
        <f t="shared" si="70"/>
        <v>0</v>
      </c>
      <c r="F728" s="43">
        <f t="shared" si="73"/>
        <v>0</v>
      </c>
      <c r="G728" s="45" t="e">
        <f>IF(AND(C728&lt;&gt;"",SUM(G$27:G727)&lt;E$19),$E$19/$E$23,0)</f>
        <v>#N/A</v>
      </c>
      <c r="H728" s="43">
        <f t="shared" si="74"/>
        <v>0</v>
      </c>
      <c r="I728" s="43">
        <f t="shared" si="76"/>
        <v>0</v>
      </c>
      <c r="J728" s="78" t="str">
        <f t="shared" si="75"/>
        <v>2080–2081</v>
      </c>
      <c r="K728" s="78"/>
      <c r="L728" s="89"/>
      <c r="M728" s="78"/>
      <c r="N728" s="87"/>
      <c r="O728" s="79"/>
      <c r="Q728" s="46"/>
    </row>
    <row r="729" spans="1:17" s="40" customFormat="1" ht="20.25" customHeight="1" x14ac:dyDescent="0.2">
      <c r="A729" s="41">
        <v>66112</v>
      </c>
      <c r="B729" s="42">
        <f t="shared" si="71"/>
        <v>0</v>
      </c>
      <c r="C729" s="117"/>
      <c r="D729" s="43">
        <f t="shared" si="72"/>
        <v>0</v>
      </c>
      <c r="E729" s="44">
        <f t="shared" si="70"/>
        <v>0</v>
      </c>
      <c r="F729" s="43">
        <f t="shared" si="73"/>
        <v>0</v>
      </c>
      <c r="G729" s="45" t="e">
        <f>IF(AND(C729&lt;&gt;"",SUM(G$27:G728)&lt;E$19),$E$19/$E$23,0)</f>
        <v>#N/A</v>
      </c>
      <c r="H729" s="43">
        <f t="shared" si="74"/>
        <v>0</v>
      </c>
      <c r="I729" s="43">
        <f t="shared" si="76"/>
        <v>0</v>
      </c>
      <c r="J729" s="78" t="str">
        <f t="shared" si="75"/>
        <v>2080–2081</v>
      </c>
      <c r="K729" s="78"/>
      <c r="L729" s="89"/>
      <c r="M729" s="78"/>
      <c r="N729" s="87"/>
      <c r="O729" s="79"/>
      <c r="Q729" s="46"/>
    </row>
    <row r="730" spans="1:17" s="40" customFormat="1" ht="20.25" customHeight="1" x14ac:dyDescent="0.2">
      <c r="A730" s="41">
        <v>66143</v>
      </c>
      <c r="B730" s="42">
        <f t="shared" si="71"/>
        <v>0</v>
      </c>
      <c r="C730" s="117"/>
      <c r="D730" s="43">
        <f t="shared" si="72"/>
        <v>0</v>
      </c>
      <c r="E730" s="44">
        <f t="shared" si="70"/>
        <v>0</v>
      </c>
      <c r="F730" s="43">
        <f t="shared" si="73"/>
        <v>0</v>
      </c>
      <c r="G730" s="45" t="e">
        <f>IF(AND(C730&lt;&gt;"",SUM(G$27:G729)&lt;E$19),$E$19/$E$23,0)</f>
        <v>#N/A</v>
      </c>
      <c r="H730" s="43">
        <f t="shared" si="74"/>
        <v>0</v>
      </c>
      <c r="I730" s="43">
        <f t="shared" si="76"/>
        <v>0</v>
      </c>
      <c r="J730" s="78" t="str">
        <f t="shared" si="75"/>
        <v>2080–2081</v>
      </c>
      <c r="K730" s="78"/>
      <c r="L730" s="89"/>
      <c r="M730" s="78"/>
      <c r="N730" s="87"/>
      <c r="O730" s="79"/>
      <c r="Q730" s="46"/>
    </row>
    <row r="731" spans="1:17" s="40" customFormat="1" ht="20.25" customHeight="1" x14ac:dyDescent="0.2">
      <c r="A731" s="41">
        <v>66171</v>
      </c>
      <c r="B731" s="42">
        <f t="shared" si="71"/>
        <v>0</v>
      </c>
      <c r="C731" s="117"/>
      <c r="D731" s="43">
        <f t="shared" si="72"/>
        <v>0</v>
      </c>
      <c r="E731" s="44">
        <f t="shared" ref="E731:E794" si="77">C731-D731</f>
        <v>0</v>
      </c>
      <c r="F731" s="43">
        <f t="shared" si="73"/>
        <v>0</v>
      </c>
      <c r="G731" s="45" t="e">
        <f>IF(AND(C731&lt;&gt;"",SUM(G$27:G730)&lt;E$19),$E$19/$E$23,0)</f>
        <v>#N/A</v>
      </c>
      <c r="H731" s="43">
        <f t="shared" si="74"/>
        <v>0</v>
      </c>
      <c r="I731" s="43">
        <f t="shared" si="76"/>
        <v>0</v>
      </c>
      <c r="J731" s="78" t="str">
        <f t="shared" si="75"/>
        <v>2080–2081</v>
      </c>
      <c r="K731" s="78"/>
      <c r="L731" s="89"/>
      <c r="M731" s="78"/>
      <c r="N731" s="87"/>
      <c r="O731" s="79"/>
      <c r="Q731" s="46"/>
    </row>
    <row r="732" spans="1:17" s="40" customFormat="1" ht="20.25" customHeight="1" x14ac:dyDescent="0.2">
      <c r="A732" s="41">
        <v>66202</v>
      </c>
      <c r="B732" s="42">
        <f t="shared" ref="B732:B795" si="78">IF(C732&gt;0,C732*-1,C732)</f>
        <v>0</v>
      </c>
      <c r="C732" s="117"/>
      <c r="D732" s="43">
        <f t="shared" ref="D732:D795" si="79">IF(C732="",0,IF($E$15="Beginning",IF(C731&lt;&gt;"",$F731*$E$6/12,0),IF(C731&lt;&gt;"",$F731*$E$6/12,$E$16*$E$6/12)))</f>
        <v>0</v>
      </c>
      <c r="E732" s="44">
        <f t="shared" si="77"/>
        <v>0</v>
      </c>
      <c r="F732" s="43">
        <f t="shared" ref="F732:F795" si="80">IF(C732="",0,IF(C731="",$E$16-E732,IF(C732&lt;&gt;"",F731-E732)))</f>
        <v>0</v>
      </c>
      <c r="G732" s="45" t="e">
        <f>IF(AND(C732&lt;&gt;"",SUM(G$27:G731)&lt;E$19),$E$19/$E$23,0)</f>
        <v>#N/A</v>
      </c>
      <c r="H732" s="43">
        <f t="shared" ref="H732:H795" si="81">IF(C732&lt;&gt;"",G732+H731,0)</f>
        <v>0</v>
      </c>
      <c r="I732" s="43">
        <f t="shared" si="76"/>
        <v>0</v>
      </c>
      <c r="J732" s="78" t="str">
        <f t="shared" ref="J732:J795" si="82">IF(OR(MONTH(A732)=1,MONTH(A732)=2,MONTH(A732)=3,MONTH(A732)=4,MONTH(A732)=5,MONTH(A732)=6),YEAR(A732)-1&amp;"–"&amp;YEAR(A732),YEAR(A732)&amp;"–"&amp;YEAR(A732)+1)</f>
        <v>2080–2081</v>
      </c>
      <c r="K732" s="78"/>
      <c r="L732" s="89"/>
      <c r="M732" s="78"/>
      <c r="N732" s="87"/>
      <c r="O732" s="79"/>
      <c r="Q732" s="46"/>
    </row>
    <row r="733" spans="1:17" s="40" customFormat="1" ht="20.25" customHeight="1" x14ac:dyDescent="0.2">
      <c r="A733" s="41">
        <v>66232</v>
      </c>
      <c r="B733" s="42">
        <f t="shared" si="78"/>
        <v>0</v>
      </c>
      <c r="C733" s="117"/>
      <c r="D733" s="43">
        <f t="shared" si="79"/>
        <v>0</v>
      </c>
      <c r="E733" s="44">
        <f t="shared" si="77"/>
        <v>0</v>
      </c>
      <c r="F733" s="43">
        <f t="shared" si="80"/>
        <v>0</v>
      </c>
      <c r="G733" s="45" t="e">
        <f>IF(AND(C733&lt;&gt;"",SUM(G$27:G732)&lt;E$19),$E$19/$E$23,0)</f>
        <v>#N/A</v>
      </c>
      <c r="H733" s="43">
        <f t="shared" si="81"/>
        <v>0</v>
      </c>
      <c r="I733" s="43">
        <f t="shared" ref="I733:I796" si="83">IF(C733&lt;&gt;"",$E$19-H733,0)</f>
        <v>0</v>
      </c>
      <c r="J733" s="78" t="str">
        <f t="shared" si="82"/>
        <v>2080–2081</v>
      </c>
      <c r="K733" s="78"/>
      <c r="L733" s="89"/>
      <c r="M733" s="78"/>
      <c r="N733" s="87"/>
      <c r="O733" s="79"/>
      <c r="Q733" s="46"/>
    </row>
    <row r="734" spans="1:17" s="40" customFormat="1" ht="20.25" customHeight="1" x14ac:dyDescent="0.2">
      <c r="A734" s="41">
        <v>66263</v>
      </c>
      <c r="B734" s="42">
        <f t="shared" si="78"/>
        <v>0</v>
      </c>
      <c r="C734" s="117"/>
      <c r="D734" s="43">
        <f t="shared" si="79"/>
        <v>0</v>
      </c>
      <c r="E734" s="44">
        <f t="shared" si="77"/>
        <v>0</v>
      </c>
      <c r="F734" s="43">
        <f t="shared" si="80"/>
        <v>0</v>
      </c>
      <c r="G734" s="45" t="e">
        <f>IF(AND(C734&lt;&gt;"",SUM(G$27:G733)&lt;E$19),$E$19/$E$23,0)</f>
        <v>#N/A</v>
      </c>
      <c r="H734" s="43">
        <f t="shared" si="81"/>
        <v>0</v>
      </c>
      <c r="I734" s="43">
        <f t="shared" si="83"/>
        <v>0</v>
      </c>
      <c r="J734" s="78" t="str">
        <f t="shared" si="82"/>
        <v>2080–2081</v>
      </c>
      <c r="K734" s="78"/>
      <c r="L734" s="89"/>
      <c r="M734" s="78"/>
      <c r="N734" s="87"/>
      <c r="O734" s="79"/>
      <c r="Q734" s="46"/>
    </row>
    <row r="735" spans="1:17" s="40" customFormat="1" ht="20.25" customHeight="1" x14ac:dyDescent="0.2">
      <c r="A735" s="41">
        <v>66293</v>
      </c>
      <c r="B735" s="42">
        <f t="shared" si="78"/>
        <v>0</v>
      </c>
      <c r="C735" s="117"/>
      <c r="D735" s="43">
        <f t="shared" si="79"/>
        <v>0</v>
      </c>
      <c r="E735" s="44">
        <f t="shared" si="77"/>
        <v>0</v>
      </c>
      <c r="F735" s="43">
        <f t="shared" si="80"/>
        <v>0</v>
      </c>
      <c r="G735" s="45" t="e">
        <f>IF(AND(C735&lt;&gt;"",SUM(G$27:G734)&lt;E$19),$E$19/$E$23,0)</f>
        <v>#N/A</v>
      </c>
      <c r="H735" s="43">
        <f t="shared" si="81"/>
        <v>0</v>
      </c>
      <c r="I735" s="43">
        <f t="shared" si="83"/>
        <v>0</v>
      </c>
      <c r="J735" s="78" t="str">
        <f t="shared" si="82"/>
        <v>2081–2082</v>
      </c>
      <c r="K735" s="78"/>
      <c r="L735" s="89"/>
      <c r="M735" s="78"/>
      <c r="N735" s="87"/>
      <c r="O735" s="79"/>
      <c r="Q735" s="46"/>
    </row>
    <row r="736" spans="1:17" s="40" customFormat="1" ht="20.25" customHeight="1" x14ac:dyDescent="0.2">
      <c r="A736" s="41">
        <v>66324</v>
      </c>
      <c r="B736" s="42">
        <f t="shared" si="78"/>
        <v>0</v>
      </c>
      <c r="C736" s="117"/>
      <c r="D736" s="43">
        <f t="shared" si="79"/>
        <v>0</v>
      </c>
      <c r="E736" s="44">
        <f t="shared" si="77"/>
        <v>0</v>
      </c>
      <c r="F736" s="43">
        <f t="shared" si="80"/>
        <v>0</v>
      </c>
      <c r="G736" s="45" t="e">
        <f>IF(AND(C736&lt;&gt;"",SUM(G$27:G735)&lt;E$19),$E$19/$E$23,0)</f>
        <v>#N/A</v>
      </c>
      <c r="H736" s="43">
        <f t="shared" si="81"/>
        <v>0</v>
      </c>
      <c r="I736" s="43">
        <f t="shared" si="83"/>
        <v>0</v>
      </c>
      <c r="J736" s="78" t="str">
        <f t="shared" si="82"/>
        <v>2081–2082</v>
      </c>
      <c r="K736" s="78"/>
      <c r="L736" s="89"/>
      <c r="M736" s="78"/>
      <c r="N736" s="87"/>
      <c r="O736" s="79"/>
      <c r="Q736" s="46"/>
    </row>
    <row r="737" spans="1:17" s="40" customFormat="1" ht="20.25" customHeight="1" x14ac:dyDescent="0.2">
      <c r="A737" s="41">
        <v>66355</v>
      </c>
      <c r="B737" s="42">
        <f t="shared" si="78"/>
        <v>0</v>
      </c>
      <c r="C737" s="117"/>
      <c r="D737" s="43">
        <f t="shared" si="79"/>
        <v>0</v>
      </c>
      <c r="E737" s="44">
        <f t="shared" si="77"/>
        <v>0</v>
      </c>
      <c r="F737" s="43">
        <f t="shared" si="80"/>
        <v>0</v>
      </c>
      <c r="G737" s="45" t="e">
        <f>IF(AND(C737&lt;&gt;"",SUM(G$27:G736)&lt;E$19),$E$19/$E$23,0)</f>
        <v>#N/A</v>
      </c>
      <c r="H737" s="43">
        <f t="shared" si="81"/>
        <v>0</v>
      </c>
      <c r="I737" s="43">
        <f t="shared" si="83"/>
        <v>0</v>
      </c>
      <c r="J737" s="78" t="str">
        <f t="shared" si="82"/>
        <v>2081–2082</v>
      </c>
      <c r="K737" s="78"/>
      <c r="L737" s="89"/>
      <c r="M737" s="78"/>
      <c r="N737" s="87"/>
      <c r="O737" s="79"/>
      <c r="Q737" s="46"/>
    </row>
    <row r="738" spans="1:17" s="40" customFormat="1" ht="20.25" customHeight="1" x14ac:dyDescent="0.2">
      <c r="A738" s="41">
        <v>66385</v>
      </c>
      <c r="B738" s="42">
        <f t="shared" si="78"/>
        <v>0</v>
      </c>
      <c r="C738" s="117"/>
      <c r="D738" s="43">
        <f t="shared" si="79"/>
        <v>0</v>
      </c>
      <c r="E738" s="44">
        <f t="shared" si="77"/>
        <v>0</v>
      </c>
      <c r="F738" s="43">
        <f t="shared" si="80"/>
        <v>0</v>
      </c>
      <c r="G738" s="45" t="e">
        <f>IF(AND(C738&lt;&gt;"",SUM(G$27:G737)&lt;E$19),$E$19/$E$23,0)</f>
        <v>#N/A</v>
      </c>
      <c r="H738" s="43">
        <f t="shared" si="81"/>
        <v>0</v>
      </c>
      <c r="I738" s="43">
        <f t="shared" si="83"/>
        <v>0</v>
      </c>
      <c r="J738" s="78" t="str">
        <f t="shared" si="82"/>
        <v>2081–2082</v>
      </c>
      <c r="K738" s="78"/>
      <c r="L738" s="89"/>
      <c r="M738" s="78"/>
      <c r="N738" s="87"/>
      <c r="O738" s="79"/>
      <c r="Q738" s="46"/>
    </row>
    <row r="739" spans="1:17" s="40" customFormat="1" ht="20.25" customHeight="1" x14ac:dyDescent="0.2">
      <c r="A739" s="41">
        <v>66416</v>
      </c>
      <c r="B739" s="42">
        <f t="shared" si="78"/>
        <v>0</v>
      </c>
      <c r="C739" s="117"/>
      <c r="D739" s="43">
        <f t="shared" si="79"/>
        <v>0</v>
      </c>
      <c r="E739" s="44">
        <f t="shared" si="77"/>
        <v>0</v>
      </c>
      <c r="F739" s="43">
        <f t="shared" si="80"/>
        <v>0</v>
      </c>
      <c r="G739" s="45" t="e">
        <f>IF(AND(C739&lt;&gt;"",SUM(G$27:G738)&lt;E$19),$E$19/$E$23,0)</f>
        <v>#N/A</v>
      </c>
      <c r="H739" s="43">
        <f t="shared" si="81"/>
        <v>0</v>
      </c>
      <c r="I739" s="43">
        <f t="shared" si="83"/>
        <v>0</v>
      </c>
      <c r="J739" s="78" t="str">
        <f t="shared" si="82"/>
        <v>2081–2082</v>
      </c>
      <c r="K739" s="78"/>
      <c r="L739" s="89"/>
      <c r="M739" s="78"/>
      <c r="N739" s="87"/>
      <c r="O739" s="79"/>
      <c r="Q739" s="46"/>
    </row>
    <row r="740" spans="1:17" s="40" customFormat="1" ht="20.25" customHeight="1" x14ac:dyDescent="0.2">
      <c r="A740" s="41">
        <v>66446</v>
      </c>
      <c r="B740" s="42">
        <f t="shared" si="78"/>
        <v>0</v>
      </c>
      <c r="C740" s="117"/>
      <c r="D740" s="43">
        <f t="shared" si="79"/>
        <v>0</v>
      </c>
      <c r="E740" s="44">
        <f t="shared" si="77"/>
        <v>0</v>
      </c>
      <c r="F740" s="43">
        <f t="shared" si="80"/>
        <v>0</v>
      </c>
      <c r="G740" s="45" t="e">
        <f>IF(AND(C740&lt;&gt;"",SUM(G$27:G739)&lt;E$19),$E$19/$E$23,0)</f>
        <v>#N/A</v>
      </c>
      <c r="H740" s="43">
        <f t="shared" si="81"/>
        <v>0</v>
      </c>
      <c r="I740" s="43">
        <f t="shared" si="83"/>
        <v>0</v>
      </c>
      <c r="J740" s="78" t="str">
        <f t="shared" si="82"/>
        <v>2081–2082</v>
      </c>
      <c r="K740" s="78"/>
      <c r="L740" s="89"/>
      <c r="M740" s="78"/>
      <c r="N740" s="87"/>
      <c r="O740" s="79"/>
      <c r="Q740" s="46"/>
    </row>
    <row r="741" spans="1:17" s="40" customFormat="1" ht="20.25" customHeight="1" x14ac:dyDescent="0.2">
      <c r="A741" s="41">
        <v>66477</v>
      </c>
      <c r="B741" s="42">
        <f t="shared" si="78"/>
        <v>0</v>
      </c>
      <c r="C741" s="117"/>
      <c r="D741" s="43">
        <f t="shared" si="79"/>
        <v>0</v>
      </c>
      <c r="E741" s="44">
        <f t="shared" si="77"/>
        <v>0</v>
      </c>
      <c r="F741" s="43">
        <f t="shared" si="80"/>
        <v>0</v>
      </c>
      <c r="G741" s="45" t="e">
        <f>IF(AND(C741&lt;&gt;"",SUM(G$27:G740)&lt;E$19),$E$19/$E$23,0)</f>
        <v>#N/A</v>
      </c>
      <c r="H741" s="43">
        <f t="shared" si="81"/>
        <v>0</v>
      </c>
      <c r="I741" s="43">
        <f t="shared" si="83"/>
        <v>0</v>
      </c>
      <c r="J741" s="78" t="str">
        <f t="shared" si="82"/>
        <v>2081–2082</v>
      </c>
      <c r="K741" s="78"/>
      <c r="L741" s="89"/>
      <c r="M741" s="78"/>
      <c r="N741" s="87"/>
      <c r="O741" s="79"/>
      <c r="Q741" s="46"/>
    </row>
    <row r="742" spans="1:17" s="40" customFormat="1" ht="20.25" customHeight="1" x14ac:dyDescent="0.2">
      <c r="A742" s="41">
        <v>66508</v>
      </c>
      <c r="B742" s="42">
        <f t="shared" si="78"/>
        <v>0</v>
      </c>
      <c r="C742" s="117"/>
      <c r="D742" s="43">
        <f t="shared" si="79"/>
        <v>0</v>
      </c>
      <c r="E742" s="44">
        <f t="shared" si="77"/>
        <v>0</v>
      </c>
      <c r="F742" s="43">
        <f t="shared" si="80"/>
        <v>0</v>
      </c>
      <c r="G742" s="45" t="e">
        <f>IF(AND(C742&lt;&gt;"",SUM(G$27:G741)&lt;E$19),$E$19/$E$23,0)</f>
        <v>#N/A</v>
      </c>
      <c r="H742" s="43">
        <f t="shared" si="81"/>
        <v>0</v>
      </c>
      <c r="I742" s="43">
        <f t="shared" si="83"/>
        <v>0</v>
      </c>
      <c r="J742" s="78" t="str">
        <f t="shared" si="82"/>
        <v>2081–2082</v>
      </c>
      <c r="K742" s="78"/>
      <c r="L742" s="89"/>
      <c r="M742" s="78"/>
      <c r="N742" s="87"/>
      <c r="O742" s="79"/>
      <c r="Q742" s="46"/>
    </row>
    <row r="743" spans="1:17" s="40" customFormat="1" ht="20.25" customHeight="1" x14ac:dyDescent="0.2">
      <c r="A743" s="41">
        <v>66536</v>
      </c>
      <c r="B743" s="42">
        <f t="shared" si="78"/>
        <v>0</v>
      </c>
      <c r="C743" s="117"/>
      <c r="D743" s="43">
        <f t="shared" si="79"/>
        <v>0</v>
      </c>
      <c r="E743" s="44">
        <f t="shared" si="77"/>
        <v>0</v>
      </c>
      <c r="F743" s="43">
        <f t="shared" si="80"/>
        <v>0</v>
      </c>
      <c r="G743" s="45" t="e">
        <f>IF(AND(C743&lt;&gt;"",SUM(G$27:G742)&lt;E$19),$E$19/$E$23,0)</f>
        <v>#N/A</v>
      </c>
      <c r="H743" s="43">
        <f t="shared" si="81"/>
        <v>0</v>
      </c>
      <c r="I743" s="43">
        <f t="shared" si="83"/>
        <v>0</v>
      </c>
      <c r="J743" s="78" t="str">
        <f t="shared" si="82"/>
        <v>2081–2082</v>
      </c>
      <c r="K743" s="78"/>
      <c r="L743" s="89"/>
      <c r="M743" s="78"/>
      <c r="N743" s="87"/>
      <c r="O743" s="79"/>
      <c r="Q743" s="46"/>
    </row>
    <row r="744" spans="1:17" s="40" customFormat="1" ht="20.25" customHeight="1" x14ac:dyDescent="0.2">
      <c r="A744" s="41">
        <v>66567</v>
      </c>
      <c r="B744" s="42">
        <f t="shared" si="78"/>
        <v>0</v>
      </c>
      <c r="C744" s="117"/>
      <c r="D744" s="43">
        <f t="shared" si="79"/>
        <v>0</v>
      </c>
      <c r="E744" s="44">
        <f t="shared" si="77"/>
        <v>0</v>
      </c>
      <c r="F744" s="43">
        <f t="shared" si="80"/>
        <v>0</v>
      </c>
      <c r="G744" s="45" t="e">
        <f>IF(AND(C744&lt;&gt;"",SUM(G$27:G743)&lt;E$19),$E$19/$E$23,0)</f>
        <v>#N/A</v>
      </c>
      <c r="H744" s="43">
        <f t="shared" si="81"/>
        <v>0</v>
      </c>
      <c r="I744" s="43">
        <f t="shared" si="83"/>
        <v>0</v>
      </c>
      <c r="J744" s="78" t="str">
        <f t="shared" si="82"/>
        <v>2081–2082</v>
      </c>
      <c r="K744" s="78"/>
      <c r="L744" s="89"/>
      <c r="M744" s="78"/>
      <c r="N744" s="87"/>
      <c r="O744" s="79"/>
      <c r="Q744" s="46"/>
    </row>
    <row r="745" spans="1:17" s="40" customFormat="1" ht="20.25" customHeight="1" x14ac:dyDescent="0.2">
      <c r="A745" s="41">
        <v>66597</v>
      </c>
      <c r="B745" s="42">
        <f t="shared" si="78"/>
        <v>0</v>
      </c>
      <c r="C745" s="117"/>
      <c r="D745" s="43">
        <f t="shared" si="79"/>
        <v>0</v>
      </c>
      <c r="E745" s="44">
        <f t="shared" si="77"/>
        <v>0</v>
      </c>
      <c r="F745" s="43">
        <f t="shared" si="80"/>
        <v>0</v>
      </c>
      <c r="G745" s="45" t="e">
        <f>IF(AND(C745&lt;&gt;"",SUM(G$27:G744)&lt;E$19),$E$19/$E$23,0)</f>
        <v>#N/A</v>
      </c>
      <c r="H745" s="43">
        <f t="shared" si="81"/>
        <v>0</v>
      </c>
      <c r="I745" s="43">
        <f t="shared" si="83"/>
        <v>0</v>
      </c>
      <c r="J745" s="78" t="str">
        <f t="shared" si="82"/>
        <v>2081–2082</v>
      </c>
      <c r="K745" s="78"/>
      <c r="L745" s="89"/>
      <c r="M745" s="78"/>
      <c r="N745" s="87"/>
      <c r="O745" s="79"/>
      <c r="Q745" s="46"/>
    </row>
    <row r="746" spans="1:17" s="40" customFormat="1" ht="20.25" customHeight="1" x14ac:dyDescent="0.2">
      <c r="A746" s="41">
        <v>66628</v>
      </c>
      <c r="B746" s="42">
        <f t="shared" si="78"/>
        <v>0</v>
      </c>
      <c r="C746" s="117"/>
      <c r="D746" s="43">
        <f t="shared" si="79"/>
        <v>0</v>
      </c>
      <c r="E746" s="44">
        <f t="shared" si="77"/>
        <v>0</v>
      </c>
      <c r="F746" s="43">
        <f t="shared" si="80"/>
        <v>0</v>
      </c>
      <c r="G746" s="45" t="e">
        <f>IF(AND(C746&lt;&gt;"",SUM(G$27:G745)&lt;E$19),$E$19/$E$23,0)</f>
        <v>#N/A</v>
      </c>
      <c r="H746" s="43">
        <f t="shared" si="81"/>
        <v>0</v>
      </c>
      <c r="I746" s="43">
        <f t="shared" si="83"/>
        <v>0</v>
      </c>
      <c r="J746" s="78" t="str">
        <f t="shared" si="82"/>
        <v>2081–2082</v>
      </c>
      <c r="K746" s="78"/>
      <c r="L746" s="89"/>
      <c r="M746" s="78"/>
      <c r="N746" s="87"/>
      <c r="O746" s="79"/>
      <c r="Q746" s="46"/>
    </row>
    <row r="747" spans="1:17" s="40" customFormat="1" ht="20.25" customHeight="1" x14ac:dyDescent="0.2">
      <c r="A747" s="41">
        <v>66658</v>
      </c>
      <c r="B747" s="42">
        <f t="shared" si="78"/>
        <v>0</v>
      </c>
      <c r="C747" s="117"/>
      <c r="D747" s="43">
        <f t="shared" si="79"/>
        <v>0</v>
      </c>
      <c r="E747" s="44">
        <f t="shared" si="77"/>
        <v>0</v>
      </c>
      <c r="F747" s="43">
        <f t="shared" si="80"/>
        <v>0</v>
      </c>
      <c r="G747" s="45" t="e">
        <f>IF(AND(C747&lt;&gt;"",SUM(G$27:G746)&lt;E$19),$E$19/$E$23,0)</f>
        <v>#N/A</v>
      </c>
      <c r="H747" s="43">
        <f t="shared" si="81"/>
        <v>0</v>
      </c>
      <c r="I747" s="43">
        <f t="shared" si="83"/>
        <v>0</v>
      </c>
      <c r="J747" s="78" t="str">
        <f t="shared" si="82"/>
        <v>2082–2083</v>
      </c>
      <c r="K747" s="78"/>
      <c r="L747" s="89"/>
      <c r="M747" s="78"/>
      <c r="N747" s="87"/>
      <c r="O747" s="79"/>
      <c r="Q747" s="46"/>
    </row>
    <row r="748" spans="1:17" s="40" customFormat="1" ht="20.25" customHeight="1" x14ac:dyDescent="0.2">
      <c r="A748" s="41">
        <v>66689</v>
      </c>
      <c r="B748" s="42">
        <f t="shared" si="78"/>
        <v>0</v>
      </c>
      <c r="C748" s="117"/>
      <c r="D748" s="43">
        <f t="shared" si="79"/>
        <v>0</v>
      </c>
      <c r="E748" s="44">
        <f t="shared" si="77"/>
        <v>0</v>
      </c>
      <c r="F748" s="43">
        <f t="shared" si="80"/>
        <v>0</v>
      </c>
      <c r="G748" s="45" t="e">
        <f>IF(AND(C748&lt;&gt;"",SUM(G$27:G747)&lt;E$19),$E$19/$E$23,0)</f>
        <v>#N/A</v>
      </c>
      <c r="H748" s="43">
        <f t="shared" si="81"/>
        <v>0</v>
      </c>
      <c r="I748" s="43">
        <f t="shared" si="83"/>
        <v>0</v>
      </c>
      <c r="J748" s="78" t="str">
        <f t="shared" si="82"/>
        <v>2082–2083</v>
      </c>
      <c r="K748" s="78"/>
      <c r="L748" s="89"/>
      <c r="M748" s="78"/>
      <c r="N748" s="87"/>
      <c r="O748" s="79"/>
      <c r="Q748" s="46"/>
    </row>
    <row r="749" spans="1:17" s="40" customFormat="1" ht="20.25" customHeight="1" x14ac:dyDescent="0.2">
      <c r="A749" s="41">
        <v>66720</v>
      </c>
      <c r="B749" s="42">
        <f t="shared" si="78"/>
        <v>0</v>
      </c>
      <c r="C749" s="117"/>
      <c r="D749" s="43">
        <f t="shared" si="79"/>
        <v>0</v>
      </c>
      <c r="E749" s="44">
        <f t="shared" si="77"/>
        <v>0</v>
      </c>
      <c r="F749" s="43">
        <f t="shared" si="80"/>
        <v>0</v>
      </c>
      <c r="G749" s="45" t="e">
        <f>IF(AND(C749&lt;&gt;"",SUM(G$27:G748)&lt;E$19),$E$19/$E$23,0)</f>
        <v>#N/A</v>
      </c>
      <c r="H749" s="43">
        <f t="shared" si="81"/>
        <v>0</v>
      </c>
      <c r="I749" s="43">
        <f t="shared" si="83"/>
        <v>0</v>
      </c>
      <c r="J749" s="78" t="str">
        <f t="shared" si="82"/>
        <v>2082–2083</v>
      </c>
      <c r="K749" s="78"/>
      <c r="L749" s="89"/>
      <c r="M749" s="78"/>
      <c r="N749" s="87"/>
      <c r="O749" s="79"/>
      <c r="Q749" s="46"/>
    </row>
    <row r="750" spans="1:17" s="40" customFormat="1" ht="20.25" customHeight="1" x14ac:dyDescent="0.2">
      <c r="A750" s="41">
        <v>66750</v>
      </c>
      <c r="B750" s="42">
        <f t="shared" si="78"/>
        <v>0</v>
      </c>
      <c r="C750" s="117"/>
      <c r="D750" s="43">
        <f t="shared" si="79"/>
        <v>0</v>
      </c>
      <c r="E750" s="44">
        <f t="shared" si="77"/>
        <v>0</v>
      </c>
      <c r="F750" s="43">
        <f t="shared" si="80"/>
        <v>0</v>
      </c>
      <c r="G750" s="45" t="e">
        <f>IF(AND(C750&lt;&gt;"",SUM(G$27:G749)&lt;E$19),$E$19/$E$23,0)</f>
        <v>#N/A</v>
      </c>
      <c r="H750" s="43">
        <f t="shared" si="81"/>
        <v>0</v>
      </c>
      <c r="I750" s="43">
        <f t="shared" si="83"/>
        <v>0</v>
      </c>
      <c r="J750" s="78" t="str">
        <f t="shared" si="82"/>
        <v>2082–2083</v>
      </c>
      <c r="K750" s="78"/>
      <c r="L750" s="89"/>
      <c r="M750" s="78"/>
      <c r="N750" s="87"/>
      <c r="O750" s="79"/>
      <c r="Q750" s="46"/>
    </row>
    <row r="751" spans="1:17" s="40" customFormat="1" ht="20.25" customHeight="1" x14ac:dyDescent="0.2">
      <c r="A751" s="41">
        <v>66781</v>
      </c>
      <c r="B751" s="42">
        <f t="shared" si="78"/>
        <v>0</v>
      </c>
      <c r="C751" s="117"/>
      <c r="D751" s="43">
        <f t="shared" si="79"/>
        <v>0</v>
      </c>
      <c r="E751" s="44">
        <f t="shared" si="77"/>
        <v>0</v>
      </c>
      <c r="F751" s="43">
        <f t="shared" si="80"/>
        <v>0</v>
      </c>
      <c r="G751" s="45" t="e">
        <f>IF(AND(C751&lt;&gt;"",SUM(G$27:G750)&lt;E$19),$E$19/$E$23,0)</f>
        <v>#N/A</v>
      </c>
      <c r="H751" s="43">
        <f t="shared" si="81"/>
        <v>0</v>
      </c>
      <c r="I751" s="43">
        <f t="shared" si="83"/>
        <v>0</v>
      </c>
      <c r="J751" s="78" t="str">
        <f t="shared" si="82"/>
        <v>2082–2083</v>
      </c>
      <c r="K751" s="78"/>
      <c r="L751" s="89"/>
      <c r="M751" s="78"/>
      <c r="N751" s="87"/>
      <c r="O751" s="79"/>
      <c r="Q751" s="46"/>
    </row>
    <row r="752" spans="1:17" s="40" customFormat="1" ht="20.25" customHeight="1" x14ac:dyDescent="0.2">
      <c r="A752" s="41">
        <v>66811</v>
      </c>
      <c r="B752" s="42">
        <f t="shared" si="78"/>
        <v>0</v>
      </c>
      <c r="C752" s="117"/>
      <c r="D752" s="43">
        <f t="shared" si="79"/>
        <v>0</v>
      </c>
      <c r="E752" s="44">
        <f t="shared" si="77"/>
        <v>0</v>
      </c>
      <c r="F752" s="43">
        <f t="shared" si="80"/>
        <v>0</v>
      </c>
      <c r="G752" s="45" t="e">
        <f>IF(AND(C752&lt;&gt;"",SUM(G$27:G751)&lt;E$19),$E$19/$E$23,0)</f>
        <v>#N/A</v>
      </c>
      <c r="H752" s="43">
        <f t="shared" si="81"/>
        <v>0</v>
      </c>
      <c r="I752" s="43">
        <f t="shared" si="83"/>
        <v>0</v>
      </c>
      <c r="J752" s="78" t="str">
        <f t="shared" si="82"/>
        <v>2082–2083</v>
      </c>
      <c r="K752" s="78"/>
      <c r="L752" s="89"/>
      <c r="M752" s="78"/>
      <c r="N752" s="87"/>
      <c r="O752" s="79"/>
      <c r="Q752" s="46"/>
    </row>
    <row r="753" spans="1:17" s="40" customFormat="1" ht="20.25" customHeight="1" x14ac:dyDescent="0.2">
      <c r="A753" s="41">
        <v>66842</v>
      </c>
      <c r="B753" s="42">
        <f t="shared" si="78"/>
        <v>0</v>
      </c>
      <c r="C753" s="117"/>
      <c r="D753" s="43">
        <f t="shared" si="79"/>
        <v>0</v>
      </c>
      <c r="E753" s="44">
        <f t="shared" si="77"/>
        <v>0</v>
      </c>
      <c r="F753" s="43">
        <f t="shared" si="80"/>
        <v>0</v>
      </c>
      <c r="G753" s="45" t="e">
        <f>IF(AND(C753&lt;&gt;"",SUM(G$27:G752)&lt;E$19),$E$19/$E$23,0)</f>
        <v>#N/A</v>
      </c>
      <c r="H753" s="43">
        <f t="shared" si="81"/>
        <v>0</v>
      </c>
      <c r="I753" s="43">
        <f t="shared" si="83"/>
        <v>0</v>
      </c>
      <c r="J753" s="78" t="str">
        <f t="shared" si="82"/>
        <v>2082–2083</v>
      </c>
      <c r="K753" s="78"/>
      <c r="L753" s="89"/>
      <c r="M753" s="78"/>
      <c r="N753" s="87"/>
      <c r="O753" s="79"/>
      <c r="Q753" s="46"/>
    </row>
    <row r="754" spans="1:17" s="40" customFormat="1" ht="20.25" customHeight="1" x14ac:dyDescent="0.2">
      <c r="A754" s="41">
        <v>66873</v>
      </c>
      <c r="B754" s="42">
        <f t="shared" si="78"/>
        <v>0</v>
      </c>
      <c r="C754" s="117"/>
      <c r="D754" s="43">
        <f t="shared" si="79"/>
        <v>0</v>
      </c>
      <c r="E754" s="44">
        <f t="shared" si="77"/>
        <v>0</v>
      </c>
      <c r="F754" s="43">
        <f t="shared" si="80"/>
        <v>0</v>
      </c>
      <c r="G754" s="45" t="e">
        <f>IF(AND(C754&lt;&gt;"",SUM(G$27:G753)&lt;E$19),$E$19/$E$23,0)</f>
        <v>#N/A</v>
      </c>
      <c r="H754" s="43">
        <f t="shared" si="81"/>
        <v>0</v>
      </c>
      <c r="I754" s="43">
        <f t="shared" si="83"/>
        <v>0</v>
      </c>
      <c r="J754" s="78" t="str">
        <f t="shared" si="82"/>
        <v>2082–2083</v>
      </c>
      <c r="K754" s="78"/>
      <c r="L754" s="89"/>
      <c r="M754" s="78"/>
      <c r="N754" s="87"/>
      <c r="O754" s="79"/>
      <c r="Q754" s="46"/>
    </row>
    <row r="755" spans="1:17" s="40" customFormat="1" ht="20.25" customHeight="1" x14ac:dyDescent="0.2">
      <c r="A755" s="41">
        <v>66901</v>
      </c>
      <c r="B755" s="42">
        <f t="shared" si="78"/>
        <v>0</v>
      </c>
      <c r="C755" s="117"/>
      <c r="D755" s="43">
        <f t="shared" si="79"/>
        <v>0</v>
      </c>
      <c r="E755" s="44">
        <f t="shared" si="77"/>
        <v>0</v>
      </c>
      <c r="F755" s="43">
        <f t="shared" si="80"/>
        <v>0</v>
      </c>
      <c r="G755" s="45" t="e">
        <f>IF(AND(C755&lt;&gt;"",SUM(G$27:G754)&lt;E$19),$E$19/$E$23,0)</f>
        <v>#N/A</v>
      </c>
      <c r="H755" s="43">
        <f t="shared" si="81"/>
        <v>0</v>
      </c>
      <c r="I755" s="43">
        <f t="shared" si="83"/>
        <v>0</v>
      </c>
      <c r="J755" s="78" t="str">
        <f t="shared" si="82"/>
        <v>2082–2083</v>
      </c>
      <c r="K755" s="78"/>
      <c r="L755" s="89"/>
      <c r="M755" s="78"/>
      <c r="N755" s="87"/>
      <c r="O755" s="79"/>
      <c r="Q755" s="46"/>
    </row>
    <row r="756" spans="1:17" s="40" customFormat="1" ht="20.25" customHeight="1" x14ac:dyDescent="0.2">
      <c r="A756" s="41">
        <v>66932</v>
      </c>
      <c r="B756" s="42">
        <f t="shared" si="78"/>
        <v>0</v>
      </c>
      <c r="C756" s="117"/>
      <c r="D756" s="43">
        <f t="shared" si="79"/>
        <v>0</v>
      </c>
      <c r="E756" s="44">
        <f t="shared" si="77"/>
        <v>0</v>
      </c>
      <c r="F756" s="43">
        <f t="shared" si="80"/>
        <v>0</v>
      </c>
      <c r="G756" s="45" t="e">
        <f>IF(AND(C756&lt;&gt;"",SUM(G$27:G755)&lt;E$19),$E$19/$E$23,0)</f>
        <v>#N/A</v>
      </c>
      <c r="H756" s="43">
        <f t="shared" si="81"/>
        <v>0</v>
      </c>
      <c r="I756" s="43">
        <f t="shared" si="83"/>
        <v>0</v>
      </c>
      <c r="J756" s="78" t="str">
        <f t="shared" si="82"/>
        <v>2082–2083</v>
      </c>
      <c r="K756" s="78"/>
      <c r="L756" s="89"/>
      <c r="M756" s="78"/>
      <c r="N756" s="87"/>
      <c r="O756" s="79"/>
      <c r="Q756" s="46"/>
    </row>
    <row r="757" spans="1:17" s="40" customFormat="1" ht="20.25" customHeight="1" x14ac:dyDescent="0.2">
      <c r="A757" s="41">
        <v>66962</v>
      </c>
      <c r="B757" s="42">
        <f t="shared" si="78"/>
        <v>0</v>
      </c>
      <c r="C757" s="117"/>
      <c r="D757" s="43">
        <f t="shared" si="79"/>
        <v>0</v>
      </c>
      <c r="E757" s="44">
        <f t="shared" si="77"/>
        <v>0</v>
      </c>
      <c r="F757" s="43">
        <f t="shared" si="80"/>
        <v>0</v>
      </c>
      <c r="G757" s="45" t="e">
        <f>IF(AND(C757&lt;&gt;"",SUM(G$27:G756)&lt;E$19),$E$19/$E$23,0)</f>
        <v>#N/A</v>
      </c>
      <c r="H757" s="43">
        <f t="shared" si="81"/>
        <v>0</v>
      </c>
      <c r="I757" s="43">
        <f t="shared" si="83"/>
        <v>0</v>
      </c>
      <c r="J757" s="78" t="str">
        <f t="shared" si="82"/>
        <v>2082–2083</v>
      </c>
      <c r="K757" s="78"/>
      <c r="L757" s="89"/>
      <c r="M757" s="78"/>
      <c r="N757" s="87"/>
      <c r="O757" s="79"/>
      <c r="Q757" s="46"/>
    </row>
    <row r="758" spans="1:17" s="40" customFormat="1" ht="20.25" customHeight="1" x14ac:dyDescent="0.2">
      <c r="A758" s="41">
        <v>66993</v>
      </c>
      <c r="B758" s="42">
        <f t="shared" si="78"/>
        <v>0</v>
      </c>
      <c r="C758" s="117"/>
      <c r="D758" s="43">
        <f t="shared" si="79"/>
        <v>0</v>
      </c>
      <c r="E758" s="44">
        <f t="shared" si="77"/>
        <v>0</v>
      </c>
      <c r="F758" s="43">
        <f t="shared" si="80"/>
        <v>0</v>
      </c>
      <c r="G758" s="45" t="e">
        <f>IF(AND(C758&lt;&gt;"",SUM(G$27:G757)&lt;E$19),$E$19/$E$23,0)</f>
        <v>#N/A</v>
      </c>
      <c r="H758" s="43">
        <f t="shared" si="81"/>
        <v>0</v>
      </c>
      <c r="I758" s="43">
        <f t="shared" si="83"/>
        <v>0</v>
      </c>
      <c r="J758" s="78" t="str">
        <f t="shared" si="82"/>
        <v>2082–2083</v>
      </c>
      <c r="K758" s="78"/>
      <c r="L758" s="89"/>
      <c r="M758" s="78"/>
      <c r="N758" s="87"/>
      <c r="O758" s="79"/>
      <c r="Q758" s="46"/>
    </row>
    <row r="759" spans="1:17" s="40" customFormat="1" ht="20.25" customHeight="1" x14ac:dyDescent="0.2">
      <c r="A759" s="41">
        <v>67023</v>
      </c>
      <c r="B759" s="42">
        <f t="shared" si="78"/>
        <v>0</v>
      </c>
      <c r="C759" s="117"/>
      <c r="D759" s="43">
        <f t="shared" si="79"/>
        <v>0</v>
      </c>
      <c r="E759" s="44">
        <f t="shared" si="77"/>
        <v>0</v>
      </c>
      <c r="F759" s="43">
        <f t="shared" si="80"/>
        <v>0</v>
      </c>
      <c r="G759" s="45" t="e">
        <f>IF(AND(C759&lt;&gt;"",SUM(G$27:G758)&lt;E$19),$E$19/$E$23,0)</f>
        <v>#N/A</v>
      </c>
      <c r="H759" s="43">
        <f t="shared" si="81"/>
        <v>0</v>
      </c>
      <c r="I759" s="43">
        <f t="shared" si="83"/>
        <v>0</v>
      </c>
      <c r="J759" s="78" t="str">
        <f t="shared" si="82"/>
        <v>2083–2084</v>
      </c>
      <c r="K759" s="78"/>
      <c r="L759" s="89"/>
      <c r="M759" s="78"/>
      <c r="N759" s="87"/>
      <c r="O759" s="79"/>
      <c r="Q759" s="46"/>
    </row>
    <row r="760" spans="1:17" s="40" customFormat="1" ht="20.25" customHeight="1" x14ac:dyDescent="0.2">
      <c r="A760" s="41">
        <v>67054</v>
      </c>
      <c r="B760" s="42">
        <f t="shared" si="78"/>
        <v>0</v>
      </c>
      <c r="C760" s="117"/>
      <c r="D760" s="43">
        <f t="shared" si="79"/>
        <v>0</v>
      </c>
      <c r="E760" s="44">
        <f t="shared" si="77"/>
        <v>0</v>
      </c>
      <c r="F760" s="43">
        <f t="shared" si="80"/>
        <v>0</v>
      </c>
      <c r="G760" s="45" t="e">
        <f>IF(AND(C760&lt;&gt;"",SUM(G$27:G759)&lt;E$19),$E$19/$E$23,0)</f>
        <v>#N/A</v>
      </c>
      <c r="H760" s="43">
        <f t="shared" si="81"/>
        <v>0</v>
      </c>
      <c r="I760" s="43">
        <f t="shared" si="83"/>
        <v>0</v>
      </c>
      <c r="J760" s="78" t="str">
        <f t="shared" si="82"/>
        <v>2083–2084</v>
      </c>
      <c r="K760" s="78"/>
      <c r="L760" s="89"/>
      <c r="M760" s="78"/>
      <c r="N760" s="87"/>
      <c r="O760" s="79"/>
      <c r="Q760" s="46"/>
    </row>
    <row r="761" spans="1:17" s="40" customFormat="1" ht="20.25" customHeight="1" x14ac:dyDescent="0.2">
      <c r="A761" s="41">
        <v>67085</v>
      </c>
      <c r="B761" s="42">
        <f t="shared" si="78"/>
        <v>0</v>
      </c>
      <c r="C761" s="117"/>
      <c r="D761" s="43">
        <f t="shared" si="79"/>
        <v>0</v>
      </c>
      <c r="E761" s="44">
        <f t="shared" si="77"/>
        <v>0</v>
      </c>
      <c r="F761" s="43">
        <f t="shared" si="80"/>
        <v>0</v>
      </c>
      <c r="G761" s="45" t="e">
        <f>IF(AND(C761&lt;&gt;"",SUM(G$27:G760)&lt;E$19),$E$19/$E$23,0)</f>
        <v>#N/A</v>
      </c>
      <c r="H761" s="43">
        <f t="shared" si="81"/>
        <v>0</v>
      </c>
      <c r="I761" s="43">
        <f t="shared" si="83"/>
        <v>0</v>
      </c>
      <c r="J761" s="78" t="str">
        <f t="shared" si="82"/>
        <v>2083–2084</v>
      </c>
      <c r="K761" s="78"/>
      <c r="L761" s="89"/>
      <c r="M761" s="78"/>
      <c r="N761" s="87"/>
      <c r="O761" s="79"/>
      <c r="Q761" s="46"/>
    </row>
    <row r="762" spans="1:17" s="40" customFormat="1" ht="20.25" customHeight="1" x14ac:dyDescent="0.2">
      <c r="A762" s="41">
        <v>67115</v>
      </c>
      <c r="B762" s="42">
        <f t="shared" si="78"/>
        <v>0</v>
      </c>
      <c r="C762" s="117"/>
      <c r="D762" s="43">
        <f t="shared" si="79"/>
        <v>0</v>
      </c>
      <c r="E762" s="44">
        <f t="shared" si="77"/>
        <v>0</v>
      </c>
      <c r="F762" s="43">
        <f t="shared" si="80"/>
        <v>0</v>
      </c>
      <c r="G762" s="45" t="e">
        <f>IF(AND(C762&lt;&gt;"",SUM(G$27:G761)&lt;E$19),$E$19/$E$23,0)</f>
        <v>#N/A</v>
      </c>
      <c r="H762" s="43">
        <f t="shared" si="81"/>
        <v>0</v>
      </c>
      <c r="I762" s="43">
        <f t="shared" si="83"/>
        <v>0</v>
      </c>
      <c r="J762" s="78" t="str">
        <f t="shared" si="82"/>
        <v>2083–2084</v>
      </c>
      <c r="K762" s="78"/>
      <c r="L762" s="89"/>
      <c r="M762" s="78"/>
      <c r="N762" s="87"/>
      <c r="O762" s="79"/>
      <c r="Q762" s="46"/>
    </row>
    <row r="763" spans="1:17" s="40" customFormat="1" ht="20.25" customHeight="1" x14ac:dyDescent="0.2">
      <c r="A763" s="41">
        <v>67146</v>
      </c>
      <c r="B763" s="42">
        <f t="shared" si="78"/>
        <v>0</v>
      </c>
      <c r="C763" s="117"/>
      <c r="D763" s="43">
        <f t="shared" si="79"/>
        <v>0</v>
      </c>
      <c r="E763" s="44">
        <f t="shared" si="77"/>
        <v>0</v>
      </c>
      <c r="F763" s="43">
        <f t="shared" si="80"/>
        <v>0</v>
      </c>
      <c r="G763" s="45" t="e">
        <f>IF(AND(C763&lt;&gt;"",SUM(G$27:G762)&lt;E$19),$E$19/$E$23,0)</f>
        <v>#N/A</v>
      </c>
      <c r="H763" s="43">
        <f t="shared" si="81"/>
        <v>0</v>
      </c>
      <c r="I763" s="43">
        <f t="shared" si="83"/>
        <v>0</v>
      </c>
      <c r="J763" s="78" t="str">
        <f t="shared" si="82"/>
        <v>2083–2084</v>
      </c>
      <c r="K763" s="78"/>
      <c r="L763" s="89"/>
      <c r="M763" s="78"/>
      <c r="N763" s="87"/>
      <c r="O763" s="79"/>
      <c r="Q763" s="46"/>
    </row>
    <row r="764" spans="1:17" s="40" customFormat="1" ht="20.25" customHeight="1" x14ac:dyDescent="0.2">
      <c r="A764" s="41">
        <v>67176</v>
      </c>
      <c r="B764" s="42">
        <f t="shared" si="78"/>
        <v>0</v>
      </c>
      <c r="C764" s="117"/>
      <c r="D764" s="43">
        <f t="shared" si="79"/>
        <v>0</v>
      </c>
      <c r="E764" s="44">
        <f t="shared" si="77"/>
        <v>0</v>
      </c>
      <c r="F764" s="43">
        <f t="shared" si="80"/>
        <v>0</v>
      </c>
      <c r="G764" s="45" t="e">
        <f>IF(AND(C764&lt;&gt;"",SUM(G$27:G763)&lt;E$19),$E$19/$E$23,0)</f>
        <v>#N/A</v>
      </c>
      <c r="H764" s="43">
        <f t="shared" si="81"/>
        <v>0</v>
      </c>
      <c r="I764" s="43">
        <f t="shared" si="83"/>
        <v>0</v>
      </c>
      <c r="J764" s="78" t="str">
        <f t="shared" si="82"/>
        <v>2083–2084</v>
      </c>
      <c r="K764" s="78"/>
      <c r="L764" s="89"/>
      <c r="M764" s="78"/>
      <c r="N764" s="87"/>
      <c r="O764" s="79"/>
      <c r="Q764" s="46"/>
    </row>
    <row r="765" spans="1:17" s="40" customFormat="1" ht="20.25" customHeight="1" x14ac:dyDescent="0.2">
      <c r="A765" s="41">
        <v>67207</v>
      </c>
      <c r="B765" s="42">
        <f t="shared" si="78"/>
        <v>0</v>
      </c>
      <c r="C765" s="117"/>
      <c r="D765" s="43">
        <f t="shared" si="79"/>
        <v>0</v>
      </c>
      <c r="E765" s="44">
        <f t="shared" si="77"/>
        <v>0</v>
      </c>
      <c r="F765" s="43">
        <f t="shared" si="80"/>
        <v>0</v>
      </c>
      <c r="G765" s="45" t="e">
        <f>IF(AND(C765&lt;&gt;"",SUM(G$27:G764)&lt;E$19),$E$19/$E$23,0)</f>
        <v>#N/A</v>
      </c>
      <c r="H765" s="43">
        <f t="shared" si="81"/>
        <v>0</v>
      </c>
      <c r="I765" s="43">
        <f t="shared" si="83"/>
        <v>0</v>
      </c>
      <c r="J765" s="78" t="str">
        <f t="shared" si="82"/>
        <v>2083–2084</v>
      </c>
      <c r="K765" s="78"/>
      <c r="L765" s="89"/>
      <c r="M765" s="78"/>
      <c r="N765" s="87"/>
      <c r="O765" s="79"/>
      <c r="Q765" s="46"/>
    </row>
    <row r="766" spans="1:17" s="40" customFormat="1" ht="20.25" customHeight="1" x14ac:dyDescent="0.2">
      <c r="A766" s="41">
        <v>67238</v>
      </c>
      <c r="B766" s="42">
        <f t="shared" si="78"/>
        <v>0</v>
      </c>
      <c r="C766" s="117"/>
      <c r="D766" s="43">
        <f t="shared" si="79"/>
        <v>0</v>
      </c>
      <c r="E766" s="44">
        <f t="shared" si="77"/>
        <v>0</v>
      </c>
      <c r="F766" s="43">
        <f t="shared" si="80"/>
        <v>0</v>
      </c>
      <c r="G766" s="45" t="e">
        <f>IF(AND(C766&lt;&gt;"",SUM(G$27:G765)&lt;E$19),$E$19/$E$23,0)</f>
        <v>#N/A</v>
      </c>
      <c r="H766" s="43">
        <f t="shared" si="81"/>
        <v>0</v>
      </c>
      <c r="I766" s="43">
        <f t="shared" si="83"/>
        <v>0</v>
      </c>
      <c r="J766" s="78" t="str">
        <f t="shared" si="82"/>
        <v>2083–2084</v>
      </c>
      <c r="K766" s="78"/>
      <c r="L766" s="89"/>
      <c r="M766" s="78"/>
      <c r="N766" s="87"/>
      <c r="O766" s="79"/>
      <c r="Q766" s="46"/>
    </row>
    <row r="767" spans="1:17" s="40" customFormat="1" ht="20.25" customHeight="1" x14ac:dyDescent="0.2">
      <c r="A767" s="41">
        <v>67267</v>
      </c>
      <c r="B767" s="42">
        <f t="shared" si="78"/>
        <v>0</v>
      </c>
      <c r="C767" s="117"/>
      <c r="D767" s="43">
        <f t="shared" si="79"/>
        <v>0</v>
      </c>
      <c r="E767" s="44">
        <f t="shared" si="77"/>
        <v>0</v>
      </c>
      <c r="F767" s="43">
        <f t="shared" si="80"/>
        <v>0</v>
      </c>
      <c r="G767" s="45" t="e">
        <f>IF(AND(C767&lt;&gt;"",SUM(G$27:G766)&lt;E$19),$E$19/$E$23,0)</f>
        <v>#N/A</v>
      </c>
      <c r="H767" s="43">
        <f t="shared" si="81"/>
        <v>0</v>
      </c>
      <c r="I767" s="43">
        <f t="shared" si="83"/>
        <v>0</v>
      </c>
      <c r="J767" s="78" t="str">
        <f t="shared" si="82"/>
        <v>2083–2084</v>
      </c>
      <c r="K767" s="78"/>
      <c r="L767" s="89"/>
      <c r="M767" s="78"/>
      <c r="N767" s="87"/>
      <c r="O767" s="79"/>
      <c r="Q767" s="46"/>
    </row>
    <row r="768" spans="1:17" s="40" customFormat="1" ht="20.25" customHeight="1" x14ac:dyDescent="0.2">
      <c r="A768" s="41">
        <v>67298</v>
      </c>
      <c r="B768" s="42">
        <f t="shared" si="78"/>
        <v>0</v>
      </c>
      <c r="C768" s="117"/>
      <c r="D768" s="43">
        <f t="shared" si="79"/>
        <v>0</v>
      </c>
      <c r="E768" s="44">
        <f t="shared" si="77"/>
        <v>0</v>
      </c>
      <c r="F768" s="43">
        <f t="shared" si="80"/>
        <v>0</v>
      </c>
      <c r="G768" s="45" t="e">
        <f>IF(AND(C768&lt;&gt;"",SUM(G$27:G767)&lt;E$19),$E$19/$E$23,0)</f>
        <v>#N/A</v>
      </c>
      <c r="H768" s="43">
        <f t="shared" si="81"/>
        <v>0</v>
      </c>
      <c r="I768" s="43">
        <f t="shared" si="83"/>
        <v>0</v>
      </c>
      <c r="J768" s="78" t="str">
        <f t="shared" si="82"/>
        <v>2083–2084</v>
      </c>
      <c r="K768" s="78"/>
      <c r="L768" s="89"/>
      <c r="M768" s="78"/>
      <c r="N768" s="87"/>
      <c r="O768" s="79"/>
      <c r="Q768" s="46"/>
    </row>
    <row r="769" spans="1:17" s="40" customFormat="1" ht="20.25" customHeight="1" x14ac:dyDescent="0.2">
      <c r="A769" s="41">
        <v>67328</v>
      </c>
      <c r="B769" s="42">
        <f t="shared" si="78"/>
        <v>0</v>
      </c>
      <c r="C769" s="117"/>
      <c r="D769" s="43">
        <f t="shared" si="79"/>
        <v>0</v>
      </c>
      <c r="E769" s="44">
        <f t="shared" si="77"/>
        <v>0</v>
      </c>
      <c r="F769" s="43">
        <f t="shared" si="80"/>
        <v>0</v>
      </c>
      <c r="G769" s="45" t="e">
        <f>IF(AND(C769&lt;&gt;"",SUM(G$27:G768)&lt;E$19),$E$19/$E$23,0)</f>
        <v>#N/A</v>
      </c>
      <c r="H769" s="43">
        <f t="shared" si="81"/>
        <v>0</v>
      </c>
      <c r="I769" s="43">
        <f t="shared" si="83"/>
        <v>0</v>
      </c>
      <c r="J769" s="78" t="str">
        <f t="shared" si="82"/>
        <v>2083–2084</v>
      </c>
      <c r="K769" s="78"/>
      <c r="L769" s="89"/>
      <c r="M769" s="78"/>
      <c r="N769" s="87"/>
      <c r="O769" s="79"/>
      <c r="Q769" s="46"/>
    </row>
    <row r="770" spans="1:17" s="40" customFormat="1" ht="20.25" customHeight="1" x14ac:dyDescent="0.2">
      <c r="A770" s="41">
        <v>67359</v>
      </c>
      <c r="B770" s="42">
        <f t="shared" si="78"/>
        <v>0</v>
      </c>
      <c r="C770" s="117"/>
      <c r="D770" s="43">
        <f t="shared" si="79"/>
        <v>0</v>
      </c>
      <c r="E770" s="44">
        <f t="shared" si="77"/>
        <v>0</v>
      </c>
      <c r="F770" s="43">
        <f t="shared" si="80"/>
        <v>0</v>
      </c>
      <c r="G770" s="45" t="e">
        <f>IF(AND(C770&lt;&gt;"",SUM(G$27:G769)&lt;E$19),$E$19/$E$23,0)</f>
        <v>#N/A</v>
      </c>
      <c r="H770" s="43">
        <f t="shared" si="81"/>
        <v>0</v>
      </c>
      <c r="I770" s="43">
        <f t="shared" si="83"/>
        <v>0</v>
      </c>
      <c r="J770" s="78" t="str">
        <f t="shared" si="82"/>
        <v>2083–2084</v>
      </c>
      <c r="K770" s="78"/>
      <c r="L770" s="89"/>
      <c r="M770" s="78"/>
      <c r="N770" s="87"/>
      <c r="O770" s="79"/>
      <c r="Q770" s="46"/>
    </row>
    <row r="771" spans="1:17" s="40" customFormat="1" ht="20.25" customHeight="1" x14ac:dyDescent="0.2">
      <c r="A771" s="41">
        <v>67389</v>
      </c>
      <c r="B771" s="42">
        <f t="shared" si="78"/>
        <v>0</v>
      </c>
      <c r="C771" s="117"/>
      <c r="D771" s="43">
        <f t="shared" si="79"/>
        <v>0</v>
      </c>
      <c r="E771" s="44">
        <f t="shared" si="77"/>
        <v>0</v>
      </c>
      <c r="F771" s="43">
        <f t="shared" si="80"/>
        <v>0</v>
      </c>
      <c r="G771" s="45" t="e">
        <f>IF(AND(C771&lt;&gt;"",SUM(G$27:G770)&lt;E$19),$E$19/$E$23,0)</f>
        <v>#N/A</v>
      </c>
      <c r="H771" s="43">
        <f t="shared" si="81"/>
        <v>0</v>
      </c>
      <c r="I771" s="43">
        <f t="shared" si="83"/>
        <v>0</v>
      </c>
      <c r="J771" s="78" t="str">
        <f t="shared" si="82"/>
        <v>2084–2085</v>
      </c>
      <c r="K771" s="78"/>
      <c r="L771" s="89"/>
      <c r="M771" s="78"/>
      <c r="N771" s="87"/>
      <c r="O771" s="79"/>
      <c r="Q771" s="46"/>
    </row>
    <row r="772" spans="1:17" s="40" customFormat="1" ht="20.25" customHeight="1" x14ac:dyDescent="0.2">
      <c r="A772" s="41">
        <v>67420</v>
      </c>
      <c r="B772" s="42">
        <f t="shared" si="78"/>
        <v>0</v>
      </c>
      <c r="C772" s="117"/>
      <c r="D772" s="43">
        <f t="shared" si="79"/>
        <v>0</v>
      </c>
      <c r="E772" s="44">
        <f t="shared" si="77"/>
        <v>0</v>
      </c>
      <c r="F772" s="43">
        <f t="shared" si="80"/>
        <v>0</v>
      </c>
      <c r="G772" s="45" t="e">
        <f>IF(AND(C772&lt;&gt;"",SUM(G$27:G771)&lt;E$19),$E$19/$E$23,0)</f>
        <v>#N/A</v>
      </c>
      <c r="H772" s="43">
        <f t="shared" si="81"/>
        <v>0</v>
      </c>
      <c r="I772" s="43">
        <f t="shared" si="83"/>
        <v>0</v>
      </c>
      <c r="J772" s="78" t="str">
        <f t="shared" si="82"/>
        <v>2084–2085</v>
      </c>
      <c r="K772" s="78"/>
      <c r="L772" s="89"/>
      <c r="M772" s="78"/>
      <c r="N772" s="87"/>
      <c r="O772" s="79"/>
      <c r="Q772" s="46"/>
    </row>
    <row r="773" spans="1:17" s="40" customFormat="1" ht="20.25" customHeight="1" x14ac:dyDescent="0.2">
      <c r="A773" s="41">
        <v>67451</v>
      </c>
      <c r="B773" s="42">
        <f t="shared" si="78"/>
        <v>0</v>
      </c>
      <c r="C773" s="117"/>
      <c r="D773" s="43">
        <f t="shared" si="79"/>
        <v>0</v>
      </c>
      <c r="E773" s="44">
        <f t="shared" si="77"/>
        <v>0</v>
      </c>
      <c r="F773" s="43">
        <f t="shared" si="80"/>
        <v>0</v>
      </c>
      <c r="G773" s="45" t="e">
        <f>IF(AND(C773&lt;&gt;"",SUM(G$27:G772)&lt;E$19),$E$19/$E$23,0)</f>
        <v>#N/A</v>
      </c>
      <c r="H773" s="43">
        <f t="shared" si="81"/>
        <v>0</v>
      </c>
      <c r="I773" s="43">
        <f t="shared" si="83"/>
        <v>0</v>
      </c>
      <c r="J773" s="78" t="str">
        <f t="shared" si="82"/>
        <v>2084–2085</v>
      </c>
      <c r="K773" s="78"/>
      <c r="L773" s="89"/>
      <c r="M773" s="78"/>
      <c r="N773" s="87"/>
      <c r="O773" s="79"/>
      <c r="Q773" s="46"/>
    </row>
    <row r="774" spans="1:17" s="40" customFormat="1" ht="20.25" customHeight="1" x14ac:dyDescent="0.2">
      <c r="A774" s="41">
        <v>67481</v>
      </c>
      <c r="B774" s="42">
        <f t="shared" si="78"/>
        <v>0</v>
      </c>
      <c r="C774" s="117"/>
      <c r="D774" s="43">
        <f t="shared" si="79"/>
        <v>0</v>
      </c>
      <c r="E774" s="44">
        <f t="shared" si="77"/>
        <v>0</v>
      </c>
      <c r="F774" s="43">
        <f t="shared" si="80"/>
        <v>0</v>
      </c>
      <c r="G774" s="45" t="e">
        <f>IF(AND(C774&lt;&gt;"",SUM(G$27:G773)&lt;E$19),$E$19/$E$23,0)</f>
        <v>#N/A</v>
      </c>
      <c r="H774" s="43">
        <f t="shared" si="81"/>
        <v>0</v>
      </c>
      <c r="I774" s="43">
        <f t="shared" si="83"/>
        <v>0</v>
      </c>
      <c r="J774" s="78" t="str">
        <f t="shared" si="82"/>
        <v>2084–2085</v>
      </c>
      <c r="K774" s="78"/>
      <c r="L774" s="89"/>
      <c r="M774" s="78"/>
      <c r="N774" s="87"/>
      <c r="O774" s="79"/>
      <c r="Q774" s="46"/>
    </row>
    <row r="775" spans="1:17" s="40" customFormat="1" ht="20.25" customHeight="1" x14ac:dyDescent="0.2">
      <c r="A775" s="41">
        <v>67512</v>
      </c>
      <c r="B775" s="42">
        <f t="shared" si="78"/>
        <v>0</v>
      </c>
      <c r="C775" s="117"/>
      <c r="D775" s="43">
        <f t="shared" si="79"/>
        <v>0</v>
      </c>
      <c r="E775" s="44">
        <f t="shared" si="77"/>
        <v>0</v>
      </c>
      <c r="F775" s="43">
        <f t="shared" si="80"/>
        <v>0</v>
      </c>
      <c r="G775" s="45" t="e">
        <f>IF(AND(C775&lt;&gt;"",SUM(G$27:G774)&lt;E$19),$E$19/$E$23,0)</f>
        <v>#N/A</v>
      </c>
      <c r="H775" s="43">
        <f t="shared" si="81"/>
        <v>0</v>
      </c>
      <c r="I775" s="43">
        <f t="shared" si="83"/>
        <v>0</v>
      </c>
      <c r="J775" s="78" t="str">
        <f t="shared" si="82"/>
        <v>2084–2085</v>
      </c>
      <c r="K775" s="78"/>
      <c r="L775" s="89"/>
      <c r="M775" s="78"/>
      <c r="N775" s="87"/>
      <c r="O775" s="79"/>
      <c r="Q775" s="46"/>
    </row>
    <row r="776" spans="1:17" s="40" customFormat="1" ht="20.25" customHeight="1" x14ac:dyDescent="0.2">
      <c r="A776" s="41">
        <v>67542</v>
      </c>
      <c r="B776" s="42">
        <f t="shared" si="78"/>
        <v>0</v>
      </c>
      <c r="C776" s="117"/>
      <c r="D776" s="43">
        <f t="shared" si="79"/>
        <v>0</v>
      </c>
      <c r="E776" s="44">
        <f t="shared" si="77"/>
        <v>0</v>
      </c>
      <c r="F776" s="43">
        <f t="shared" si="80"/>
        <v>0</v>
      </c>
      <c r="G776" s="45" t="e">
        <f>IF(AND(C776&lt;&gt;"",SUM(G$27:G775)&lt;E$19),$E$19/$E$23,0)</f>
        <v>#N/A</v>
      </c>
      <c r="H776" s="43">
        <f t="shared" si="81"/>
        <v>0</v>
      </c>
      <c r="I776" s="43">
        <f t="shared" si="83"/>
        <v>0</v>
      </c>
      <c r="J776" s="78" t="str">
        <f t="shared" si="82"/>
        <v>2084–2085</v>
      </c>
      <c r="K776" s="78"/>
      <c r="L776" s="89"/>
      <c r="M776" s="78"/>
      <c r="N776" s="87"/>
      <c r="O776" s="79"/>
      <c r="Q776" s="46"/>
    </row>
    <row r="777" spans="1:17" s="40" customFormat="1" ht="20.25" customHeight="1" x14ac:dyDescent="0.2">
      <c r="A777" s="41">
        <v>67573</v>
      </c>
      <c r="B777" s="42">
        <f t="shared" si="78"/>
        <v>0</v>
      </c>
      <c r="C777" s="117"/>
      <c r="D777" s="43">
        <f t="shared" si="79"/>
        <v>0</v>
      </c>
      <c r="E777" s="44">
        <f t="shared" si="77"/>
        <v>0</v>
      </c>
      <c r="F777" s="43">
        <f t="shared" si="80"/>
        <v>0</v>
      </c>
      <c r="G777" s="45" t="e">
        <f>IF(AND(C777&lt;&gt;"",SUM(G$27:G776)&lt;E$19),$E$19/$E$23,0)</f>
        <v>#N/A</v>
      </c>
      <c r="H777" s="43">
        <f t="shared" si="81"/>
        <v>0</v>
      </c>
      <c r="I777" s="43">
        <f t="shared" si="83"/>
        <v>0</v>
      </c>
      <c r="J777" s="78" t="str">
        <f t="shared" si="82"/>
        <v>2084–2085</v>
      </c>
      <c r="K777" s="78"/>
      <c r="L777" s="89"/>
      <c r="M777" s="78"/>
      <c r="N777" s="87"/>
      <c r="O777" s="79"/>
      <c r="Q777" s="46"/>
    </row>
    <row r="778" spans="1:17" s="40" customFormat="1" ht="20.25" customHeight="1" x14ac:dyDescent="0.2">
      <c r="A778" s="41">
        <v>67604</v>
      </c>
      <c r="B778" s="42">
        <f t="shared" si="78"/>
        <v>0</v>
      </c>
      <c r="C778" s="117"/>
      <c r="D778" s="43">
        <f t="shared" si="79"/>
        <v>0</v>
      </c>
      <c r="E778" s="44">
        <f t="shared" si="77"/>
        <v>0</v>
      </c>
      <c r="F778" s="43">
        <f t="shared" si="80"/>
        <v>0</v>
      </c>
      <c r="G778" s="45" t="e">
        <f>IF(AND(C778&lt;&gt;"",SUM(G$27:G777)&lt;E$19),$E$19/$E$23,0)</f>
        <v>#N/A</v>
      </c>
      <c r="H778" s="43">
        <f t="shared" si="81"/>
        <v>0</v>
      </c>
      <c r="I778" s="43">
        <f t="shared" si="83"/>
        <v>0</v>
      </c>
      <c r="J778" s="78" t="str">
        <f t="shared" si="82"/>
        <v>2084–2085</v>
      </c>
      <c r="K778" s="78"/>
      <c r="L778" s="89"/>
      <c r="M778" s="78"/>
      <c r="N778" s="87"/>
      <c r="O778" s="79"/>
      <c r="Q778" s="46"/>
    </row>
    <row r="779" spans="1:17" s="40" customFormat="1" ht="20.25" customHeight="1" x14ac:dyDescent="0.2">
      <c r="A779" s="41">
        <v>67632</v>
      </c>
      <c r="B779" s="42">
        <f t="shared" si="78"/>
        <v>0</v>
      </c>
      <c r="C779" s="117"/>
      <c r="D779" s="43">
        <f t="shared" si="79"/>
        <v>0</v>
      </c>
      <c r="E779" s="44">
        <f t="shared" si="77"/>
        <v>0</v>
      </c>
      <c r="F779" s="43">
        <f t="shared" si="80"/>
        <v>0</v>
      </c>
      <c r="G779" s="45" t="e">
        <f>IF(AND(C779&lt;&gt;"",SUM(G$27:G778)&lt;E$19),$E$19/$E$23,0)</f>
        <v>#N/A</v>
      </c>
      <c r="H779" s="43">
        <f t="shared" si="81"/>
        <v>0</v>
      </c>
      <c r="I779" s="43">
        <f t="shared" si="83"/>
        <v>0</v>
      </c>
      <c r="J779" s="78" t="str">
        <f t="shared" si="82"/>
        <v>2084–2085</v>
      </c>
      <c r="K779" s="78"/>
      <c r="L779" s="89"/>
      <c r="M779" s="78"/>
      <c r="N779" s="87"/>
      <c r="O779" s="79"/>
      <c r="Q779" s="46"/>
    </row>
    <row r="780" spans="1:17" s="40" customFormat="1" ht="20.25" customHeight="1" x14ac:dyDescent="0.2">
      <c r="A780" s="41">
        <v>67663</v>
      </c>
      <c r="B780" s="42">
        <f t="shared" si="78"/>
        <v>0</v>
      </c>
      <c r="C780" s="117"/>
      <c r="D780" s="43">
        <f t="shared" si="79"/>
        <v>0</v>
      </c>
      <c r="E780" s="44">
        <f t="shared" si="77"/>
        <v>0</v>
      </c>
      <c r="F780" s="43">
        <f t="shared" si="80"/>
        <v>0</v>
      </c>
      <c r="G780" s="45" t="e">
        <f>IF(AND(C780&lt;&gt;"",SUM(G$27:G779)&lt;E$19),$E$19/$E$23,0)</f>
        <v>#N/A</v>
      </c>
      <c r="H780" s="43">
        <f t="shared" si="81"/>
        <v>0</v>
      </c>
      <c r="I780" s="43">
        <f t="shared" si="83"/>
        <v>0</v>
      </c>
      <c r="J780" s="78" t="str">
        <f t="shared" si="82"/>
        <v>2084–2085</v>
      </c>
      <c r="K780" s="78"/>
      <c r="L780" s="89"/>
      <c r="M780" s="78"/>
      <c r="N780" s="87"/>
      <c r="O780" s="79"/>
      <c r="Q780" s="46"/>
    </row>
    <row r="781" spans="1:17" s="40" customFormat="1" ht="20.25" customHeight="1" x14ac:dyDescent="0.2">
      <c r="A781" s="41">
        <v>67693</v>
      </c>
      <c r="B781" s="42">
        <f t="shared" si="78"/>
        <v>0</v>
      </c>
      <c r="C781" s="117"/>
      <c r="D781" s="43">
        <f t="shared" si="79"/>
        <v>0</v>
      </c>
      <c r="E781" s="44">
        <f t="shared" si="77"/>
        <v>0</v>
      </c>
      <c r="F781" s="43">
        <f t="shared" si="80"/>
        <v>0</v>
      </c>
      <c r="G781" s="45" t="e">
        <f>IF(AND(C781&lt;&gt;"",SUM(G$27:G780)&lt;E$19),$E$19/$E$23,0)</f>
        <v>#N/A</v>
      </c>
      <c r="H781" s="43">
        <f t="shared" si="81"/>
        <v>0</v>
      </c>
      <c r="I781" s="43">
        <f t="shared" si="83"/>
        <v>0</v>
      </c>
      <c r="J781" s="78" t="str">
        <f t="shared" si="82"/>
        <v>2084–2085</v>
      </c>
      <c r="K781" s="78"/>
      <c r="L781" s="89"/>
      <c r="M781" s="78"/>
      <c r="N781" s="87"/>
      <c r="O781" s="79"/>
      <c r="Q781" s="46"/>
    </row>
    <row r="782" spans="1:17" s="40" customFormat="1" ht="20.25" customHeight="1" x14ac:dyDescent="0.2">
      <c r="A782" s="41">
        <v>67724</v>
      </c>
      <c r="B782" s="42">
        <f t="shared" si="78"/>
        <v>0</v>
      </c>
      <c r="C782" s="117"/>
      <c r="D782" s="43">
        <f t="shared" si="79"/>
        <v>0</v>
      </c>
      <c r="E782" s="44">
        <f t="shared" si="77"/>
        <v>0</v>
      </c>
      <c r="F782" s="43">
        <f t="shared" si="80"/>
        <v>0</v>
      </c>
      <c r="G782" s="45" t="e">
        <f>IF(AND(C782&lt;&gt;"",SUM(G$27:G781)&lt;E$19),$E$19/$E$23,0)</f>
        <v>#N/A</v>
      </c>
      <c r="H782" s="43">
        <f t="shared" si="81"/>
        <v>0</v>
      </c>
      <c r="I782" s="43">
        <f t="shared" si="83"/>
        <v>0</v>
      </c>
      <c r="J782" s="78" t="str">
        <f t="shared" si="82"/>
        <v>2084–2085</v>
      </c>
      <c r="K782" s="78"/>
      <c r="L782" s="89"/>
      <c r="M782" s="78"/>
      <c r="N782" s="87"/>
      <c r="O782" s="79"/>
      <c r="Q782" s="46"/>
    </row>
    <row r="783" spans="1:17" s="40" customFormat="1" ht="20.25" customHeight="1" x14ac:dyDescent="0.2">
      <c r="A783" s="41">
        <v>67754</v>
      </c>
      <c r="B783" s="42">
        <f t="shared" si="78"/>
        <v>0</v>
      </c>
      <c r="C783" s="117"/>
      <c r="D783" s="43">
        <f t="shared" si="79"/>
        <v>0</v>
      </c>
      <c r="E783" s="44">
        <f t="shared" si="77"/>
        <v>0</v>
      </c>
      <c r="F783" s="43">
        <f t="shared" si="80"/>
        <v>0</v>
      </c>
      <c r="G783" s="45" t="e">
        <f>IF(AND(C783&lt;&gt;"",SUM(G$27:G782)&lt;E$19),$E$19/$E$23,0)</f>
        <v>#N/A</v>
      </c>
      <c r="H783" s="43">
        <f t="shared" si="81"/>
        <v>0</v>
      </c>
      <c r="I783" s="43">
        <f t="shared" si="83"/>
        <v>0</v>
      </c>
      <c r="J783" s="78" t="str">
        <f t="shared" si="82"/>
        <v>2085–2086</v>
      </c>
      <c r="K783" s="78"/>
      <c r="L783" s="89"/>
      <c r="M783" s="78"/>
      <c r="N783" s="87"/>
      <c r="O783" s="79"/>
      <c r="Q783" s="46"/>
    </row>
    <row r="784" spans="1:17" s="40" customFormat="1" ht="20.25" customHeight="1" x14ac:dyDescent="0.2">
      <c r="A784" s="41">
        <v>67785</v>
      </c>
      <c r="B784" s="42">
        <f t="shared" si="78"/>
        <v>0</v>
      </c>
      <c r="C784" s="117"/>
      <c r="D784" s="43">
        <f t="shared" si="79"/>
        <v>0</v>
      </c>
      <c r="E784" s="44">
        <f t="shared" si="77"/>
        <v>0</v>
      </c>
      <c r="F784" s="43">
        <f t="shared" si="80"/>
        <v>0</v>
      </c>
      <c r="G784" s="45" t="e">
        <f>IF(AND(C784&lt;&gt;"",SUM(G$27:G783)&lt;E$19),$E$19/$E$23,0)</f>
        <v>#N/A</v>
      </c>
      <c r="H784" s="43">
        <f t="shared" si="81"/>
        <v>0</v>
      </c>
      <c r="I784" s="43">
        <f t="shared" si="83"/>
        <v>0</v>
      </c>
      <c r="J784" s="78" t="str">
        <f t="shared" si="82"/>
        <v>2085–2086</v>
      </c>
      <c r="K784" s="78"/>
      <c r="L784" s="89"/>
      <c r="M784" s="78"/>
      <c r="N784" s="87"/>
      <c r="O784" s="79"/>
      <c r="Q784" s="46"/>
    </row>
    <row r="785" spans="1:17" s="40" customFormat="1" ht="20.25" customHeight="1" x14ac:dyDescent="0.2">
      <c r="A785" s="41">
        <v>67816</v>
      </c>
      <c r="B785" s="42">
        <f t="shared" si="78"/>
        <v>0</v>
      </c>
      <c r="C785" s="117"/>
      <c r="D785" s="43">
        <f t="shared" si="79"/>
        <v>0</v>
      </c>
      <c r="E785" s="44">
        <f t="shared" si="77"/>
        <v>0</v>
      </c>
      <c r="F785" s="43">
        <f t="shared" si="80"/>
        <v>0</v>
      </c>
      <c r="G785" s="45" t="e">
        <f>IF(AND(C785&lt;&gt;"",SUM(G$27:G784)&lt;E$19),$E$19/$E$23,0)</f>
        <v>#N/A</v>
      </c>
      <c r="H785" s="43">
        <f t="shared" si="81"/>
        <v>0</v>
      </c>
      <c r="I785" s="43">
        <f t="shared" si="83"/>
        <v>0</v>
      </c>
      <c r="J785" s="78" t="str">
        <f t="shared" si="82"/>
        <v>2085–2086</v>
      </c>
      <c r="K785" s="78"/>
      <c r="L785" s="89"/>
      <c r="M785" s="78"/>
      <c r="N785" s="87"/>
      <c r="O785" s="79"/>
      <c r="Q785" s="46"/>
    </row>
    <row r="786" spans="1:17" s="40" customFormat="1" ht="20.25" customHeight="1" x14ac:dyDescent="0.2">
      <c r="A786" s="41">
        <v>67846</v>
      </c>
      <c r="B786" s="42">
        <f t="shared" si="78"/>
        <v>0</v>
      </c>
      <c r="C786" s="117"/>
      <c r="D786" s="43">
        <f t="shared" si="79"/>
        <v>0</v>
      </c>
      <c r="E786" s="44">
        <f t="shared" si="77"/>
        <v>0</v>
      </c>
      <c r="F786" s="43">
        <f t="shared" si="80"/>
        <v>0</v>
      </c>
      <c r="G786" s="45" t="e">
        <f>IF(AND(C786&lt;&gt;"",SUM(G$27:G785)&lt;E$19),$E$19/$E$23,0)</f>
        <v>#N/A</v>
      </c>
      <c r="H786" s="43">
        <f t="shared" si="81"/>
        <v>0</v>
      </c>
      <c r="I786" s="43">
        <f t="shared" si="83"/>
        <v>0</v>
      </c>
      <c r="J786" s="78" t="str">
        <f t="shared" si="82"/>
        <v>2085–2086</v>
      </c>
      <c r="K786" s="78"/>
      <c r="L786" s="89"/>
      <c r="M786" s="78"/>
      <c r="N786" s="87"/>
      <c r="O786" s="79"/>
      <c r="Q786" s="46"/>
    </row>
    <row r="787" spans="1:17" s="40" customFormat="1" ht="20.25" customHeight="1" x14ac:dyDescent="0.2">
      <c r="A787" s="41">
        <v>67877</v>
      </c>
      <c r="B787" s="42">
        <f t="shared" si="78"/>
        <v>0</v>
      </c>
      <c r="C787" s="117"/>
      <c r="D787" s="43">
        <f t="shared" si="79"/>
        <v>0</v>
      </c>
      <c r="E787" s="44">
        <f t="shared" si="77"/>
        <v>0</v>
      </c>
      <c r="F787" s="43">
        <f t="shared" si="80"/>
        <v>0</v>
      </c>
      <c r="G787" s="45" t="e">
        <f>IF(AND(C787&lt;&gt;"",SUM(G$27:G786)&lt;E$19),$E$19/$E$23,0)</f>
        <v>#N/A</v>
      </c>
      <c r="H787" s="43">
        <f t="shared" si="81"/>
        <v>0</v>
      </c>
      <c r="I787" s="43">
        <f t="shared" si="83"/>
        <v>0</v>
      </c>
      <c r="J787" s="78" t="str">
        <f t="shared" si="82"/>
        <v>2085–2086</v>
      </c>
      <c r="K787" s="78"/>
      <c r="L787" s="89"/>
      <c r="M787" s="78"/>
      <c r="N787" s="87"/>
      <c r="O787" s="79"/>
      <c r="Q787" s="46"/>
    </row>
    <row r="788" spans="1:17" s="40" customFormat="1" ht="20.25" customHeight="1" x14ac:dyDescent="0.2">
      <c r="A788" s="41">
        <v>67907</v>
      </c>
      <c r="B788" s="42">
        <f t="shared" si="78"/>
        <v>0</v>
      </c>
      <c r="C788" s="117"/>
      <c r="D788" s="43">
        <f t="shared" si="79"/>
        <v>0</v>
      </c>
      <c r="E788" s="44">
        <f t="shared" si="77"/>
        <v>0</v>
      </c>
      <c r="F788" s="43">
        <f t="shared" si="80"/>
        <v>0</v>
      </c>
      <c r="G788" s="45" t="e">
        <f>IF(AND(C788&lt;&gt;"",SUM(G$27:G787)&lt;E$19),$E$19/$E$23,0)</f>
        <v>#N/A</v>
      </c>
      <c r="H788" s="43">
        <f t="shared" si="81"/>
        <v>0</v>
      </c>
      <c r="I788" s="43">
        <f t="shared" si="83"/>
        <v>0</v>
      </c>
      <c r="J788" s="78" t="str">
        <f t="shared" si="82"/>
        <v>2085–2086</v>
      </c>
      <c r="K788" s="78"/>
      <c r="L788" s="89"/>
      <c r="M788" s="78"/>
      <c r="N788" s="87"/>
      <c r="O788" s="79"/>
      <c r="Q788" s="46"/>
    </row>
    <row r="789" spans="1:17" s="40" customFormat="1" ht="20.25" customHeight="1" x14ac:dyDescent="0.2">
      <c r="A789" s="41">
        <v>67938</v>
      </c>
      <c r="B789" s="42">
        <f t="shared" si="78"/>
        <v>0</v>
      </c>
      <c r="C789" s="117"/>
      <c r="D789" s="43">
        <f t="shared" si="79"/>
        <v>0</v>
      </c>
      <c r="E789" s="44">
        <f t="shared" si="77"/>
        <v>0</v>
      </c>
      <c r="F789" s="43">
        <f t="shared" si="80"/>
        <v>0</v>
      </c>
      <c r="G789" s="45" t="e">
        <f>IF(AND(C789&lt;&gt;"",SUM(G$27:G788)&lt;E$19),$E$19/$E$23,0)</f>
        <v>#N/A</v>
      </c>
      <c r="H789" s="43">
        <f t="shared" si="81"/>
        <v>0</v>
      </c>
      <c r="I789" s="43">
        <f t="shared" si="83"/>
        <v>0</v>
      </c>
      <c r="J789" s="78" t="str">
        <f t="shared" si="82"/>
        <v>2085–2086</v>
      </c>
      <c r="K789" s="78"/>
      <c r="L789" s="89"/>
      <c r="M789" s="78"/>
      <c r="N789" s="87"/>
      <c r="O789" s="79"/>
      <c r="Q789" s="46"/>
    </row>
    <row r="790" spans="1:17" s="40" customFormat="1" ht="20.25" customHeight="1" x14ac:dyDescent="0.2">
      <c r="A790" s="41">
        <v>67969</v>
      </c>
      <c r="B790" s="42">
        <f t="shared" si="78"/>
        <v>0</v>
      </c>
      <c r="C790" s="117"/>
      <c r="D790" s="43">
        <f t="shared" si="79"/>
        <v>0</v>
      </c>
      <c r="E790" s="44">
        <f t="shared" si="77"/>
        <v>0</v>
      </c>
      <c r="F790" s="43">
        <f t="shared" si="80"/>
        <v>0</v>
      </c>
      <c r="G790" s="45" t="e">
        <f>IF(AND(C790&lt;&gt;"",SUM(G$27:G789)&lt;E$19),$E$19/$E$23,0)</f>
        <v>#N/A</v>
      </c>
      <c r="H790" s="43">
        <f t="shared" si="81"/>
        <v>0</v>
      </c>
      <c r="I790" s="43">
        <f t="shared" si="83"/>
        <v>0</v>
      </c>
      <c r="J790" s="78" t="str">
        <f t="shared" si="82"/>
        <v>2085–2086</v>
      </c>
      <c r="K790" s="78"/>
      <c r="L790" s="89"/>
      <c r="M790" s="78"/>
      <c r="N790" s="87"/>
      <c r="O790" s="79"/>
      <c r="Q790" s="46"/>
    </row>
    <row r="791" spans="1:17" s="40" customFormat="1" ht="20.25" customHeight="1" x14ac:dyDescent="0.2">
      <c r="A791" s="41">
        <v>67997</v>
      </c>
      <c r="B791" s="42">
        <f t="shared" si="78"/>
        <v>0</v>
      </c>
      <c r="C791" s="117"/>
      <c r="D791" s="43">
        <f t="shared" si="79"/>
        <v>0</v>
      </c>
      <c r="E791" s="44">
        <f t="shared" si="77"/>
        <v>0</v>
      </c>
      <c r="F791" s="43">
        <f t="shared" si="80"/>
        <v>0</v>
      </c>
      <c r="G791" s="45" t="e">
        <f>IF(AND(C791&lt;&gt;"",SUM(G$27:G790)&lt;E$19),$E$19/$E$23,0)</f>
        <v>#N/A</v>
      </c>
      <c r="H791" s="43">
        <f t="shared" si="81"/>
        <v>0</v>
      </c>
      <c r="I791" s="43">
        <f t="shared" si="83"/>
        <v>0</v>
      </c>
      <c r="J791" s="78" t="str">
        <f t="shared" si="82"/>
        <v>2085–2086</v>
      </c>
      <c r="K791" s="78"/>
      <c r="L791" s="89"/>
      <c r="M791" s="78"/>
      <c r="N791" s="87"/>
      <c r="O791" s="79"/>
      <c r="Q791" s="46"/>
    </row>
    <row r="792" spans="1:17" s="40" customFormat="1" ht="20.25" customHeight="1" x14ac:dyDescent="0.2">
      <c r="A792" s="41">
        <v>68028</v>
      </c>
      <c r="B792" s="42">
        <f t="shared" si="78"/>
        <v>0</v>
      </c>
      <c r="C792" s="117"/>
      <c r="D792" s="43">
        <f t="shared" si="79"/>
        <v>0</v>
      </c>
      <c r="E792" s="44">
        <f t="shared" si="77"/>
        <v>0</v>
      </c>
      <c r="F792" s="43">
        <f t="shared" si="80"/>
        <v>0</v>
      </c>
      <c r="G792" s="45" t="e">
        <f>IF(AND(C792&lt;&gt;"",SUM(G$27:G791)&lt;E$19),$E$19/$E$23,0)</f>
        <v>#N/A</v>
      </c>
      <c r="H792" s="43">
        <f t="shared" si="81"/>
        <v>0</v>
      </c>
      <c r="I792" s="43">
        <f t="shared" si="83"/>
        <v>0</v>
      </c>
      <c r="J792" s="78" t="str">
        <f t="shared" si="82"/>
        <v>2085–2086</v>
      </c>
      <c r="K792" s="78"/>
      <c r="L792" s="89"/>
      <c r="M792" s="78"/>
      <c r="N792" s="87"/>
      <c r="O792" s="79"/>
      <c r="Q792" s="46"/>
    </row>
    <row r="793" spans="1:17" s="40" customFormat="1" ht="20.25" customHeight="1" x14ac:dyDescent="0.2">
      <c r="A793" s="41">
        <v>68058</v>
      </c>
      <c r="B793" s="42">
        <f t="shared" si="78"/>
        <v>0</v>
      </c>
      <c r="C793" s="117"/>
      <c r="D793" s="43">
        <f t="shared" si="79"/>
        <v>0</v>
      </c>
      <c r="E793" s="44">
        <f t="shared" si="77"/>
        <v>0</v>
      </c>
      <c r="F793" s="43">
        <f t="shared" si="80"/>
        <v>0</v>
      </c>
      <c r="G793" s="45" t="e">
        <f>IF(AND(C793&lt;&gt;"",SUM(G$27:G792)&lt;E$19),$E$19/$E$23,0)</f>
        <v>#N/A</v>
      </c>
      <c r="H793" s="43">
        <f t="shared" si="81"/>
        <v>0</v>
      </c>
      <c r="I793" s="43">
        <f t="shared" si="83"/>
        <v>0</v>
      </c>
      <c r="J793" s="78" t="str">
        <f t="shared" si="82"/>
        <v>2085–2086</v>
      </c>
      <c r="K793" s="78"/>
      <c r="L793" s="89"/>
      <c r="M793" s="78"/>
      <c r="N793" s="87"/>
      <c r="O793" s="79"/>
      <c r="Q793" s="46"/>
    </row>
    <row r="794" spans="1:17" s="40" customFormat="1" ht="20.25" customHeight="1" x14ac:dyDescent="0.2">
      <c r="A794" s="41">
        <v>68089</v>
      </c>
      <c r="B794" s="42">
        <f t="shared" si="78"/>
        <v>0</v>
      </c>
      <c r="C794" s="117"/>
      <c r="D794" s="43">
        <f t="shared" si="79"/>
        <v>0</v>
      </c>
      <c r="E794" s="44">
        <f t="shared" si="77"/>
        <v>0</v>
      </c>
      <c r="F794" s="43">
        <f t="shared" si="80"/>
        <v>0</v>
      </c>
      <c r="G794" s="45" t="e">
        <f>IF(AND(C794&lt;&gt;"",SUM(G$27:G793)&lt;E$19),$E$19/$E$23,0)</f>
        <v>#N/A</v>
      </c>
      <c r="H794" s="43">
        <f t="shared" si="81"/>
        <v>0</v>
      </c>
      <c r="I794" s="43">
        <f t="shared" si="83"/>
        <v>0</v>
      </c>
      <c r="J794" s="78" t="str">
        <f t="shared" si="82"/>
        <v>2085–2086</v>
      </c>
      <c r="K794" s="78"/>
      <c r="L794" s="89"/>
      <c r="M794" s="78"/>
      <c r="N794" s="87"/>
      <c r="O794" s="79"/>
      <c r="Q794" s="46"/>
    </row>
    <row r="795" spans="1:17" s="40" customFormat="1" ht="20.25" customHeight="1" x14ac:dyDescent="0.2">
      <c r="A795" s="41">
        <v>68119</v>
      </c>
      <c r="B795" s="42">
        <f t="shared" si="78"/>
        <v>0</v>
      </c>
      <c r="C795" s="117"/>
      <c r="D795" s="43">
        <f t="shared" si="79"/>
        <v>0</v>
      </c>
      <c r="E795" s="44">
        <f t="shared" ref="E795:E858" si="84">C795-D795</f>
        <v>0</v>
      </c>
      <c r="F795" s="43">
        <f t="shared" si="80"/>
        <v>0</v>
      </c>
      <c r="G795" s="45" t="e">
        <f>IF(AND(C795&lt;&gt;"",SUM(G$27:G794)&lt;E$19),$E$19/$E$23,0)</f>
        <v>#N/A</v>
      </c>
      <c r="H795" s="43">
        <f t="shared" si="81"/>
        <v>0</v>
      </c>
      <c r="I795" s="43">
        <f t="shared" si="83"/>
        <v>0</v>
      </c>
      <c r="J795" s="78" t="str">
        <f t="shared" si="82"/>
        <v>2086–2087</v>
      </c>
      <c r="K795" s="78"/>
      <c r="L795" s="89"/>
      <c r="M795" s="78"/>
      <c r="N795" s="87"/>
      <c r="O795" s="79"/>
      <c r="Q795" s="46"/>
    </row>
    <row r="796" spans="1:17" s="40" customFormat="1" ht="20.25" customHeight="1" x14ac:dyDescent="0.2">
      <c r="A796" s="41">
        <v>68150</v>
      </c>
      <c r="B796" s="42">
        <f t="shared" ref="B796:B859" si="85">IF(C796&gt;0,C796*-1,C796)</f>
        <v>0</v>
      </c>
      <c r="C796" s="117"/>
      <c r="D796" s="43">
        <f t="shared" ref="D796:D859" si="86">IF(C796="",0,IF($E$15="Beginning",IF(C795&lt;&gt;"",$F795*$E$6/12,0),IF(C795&lt;&gt;"",$F795*$E$6/12,$E$16*$E$6/12)))</f>
        <v>0</v>
      </c>
      <c r="E796" s="44">
        <f t="shared" si="84"/>
        <v>0</v>
      </c>
      <c r="F796" s="43">
        <f t="shared" ref="F796:F859" si="87">IF(C796="",0,IF(C795="",$E$16-E796,IF(C796&lt;&gt;"",F795-E796)))</f>
        <v>0</v>
      </c>
      <c r="G796" s="45" t="e">
        <f>IF(AND(C796&lt;&gt;"",SUM(G$27:G795)&lt;E$19),$E$19/$E$23,0)</f>
        <v>#N/A</v>
      </c>
      <c r="H796" s="43">
        <f t="shared" ref="H796:H859" si="88">IF(C796&lt;&gt;"",G796+H795,0)</f>
        <v>0</v>
      </c>
      <c r="I796" s="43">
        <f t="shared" si="83"/>
        <v>0</v>
      </c>
      <c r="J796" s="78" t="str">
        <f t="shared" ref="J796:J859" si="89">IF(OR(MONTH(A796)=1,MONTH(A796)=2,MONTH(A796)=3,MONTH(A796)=4,MONTH(A796)=5,MONTH(A796)=6),YEAR(A796)-1&amp;"–"&amp;YEAR(A796),YEAR(A796)&amp;"–"&amp;YEAR(A796)+1)</f>
        <v>2086–2087</v>
      </c>
      <c r="K796" s="78"/>
      <c r="L796" s="89"/>
      <c r="M796" s="78"/>
      <c r="N796" s="87"/>
      <c r="O796" s="79"/>
      <c r="Q796" s="46"/>
    </row>
    <row r="797" spans="1:17" s="40" customFormat="1" ht="20.25" customHeight="1" x14ac:dyDescent="0.2">
      <c r="A797" s="41">
        <v>68181</v>
      </c>
      <c r="B797" s="42">
        <f t="shared" si="85"/>
        <v>0</v>
      </c>
      <c r="C797" s="117"/>
      <c r="D797" s="43">
        <f t="shared" si="86"/>
        <v>0</v>
      </c>
      <c r="E797" s="44">
        <f t="shared" si="84"/>
        <v>0</v>
      </c>
      <c r="F797" s="43">
        <f t="shared" si="87"/>
        <v>0</v>
      </c>
      <c r="G797" s="45" t="e">
        <f>IF(AND(C797&lt;&gt;"",SUM(G$27:G796)&lt;E$19),$E$19/$E$23,0)</f>
        <v>#N/A</v>
      </c>
      <c r="H797" s="43">
        <f t="shared" si="88"/>
        <v>0</v>
      </c>
      <c r="I797" s="43">
        <f t="shared" ref="I797:I860" si="90">IF(C797&lt;&gt;"",$E$19-H797,0)</f>
        <v>0</v>
      </c>
      <c r="J797" s="78" t="str">
        <f t="shared" si="89"/>
        <v>2086–2087</v>
      </c>
      <c r="K797" s="78"/>
      <c r="L797" s="89"/>
      <c r="M797" s="78"/>
      <c r="N797" s="87"/>
      <c r="O797" s="79"/>
      <c r="Q797" s="46"/>
    </row>
    <row r="798" spans="1:17" s="40" customFormat="1" ht="20.25" customHeight="1" x14ac:dyDescent="0.2">
      <c r="A798" s="41">
        <v>68211</v>
      </c>
      <c r="B798" s="42">
        <f t="shared" si="85"/>
        <v>0</v>
      </c>
      <c r="C798" s="117"/>
      <c r="D798" s="43">
        <f t="shared" si="86"/>
        <v>0</v>
      </c>
      <c r="E798" s="44">
        <f t="shared" si="84"/>
        <v>0</v>
      </c>
      <c r="F798" s="43">
        <f t="shared" si="87"/>
        <v>0</v>
      </c>
      <c r="G798" s="45" t="e">
        <f>IF(AND(C798&lt;&gt;"",SUM(G$27:G797)&lt;E$19),$E$19/$E$23,0)</f>
        <v>#N/A</v>
      </c>
      <c r="H798" s="43">
        <f t="shared" si="88"/>
        <v>0</v>
      </c>
      <c r="I798" s="43">
        <f t="shared" si="90"/>
        <v>0</v>
      </c>
      <c r="J798" s="78" t="str">
        <f t="shared" si="89"/>
        <v>2086–2087</v>
      </c>
      <c r="K798" s="78"/>
      <c r="L798" s="89"/>
      <c r="M798" s="78"/>
      <c r="N798" s="87"/>
      <c r="O798" s="79"/>
      <c r="Q798" s="46"/>
    </row>
    <row r="799" spans="1:17" s="40" customFormat="1" ht="20.25" customHeight="1" x14ac:dyDescent="0.2">
      <c r="A799" s="41">
        <v>68242</v>
      </c>
      <c r="B799" s="42">
        <f t="shared" si="85"/>
        <v>0</v>
      </c>
      <c r="C799" s="117"/>
      <c r="D799" s="43">
        <f t="shared" si="86"/>
        <v>0</v>
      </c>
      <c r="E799" s="44">
        <f t="shared" si="84"/>
        <v>0</v>
      </c>
      <c r="F799" s="43">
        <f t="shared" si="87"/>
        <v>0</v>
      </c>
      <c r="G799" s="45" t="e">
        <f>IF(AND(C799&lt;&gt;"",SUM(G$27:G798)&lt;E$19),$E$19/$E$23,0)</f>
        <v>#N/A</v>
      </c>
      <c r="H799" s="43">
        <f t="shared" si="88"/>
        <v>0</v>
      </c>
      <c r="I799" s="43">
        <f t="shared" si="90"/>
        <v>0</v>
      </c>
      <c r="J799" s="78" t="str">
        <f t="shared" si="89"/>
        <v>2086–2087</v>
      </c>
      <c r="K799" s="78"/>
      <c r="L799" s="89"/>
      <c r="M799" s="78"/>
      <c r="N799" s="87"/>
      <c r="O799" s="79"/>
      <c r="Q799" s="46"/>
    </row>
    <row r="800" spans="1:17" s="40" customFormat="1" ht="20.25" customHeight="1" x14ac:dyDescent="0.2">
      <c r="A800" s="41">
        <v>68272</v>
      </c>
      <c r="B800" s="42">
        <f t="shared" si="85"/>
        <v>0</v>
      </c>
      <c r="C800" s="117"/>
      <c r="D800" s="43">
        <f t="shared" si="86"/>
        <v>0</v>
      </c>
      <c r="E800" s="44">
        <f t="shared" si="84"/>
        <v>0</v>
      </c>
      <c r="F800" s="43">
        <f t="shared" si="87"/>
        <v>0</v>
      </c>
      <c r="G800" s="45" t="e">
        <f>IF(AND(C800&lt;&gt;"",SUM(G$27:G799)&lt;E$19),$E$19/$E$23,0)</f>
        <v>#N/A</v>
      </c>
      <c r="H800" s="43">
        <f t="shared" si="88"/>
        <v>0</v>
      </c>
      <c r="I800" s="43">
        <f t="shared" si="90"/>
        <v>0</v>
      </c>
      <c r="J800" s="78" t="str">
        <f t="shared" si="89"/>
        <v>2086–2087</v>
      </c>
      <c r="K800" s="78"/>
      <c r="L800" s="89"/>
      <c r="M800" s="78"/>
      <c r="N800" s="87"/>
      <c r="O800" s="79"/>
      <c r="Q800" s="46"/>
    </row>
    <row r="801" spans="1:17" s="40" customFormat="1" ht="20.25" customHeight="1" x14ac:dyDescent="0.2">
      <c r="A801" s="41">
        <v>68303</v>
      </c>
      <c r="B801" s="42">
        <f t="shared" si="85"/>
        <v>0</v>
      </c>
      <c r="C801" s="117"/>
      <c r="D801" s="43">
        <f t="shared" si="86"/>
        <v>0</v>
      </c>
      <c r="E801" s="44">
        <f t="shared" si="84"/>
        <v>0</v>
      </c>
      <c r="F801" s="43">
        <f t="shared" si="87"/>
        <v>0</v>
      </c>
      <c r="G801" s="45" t="e">
        <f>IF(AND(C801&lt;&gt;"",SUM(G$27:G800)&lt;E$19),$E$19/$E$23,0)</f>
        <v>#N/A</v>
      </c>
      <c r="H801" s="43">
        <f t="shared" si="88"/>
        <v>0</v>
      </c>
      <c r="I801" s="43">
        <f t="shared" si="90"/>
        <v>0</v>
      </c>
      <c r="J801" s="78" t="str">
        <f t="shared" si="89"/>
        <v>2086–2087</v>
      </c>
      <c r="K801" s="78"/>
      <c r="L801" s="89"/>
      <c r="M801" s="78"/>
      <c r="N801" s="87"/>
      <c r="O801" s="79"/>
      <c r="Q801" s="46"/>
    </row>
    <row r="802" spans="1:17" s="40" customFormat="1" ht="20.25" customHeight="1" x14ac:dyDescent="0.2">
      <c r="A802" s="41">
        <v>68334</v>
      </c>
      <c r="B802" s="42">
        <f t="shared" si="85"/>
        <v>0</v>
      </c>
      <c r="C802" s="117"/>
      <c r="D802" s="43">
        <f t="shared" si="86"/>
        <v>0</v>
      </c>
      <c r="E802" s="44">
        <f t="shared" si="84"/>
        <v>0</v>
      </c>
      <c r="F802" s="43">
        <f t="shared" si="87"/>
        <v>0</v>
      </c>
      <c r="G802" s="45" t="e">
        <f>IF(AND(C802&lt;&gt;"",SUM(G$27:G801)&lt;E$19),$E$19/$E$23,0)</f>
        <v>#N/A</v>
      </c>
      <c r="H802" s="43">
        <f t="shared" si="88"/>
        <v>0</v>
      </c>
      <c r="I802" s="43">
        <f t="shared" si="90"/>
        <v>0</v>
      </c>
      <c r="J802" s="78" t="str">
        <f t="shared" si="89"/>
        <v>2086–2087</v>
      </c>
      <c r="K802" s="78"/>
      <c r="L802" s="89"/>
      <c r="M802" s="78"/>
      <c r="N802" s="87"/>
      <c r="O802" s="79"/>
      <c r="Q802" s="46"/>
    </row>
    <row r="803" spans="1:17" s="40" customFormat="1" ht="20.25" customHeight="1" x14ac:dyDescent="0.2">
      <c r="A803" s="41">
        <v>68362</v>
      </c>
      <c r="B803" s="42">
        <f t="shared" si="85"/>
        <v>0</v>
      </c>
      <c r="C803" s="117"/>
      <c r="D803" s="43">
        <f t="shared" si="86"/>
        <v>0</v>
      </c>
      <c r="E803" s="44">
        <f t="shared" si="84"/>
        <v>0</v>
      </c>
      <c r="F803" s="43">
        <f t="shared" si="87"/>
        <v>0</v>
      </c>
      <c r="G803" s="45" t="e">
        <f>IF(AND(C803&lt;&gt;"",SUM(G$27:G802)&lt;E$19),$E$19/$E$23,0)</f>
        <v>#N/A</v>
      </c>
      <c r="H803" s="43">
        <f t="shared" si="88"/>
        <v>0</v>
      </c>
      <c r="I803" s="43">
        <f t="shared" si="90"/>
        <v>0</v>
      </c>
      <c r="J803" s="78" t="str">
        <f t="shared" si="89"/>
        <v>2086–2087</v>
      </c>
      <c r="K803" s="78"/>
      <c r="L803" s="89"/>
      <c r="M803" s="78"/>
      <c r="N803" s="87"/>
      <c r="O803" s="79"/>
      <c r="Q803" s="46"/>
    </row>
    <row r="804" spans="1:17" s="40" customFormat="1" ht="20.25" customHeight="1" x14ac:dyDescent="0.2">
      <c r="A804" s="41">
        <v>68393</v>
      </c>
      <c r="B804" s="42">
        <f t="shared" si="85"/>
        <v>0</v>
      </c>
      <c r="C804" s="117"/>
      <c r="D804" s="43">
        <f t="shared" si="86"/>
        <v>0</v>
      </c>
      <c r="E804" s="44">
        <f t="shared" si="84"/>
        <v>0</v>
      </c>
      <c r="F804" s="43">
        <f t="shared" si="87"/>
        <v>0</v>
      </c>
      <c r="G804" s="45" t="e">
        <f>IF(AND(C804&lt;&gt;"",SUM(G$27:G803)&lt;E$19),$E$19/$E$23,0)</f>
        <v>#N/A</v>
      </c>
      <c r="H804" s="43">
        <f t="shared" si="88"/>
        <v>0</v>
      </c>
      <c r="I804" s="43">
        <f t="shared" si="90"/>
        <v>0</v>
      </c>
      <c r="J804" s="78" t="str">
        <f t="shared" si="89"/>
        <v>2086–2087</v>
      </c>
      <c r="K804" s="78"/>
      <c r="L804" s="89"/>
      <c r="M804" s="78"/>
      <c r="N804" s="87"/>
      <c r="O804" s="79"/>
      <c r="Q804" s="46"/>
    </row>
    <row r="805" spans="1:17" s="40" customFormat="1" ht="20.25" customHeight="1" x14ac:dyDescent="0.2">
      <c r="A805" s="41">
        <v>68423</v>
      </c>
      <c r="B805" s="42">
        <f t="shared" si="85"/>
        <v>0</v>
      </c>
      <c r="C805" s="117"/>
      <c r="D805" s="43">
        <f t="shared" si="86"/>
        <v>0</v>
      </c>
      <c r="E805" s="44">
        <f t="shared" si="84"/>
        <v>0</v>
      </c>
      <c r="F805" s="43">
        <f t="shared" si="87"/>
        <v>0</v>
      </c>
      <c r="G805" s="45" t="e">
        <f>IF(AND(C805&lt;&gt;"",SUM(G$27:G804)&lt;E$19),$E$19/$E$23,0)</f>
        <v>#N/A</v>
      </c>
      <c r="H805" s="43">
        <f t="shared" si="88"/>
        <v>0</v>
      </c>
      <c r="I805" s="43">
        <f t="shared" si="90"/>
        <v>0</v>
      </c>
      <c r="J805" s="78" t="str">
        <f t="shared" si="89"/>
        <v>2086–2087</v>
      </c>
      <c r="K805" s="78"/>
      <c r="L805" s="89"/>
      <c r="M805" s="78"/>
      <c r="N805" s="87"/>
      <c r="O805" s="79"/>
      <c r="Q805" s="46"/>
    </row>
    <row r="806" spans="1:17" s="40" customFormat="1" ht="20.25" customHeight="1" x14ac:dyDescent="0.2">
      <c r="A806" s="41">
        <v>68454</v>
      </c>
      <c r="B806" s="42">
        <f t="shared" si="85"/>
        <v>0</v>
      </c>
      <c r="C806" s="117"/>
      <c r="D806" s="43">
        <f t="shared" si="86"/>
        <v>0</v>
      </c>
      <c r="E806" s="44">
        <f t="shared" si="84"/>
        <v>0</v>
      </c>
      <c r="F806" s="43">
        <f t="shared" si="87"/>
        <v>0</v>
      </c>
      <c r="G806" s="45" t="e">
        <f>IF(AND(C806&lt;&gt;"",SUM(G$27:G805)&lt;E$19),$E$19/$E$23,0)</f>
        <v>#N/A</v>
      </c>
      <c r="H806" s="43">
        <f t="shared" si="88"/>
        <v>0</v>
      </c>
      <c r="I806" s="43">
        <f t="shared" si="90"/>
        <v>0</v>
      </c>
      <c r="J806" s="78" t="str">
        <f t="shared" si="89"/>
        <v>2086–2087</v>
      </c>
      <c r="K806" s="78"/>
      <c r="L806" s="89"/>
      <c r="M806" s="78"/>
      <c r="N806" s="87"/>
      <c r="O806" s="79"/>
      <c r="Q806" s="46"/>
    </row>
    <row r="807" spans="1:17" s="40" customFormat="1" ht="20.25" customHeight="1" x14ac:dyDescent="0.2">
      <c r="A807" s="41">
        <v>68484</v>
      </c>
      <c r="B807" s="42">
        <f t="shared" si="85"/>
        <v>0</v>
      </c>
      <c r="C807" s="117"/>
      <c r="D807" s="43">
        <f t="shared" si="86"/>
        <v>0</v>
      </c>
      <c r="E807" s="44">
        <f t="shared" si="84"/>
        <v>0</v>
      </c>
      <c r="F807" s="43">
        <f t="shared" si="87"/>
        <v>0</v>
      </c>
      <c r="G807" s="45" t="e">
        <f>IF(AND(C807&lt;&gt;"",SUM(G$27:G806)&lt;E$19),$E$19/$E$23,0)</f>
        <v>#N/A</v>
      </c>
      <c r="H807" s="43">
        <f t="shared" si="88"/>
        <v>0</v>
      </c>
      <c r="I807" s="43">
        <f t="shared" si="90"/>
        <v>0</v>
      </c>
      <c r="J807" s="78" t="str">
        <f t="shared" si="89"/>
        <v>2087–2088</v>
      </c>
      <c r="K807" s="78"/>
      <c r="L807" s="89"/>
      <c r="M807" s="78"/>
      <c r="N807" s="87"/>
      <c r="O807" s="79"/>
      <c r="Q807" s="46"/>
    </row>
    <row r="808" spans="1:17" s="40" customFormat="1" ht="20.25" customHeight="1" x14ac:dyDescent="0.2">
      <c r="A808" s="41">
        <v>68515</v>
      </c>
      <c r="B808" s="42">
        <f t="shared" si="85"/>
        <v>0</v>
      </c>
      <c r="C808" s="117"/>
      <c r="D808" s="43">
        <f t="shared" si="86"/>
        <v>0</v>
      </c>
      <c r="E808" s="44">
        <f t="shared" si="84"/>
        <v>0</v>
      </c>
      <c r="F808" s="43">
        <f t="shared" si="87"/>
        <v>0</v>
      </c>
      <c r="G808" s="45" t="e">
        <f>IF(AND(C808&lt;&gt;"",SUM(G$27:G807)&lt;E$19),$E$19/$E$23,0)</f>
        <v>#N/A</v>
      </c>
      <c r="H808" s="43">
        <f t="shared" si="88"/>
        <v>0</v>
      </c>
      <c r="I808" s="43">
        <f t="shared" si="90"/>
        <v>0</v>
      </c>
      <c r="J808" s="78" t="str">
        <f t="shared" si="89"/>
        <v>2087–2088</v>
      </c>
      <c r="K808" s="78"/>
      <c r="L808" s="89"/>
      <c r="M808" s="78"/>
      <c r="N808" s="87"/>
      <c r="O808" s="79"/>
      <c r="Q808" s="46"/>
    </row>
    <row r="809" spans="1:17" s="40" customFormat="1" ht="20.25" customHeight="1" x14ac:dyDescent="0.2">
      <c r="A809" s="41">
        <v>68546</v>
      </c>
      <c r="B809" s="42">
        <f t="shared" si="85"/>
        <v>0</v>
      </c>
      <c r="C809" s="117"/>
      <c r="D809" s="43">
        <f t="shared" si="86"/>
        <v>0</v>
      </c>
      <c r="E809" s="44">
        <f t="shared" si="84"/>
        <v>0</v>
      </c>
      <c r="F809" s="43">
        <f t="shared" si="87"/>
        <v>0</v>
      </c>
      <c r="G809" s="45" t="e">
        <f>IF(AND(C809&lt;&gt;"",SUM(G$27:G808)&lt;E$19),$E$19/$E$23,0)</f>
        <v>#N/A</v>
      </c>
      <c r="H809" s="43">
        <f t="shared" si="88"/>
        <v>0</v>
      </c>
      <c r="I809" s="43">
        <f t="shared" si="90"/>
        <v>0</v>
      </c>
      <c r="J809" s="78" t="str">
        <f t="shared" si="89"/>
        <v>2087–2088</v>
      </c>
      <c r="K809" s="78"/>
      <c r="L809" s="89"/>
      <c r="M809" s="78"/>
      <c r="N809" s="87"/>
      <c r="O809" s="79"/>
      <c r="Q809" s="46"/>
    </row>
    <row r="810" spans="1:17" s="40" customFormat="1" ht="20.25" customHeight="1" x14ac:dyDescent="0.2">
      <c r="A810" s="41">
        <v>68576</v>
      </c>
      <c r="B810" s="42">
        <f t="shared" si="85"/>
        <v>0</v>
      </c>
      <c r="C810" s="117"/>
      <c r="D810" s="43">
        <f t="shared" si="86"/>
        <v>0</v>
      </c>
      <c r="E810" s="44">
        <f t="shared" si="84"/>
        <v>0</v>
      </c>
      <c r="F810" s="43">
        <f t="shared" si="87"/>
        <v>0</v>
      </c>
      <c r="G810" s="45" t="e">
        <f>IF(AND(C810&lt;&gt;"",SUM(G$27:G809)&lt;E$19),$E$19/$E$23,0)</f>
        <v>#N/A</v>
      </c>
      <c r="H810" s="43">
        <f t="shared" si="88"/>
        <v>0</v>
      </c>
      <c r="I810" s="43">
        <f t="shared" si="90"/>
        <v>0</v>
      </c>
      <c r="J810" s="78" t="str">
        <f t="shared" si="89"/>
        <v>2087–2088</v>
      </c>
      <c r="K810" s="78"/>
      <c r="L810" s="89"/>
      <c r="M810" s="78"/>
      <c r="N810" s="87"/>
      <c r="O810" s="79"/>
      <c r="Q810" s="46"/>
    </row>
    <row r="811" spans="1:17" s="40" customFormat="1" ht="20.25" customHeight="1" x14ac:dyDescent="0.2">
      <c r="A811" s="41">
        <v>68607</v>
      </c>
      <c r="B811" s="42">
        <f t="shared" si="85"/>
        <v>0</v>
      </c>
      <c r="C811" s="117"/>
      <c r="D811" s="43">
        <f t="shared" si="86"/>
        <v>0</v>
      </c>
      <c r="E811" s="44">
        <f t="shared" si="84"/>
        <v>0</v>
      </c>
      <c r="F811" s="43">
        <f t="shared" si="87"/>
        <v>0</v>
      </c>
      <c r="G811" s="45" t="e">
        <f>IF(AND(C811&lt;&gt;"",SUM(G$27:G810)&lt;E$19),$E$19/$E$23,0)</f>
        <v>#N/A</v>
      </c>
      <c r="H811" s="43">
        <f t="shared" si="88"/>
        <v>0</v>
      </c>
      <c r="I811" s="43">
        <f t="shared" si="90"/>
        <v>0</v>
      </c>
      <c r="J811" s="78" t="str">
        <f t="shared" si="89"/>
        <v>2087–2088</v>
      </c>
      <c r="K811" s="78"/>
      <c r="L811" s="89"/>
      <c r="M811" s="78"/>
      <c r="N811" s="87"/>
      <c r="O811" s="79"/>
      <c r="Q811" s="46"/>
    </row>
    <row r="812" spans="1:17" s="40" customFormat="1" ht="20.25" customHeight="1" x14ac:dyDescent="0.2">
      <c r="A812" s="41">
        <v>68637</v>
      </c>
      <c r="B812" s="42">
        <f t="shared" si="85"/>
        <v>0</v>
      </c>
      <c r="C812" s="117"/>
      <c r="D812" s="43">
        <f t="shared" si="86"/>
        <v>0</v>
      </c>
      <c r="E812" s="44">
        <f t="shared" si="84"/>
        <v>0</v>
      </c>
      <c r="F812" s="43">
        <f t="shared" si="87"/>
        <v>0</v>
      </c>
      <c r="G812" s="45" t="e">
        <f>IF(AND(C812&lt;&gt;"",SUM(G$27:G811)&lt;E$19),$E$19/$E$23,0)</f>
        <v>#N/A</v>
      </c>
      <c r="H812" s="43">
        <f t="shared" si="88"/>
        <v>0</v>
      </c>
      <c r="I812" s="43">
        <f t="shared" si="90"/>
        <v>0</v>
      </c>
      <c r="J812" s="78" t="str">
        <f t="shared" si="89"/>
        <v>2087–2088</v>
      </c>
      <c r="K812" s="78"/>
      <c r="L812" s="89"/>
      <c r="M812" s="78"/>
      <c r="N812" s="87"/>
      <c r="O812" s="79"/>
      <c r="Q812" s="46"/>
    </row>
    <row r="813" spans="1:17" s="40" customFormat="1" ht="20.25" customHeight="1" x14ac:dyDescent="0.2">
      <c r="A813" s="41">
        <v>68668</v>
      </c>
      <c r="B813" s="42">
        <f t="shared" si="85"/>
        <v>0</v>
      </c>
      <c r="C813" s="117"/>
      <c r="D813" s="43">
        <f t="shared" si="86"/>
        <v>0</v>
      </c>
      <c r="E813" s="44">
        <f t="shared" si="84"/>
        <v>0</v>
      </c>
      <c r="F813" s="43">
        <f t="shared" si="87"/>
        <v>0</v>
      </c>
      <c r="G813" s="45" t="e">
        <f>IF(AND(C813&lt;&gt;"",SUM(G$27:G812)&lt;E$19),$E$19/$E$23,0)</f>
        <v>#N/A</v>
      </c>
      <c r="H813" s="43">
        <f t="shared" si="88"/>
        <v>0</v>
      </c>
      <c r="I813" s="43">
        <f t="shared" si="90"/>
        <v>0</v>
      </c>
      <c r="J813" s="78" t="str">
        <f t="shared" si="89"/>
        <v>2087–2088</v>
      </c>
      <c r="K813" s="78"/>
      <c r="L813" s="89"/>
      <c r="M813" s="78"/>
      <c r="N813" s="87"/>
      <c r="O813" s="79"/>
      <c r="Q813" s="46"/>
    </row>
    <row r="814" spans="1:17" s="40" customFormat="1" ht="20.25" customHeight="1" x14ac:dyDescent="0.2">
      <c r="A814" s="41">
        <v>68699</v>
      </c>
      <c r="B814" s="42">
        <f t="shared" si="85"/>
        <v>0</v>
      </c>
      <c r="C814" s="117"/>
      <c r="D814" s="43">
        <f t="shared" si="86"/>
        <v>0</v>
      </c>
      <c r="E814" s="44">
        <f t="shared" si="84"/>
        <v>0</v>
      </c>
      <c r="F814" s="43">
        <f t="shared" si="87"/>
        <v>0</v>
      </c>
      <c r="G814" s="45" t="e">
        <f>IF(AND(C814&lt;&gt;"",SUM(G$27:G813)&lt;E$19),$E$19/$E$23,0)</f>
        <v>#N/A</v>
      </c>
      <c r="H814" s="43">
        <f t="shared" si="88"/>
        <v>0</v>
      </c>
      <c r="I814" s="43">
        <f t="shared" si="90"/>
        <v>0</v>
      </c>
      <c r="J814" s="78" t="str">
        <f t="shared" si="89"/>
        <v>2087–2088</v>
      </c>
      <c r="K814" s="78"/>
      <c r="L814" s="89"/>
      <c r="M814" s="78"/>
      <c r="N814" s="87"/>
      <c r="O814" s="79"/>
      <c r="Q814" s="46"/>
    </row>
    <row r="815" spans="1:17" s="40" customFormat="1" ht="20.25" customHeight="1" x14ac:dyDescent="0.2">
      <c r="A815" s="41">
        <v>68728</v>
      </c>
      <c r="B815" s="42">
        <f t="shared" si="85"/>
        <v>0</v>
      </c>
      <c r="C815" s="117"/>
      <c r="D815" s="43">
        <f t="shared" si="86"/>
        <v>0</v>
      </c>
      <c r="E815" s="44">
        <f t="shared" si="84"/>
        <v>0</v>
      </c>
      <c r="F815" s="43">
        <f t="shared" si="87"/>
        <v>0</v>
      </c>
      <c r="G815" s="45" t="e">
        <f>IF(AND(C815&lt;&gt;"",SUM(G$27:G814)&lt;E$19),$E$19/$E$23,0)</f>
        <v>#N/A</v>
      </c>
      <c r="H815" s="43">
        <f t="shared" si="88"/>
        <v>0</v>
      </c>
      <c r="I815" s="43">
        <f t="shared" si="90"/>
        <v>0</v>
      </c>
      <c r="J815" s="78" t="str">
        <f t="shared" si="89"/>
        <v>2087–2088</v>
      </c>
      <c r="K815" s="78"/>
      <c r="L815" s="89"/>
      <c r="M815" s="78"/>
      <c r="N815" s="87"/>
      <c r="O815" s="79"/>
      <c r="Q815" s="46"/>
    </row>
    <row r="816" spans="1:17" s="40" customFormat="1" ht="20.25" customHeight="1" x14ac:dyDescent="0.2">
      <c r="A816" s="41">
        <v>68759</v>
      </c>
      <c r="B816" s="42">
        <f t="shared" si="85"/>
        <v>0</v>
      </c>
      <c r="C816" s="117"/>
      <c r="D816" s="43">
        <f t="shared" si="86"/>
        <v>0</v>
      </c>
      <c r="E816" s="44">
        <f t="shared" si="84"/>
        <v>0</v>
      </c>
      <c r="F816" s="43">
        <f t="shared" si="87"/>
        <v>0</v>
      </c>
      <c r="G816" s="45" t="e">
        <f>IF(AND(C816&lt;&gt;"",SUM(G$27:G815)&lt;E$19),$E$19/$E$23,0)</f>
        <v>#N/A</v>
      </c>
      <c r="H816" s="43">
        <f t="shared" si="88"/>
        <v>0</v>
      </c>
      <c r="I816" s="43">
        <f t="shared" si="90"/>
        <v>0</v>
      </c>
      <c r="J816" s="78" t="str">
        <f t="shared" si="89"/>
        <v>2087–2088</v>
      </c>
      <c r="K816" s="78"/>
      <c r="L816" s="89"/>
      <c r="M816" s="78"/>
      <c r="N816" s="87"/>
      <c r="O816" s="79"/>
      <c r="Q816" s="46"/>
    </row>
    <row r="817" spans="1:17" s="40" customFormat="1" ht="20.25" customHeight="1" x14ac:dyDescent="0.2">
      <c r="A817" s="41">
        <v>68789</v>
      </c>
      <c r="B817" s="42">
        <f t="shared" si="85"/>
        <v>0</v>
      </c>
      <c r="C817" s="117"/>
      <c r="D817" s="43">
        <f t="shared" si="86"/>
        <v>0</v>
      </c>
      <c r="E817" s="44">
        <f t="shared" si="84"/>
        <v>0</v>
      </c>
      <c r="F817" s="43">
        <f t="shared" si="87"/>
        <v>0</v>
      </c>
      <c r="G817" s="45" t="e">
        <f>IF(AND(C817&lt;&gt;"",SUM(G$27:G816)&lt;E$19),$E$19/$E$23,0)</f>
        <v>#N/A</v>
      </c>
      <c r="H817" s="43">
        <f t="shared" si="88"/>
        <v>0</v>
      </c>
      <c r="I817" s="43">
        <f t="shared" si="90"/>
        <v>0</v>
      </c>
      <c r="J817" s="78" t="str">
        <f t="shared" si="89"/>
        <v>2087–2088</v>
      </c>
      <c r="K817" s="78"/>
      <c r="L817" s="89"/>
      <c r="M817" s="78"/>
      <c r="N817" s="87"/>
      <c r="O817" s="79"/>
      <c r="Q817" s="46"/>
    </row>
    <row r="818" spans="1:17" s="40" customFormat="1" ht="20.25" customHeight="1" x14ac:dyDescent="0.2">
      <c r="A818" s="41">
        <v>68820</v>
      </c>
      <c r="B818" s="42">
        <f t="shared" si="85"/>
        <v>0</v>
      </c>
      <c r="C818" s="117"/>
      <c r="D818" s="43">
        <f t="shared" si="86"/>
        <v>0</v>
      </c>
      <c r="E818" s="44">
        <f t="shared" si="84"/>
        <v>0</v>
      </c>
      <c r="F818" s="43">
        <f t="shared" si="87"/>
        <v>0</v>
      </c>
      <c r="G818" s="45" t="e">
        <f>IF(AND(C818&lt;&gt;"",SUM(G$27:G817)&lt;E$19),$E$19/$E$23,0)</f>
        <v>#N/A</v>
      </c>
      <c r="H818" s="43">
        <f t="shared" si="88"/>
        <v>0</v>
      </c>
      <c r="I818" s="43">
        <f t="shared" si="90"/>
        <v>0</v>
      </c>
      <c r="J818" s="78" t="str">
        <f t="shared" si="89"/>
        <v>2087–2088</v>
      </c>
      <c r="K818" s="78"/>
      <c r="L818" s="89"/>
      <c r="M818" s="78"/>
      <c r="N818" s="87"/>
      <c r="O818" s="79"/>
      <c r="Q818" s="46"/>
    </row>
    <row r="819" spans="1:17" s="40" customFormat="1" ht="20.25" customHeight="1" x14ac:dyDescent="0.2">
      <c r="A819" s="41">
        <v>68850</v>
      </c>
      <c r="B819" s="42">
        <f t="shared" si="85"/>
        <v>0</v>
      </c>
      <c r="C819" s="117"/>
      <c r="D819" s="43">
        <f t="shared" si="86"/>
        <v>0</v>
      </c>
      <c r="E819" s="44">
        <f t="shared" si="84"/>
        <v>0</v>
      </c>
      <c r="F819" s="43">
        <f t="shared" si="87"/>
        <v>0</v>
      </c>
      <c r="G819" s="45" t="e">
        <f>IF(AND(C819&lt;&gt;"",SUM(G$27:G818)&lt;E$19),$E$19/$E$23,0)</f>
        <v>#N/A</v>
      </c>
      <c r="H819" s="43">
        <f t="shared" si="88"/>
        <v>0</v>
      </c>
      <c r="I819" s="43">
        <f t="shared" si="90"/>
        <v>0</v>
      </c>
      <c r="J819" s="78" t="str">
        <f t="shared" si="89"/>
        <v>2088–2089</v>
      </c>
      <c r="K819" s="78"/>
      <c r="L819" s="89"/>
      <c r="M819" s="78"/>
      <c r="N819" s="87"/>
      <c r="O819" s="79"/>
      <c r="Q819" s="46"/>
    </row>
    <row r="820" spans="1:17" s="40" customFormat="1" ht="20.25" customHeight="1" x14ac:dyDescent="0.2">
      <c r="A820" s="41">
        <v>68881</v>
      </c>
      <c r="B820" s="42">
        <f t="shared" si="85"/>
        <v>0</v>
      </c>
      <c r="C820" s="117"/>
      <c r="D820" s="43">
        <f t="shared" si="86"/>
        <v>0</v>
      </c>
      <c r="E820" s="44">
        <f t="shared" si="84"/>
        <v>0</v>
      </c>
      <c r="F820" s="43">
        <f t="shared" si="87"/>
        <v>0</v>
      </c>
      <c r="G820" s="45" t="e">
        <f>IF(AND(C820&lt;&gt;"",SUM(G$27:G819)&lt;E$19),$E$19/$E$23,0)</f>
        <v>#N/A</v>
      </c>
      <c r="H820" s="43">
        <f t="shared" si="88"/>
        <v>0</v>
      </c>
      <c r="I820" s="43">
        <f t="shared" si="90"/>
        <v>0</v>
      </c>
      <c r="J820" s="78" t="str">
        <f t="shared" si="89"/>
        <v>2088–2089</v>
      </c>
      <c r="K820" s="78"/>
      <c r="L820" s="89"/>
      <c r="M820" s="78"/>
      <c r="N820" s="87"/>
      <c r="O820" s="79"/>
      <c r="Q820" s="46"/>
    </row>
    <row r="821" spans="1:17" s="40" customFormat="1" ht="20.25" customHeight="1" x14ac:dyDescent="0.2">
      <c r="A821" s="41">
        <v>68912</v>
      </c>
      <c r="B821" s="42">
        <f t="shared" si="85"/>
        <v>0</v>
      </c>
      <c r="C821" s="117"/>
      <c r="D821" s="43">
        <f t="shared" si="86"/>
        <v>0</v>
      </c>
      <c r="E821" s="44">
        <f t="shared" si="84"/>
        <v>0</v>
      </c>
      <c r="F821" s="43">
        <f t="shared" si="87"/>
        <v>0</v>
      </c>
      <c r="G821" s="45" t="e">
        <f>IF(AND(C821&lt;&gt;"",SUM(G$27:G820)&lt;E$19),$E$19/$E$23,0)</f>
        <v>#N/A</v>
      </c>
      <c r="H821" s="43">
        <f t="shared" si="88"/>
        <v>0</v>
      </c>
      <c r="I821" s="43">
        <f t="shared" si="90"/>
        <v>0</v>
      </c>
      <c r="J821" s="78" t="str">
        <f t="shared" si="89"/>
        <v>2088–2089</v>
      </c>
      <c r="K821" s="78"/>
      <c r="L821" s="89"/>
      <c r="M821" s="78"/>
      <c r="N821" s="87"/>
      <c r="O821" s="79"/>
      <c r="Q821" s="46"/>
    </row>
    <row r="822" spans="1:17" s="40" customFormat="1" ht="20.25" customHeight="1" x14ac:dyDescent="0.2">
      <c r="A822" s="41">
        <v>68942</v>
      </c>
      <c r="B822" s="42">
        <f t="shared" si="85"/>
        <v>0</v>
      </c>
      <c r="C822" s="117"/>
      <c r="D822" s="43">
        <f t="shared" si="86"/>
        <v>0</v>
      </c>
      <c r="E822" s="44">
        <f t="shared" si="84"/>
        <v>0</v>
      </c>
      <c r="F822" s="43">
        <f t="shared" si="87"/>
        <v>0</v>
      </c>
      <c r="G822" s="45" t="e">
        <f>IF(AND(C822&lt;&gt;"",SUM(G$27:G821)&lt;E$19),$E$19/$E$23,0)</f>
        <v>#N/A</v>
      </c>
      <c r="H822" s="43">
        <f t="shared" si="88"/>
        <v>0</v>
      </c>
      <c r="I822" s="43">
        <f t="shared" si="90"/>
        <v>0</v>
      </c>
      <c r="J822" s="78" t="str">
        <f t="shared" si="89"/>
        <v>2088–2089</v>
      </c>
      <c r="K822" s="78"/>
      <c r="L822" s="89"/>
      <c r="M822" s="78"/>
      <c r="N822" s="87"/>
      <c r="O822" s="79"/>
      <c r="Q822" s="46"/>
    </row>
    <row r="823" spans="1:17" s="40" customFormat="1" ht="20.25" customHeight="1" x14ac:dyDescent="0.2">
      <c r="A823" s="41">
        <v>68973</v>
      </c>
      <c r="B823" s="42">
        <f t="shared" si="85"/>
        <v>0</v>
      </c>
      <c r="C823" s="117"/>
      <c r="D823" s="43">
        <f t="shared" si="86"/>
        <v>0</v>
      </c>
      <c r="E823" s="44">
        <f t="shared" si="84"/>
        <v>0</v>
      </c>
      <c r="F823" s="43">
        <f t="shared" si="87"/>
        <v>0</v>
      </c>
      <c r="G823" s="45" t="e">
        <f>IF(AND(C823&lt;&gt;"",SUM(G$27:G822)&lt;E$19),$E$19/$E$23,0)</f>
        <v>#N/A</v>
      </c>
      <c r="H823" s="43">
        <f t="shared" si="88"/>
        <v>0</v>
      </c>
      <c r="I823" s="43">
        <f t="shared" si="90"/>
        <v>0</v>
      </c>
      <c r="J823" s="78" t="str">
        <f t="shared" si="89"/>
        <v>2088–2089</v>
      </c>
      <c r="K823" s="78"/>
      <c r="L823" s="89"/>
      <c r="M823" s="78"/>
      <c r="N823" s="87"/>
      <c r="O823" s="79"/>
      <c r="Q823" s="46"/>
    </row>
    <row r="824" spans="1:17" s="40" customFormat="1" ht="20.25" customHeight="1" x14ac:dyDescent="0.2">
      <c r="A824" s="41">
        <v>69003</v>
      </c>
      <c r="B824" s="42">
        <f t="shared" si="85"/>
        <v>0</v>
      </c>
      <c r="C824" s="117"/>
      <c r="D824" s="43">
        <f t="shared" si="86"/>
        <v>0</v>
      </c>
      <c r="E824" s="44">
        <f t="shared" si="84"/>
        <v>0</v>
      </c>
      <c r="F824" s="43">
        <f t="shared" si="87"/>
        <v>0</v>
      </c>
      <c r="G824" s="45" t="e">
        <f>IF(AND(C824&lt;&gt;"",SUM(G$27:G823)&lt;E$19),$E$19/$E$23,0)</f>
        <v>#N/A</v>
      </c>
      <c r="H824" s="43">
        <f t="shared" si="88"/>
        <v>0</v>
      </c>
      <c r="I824" s="43">
        <f t="shared" si="90"/>
        <v>0</v>
      </c>
      <c r="J824" s="78" t="str">
        <f t="shared" si="89"/>
        <v>2088–2089</v>
      </c>
      <c r="K824" s="78"/>
      <c r="L824" s="89"/>
      <c r="M824" s="78"/>
      <c r="N824" s="87"/>
      <c r="O824" s="79"/>
      <c r="Q824" s="46"/>
    </row>
    <row r="825" spans="1:17" s="40" customFormat="1" ht="20.25" customHeight="1" x14ac:dyDescent="0.2">
      <c r="A825" s="41">
        <v>69034</v>
      </c>
      <c r="B825" s="42">
        <f t="shared" si="85"/>
        <v>0</v>
      </c>
      <c r="C825" s="117"/>
      <c r="D825" s="43">
        <f t="shared" si="86"/>
        <v>0</v>
      </c>
      <c r="E825" s="44">
        <f t="shared" si="84"/>
        <v>0</v>
      </c>
      <c r="F825" s="43">
        <f t="shared" si="87"/>
        <v>0</v>
      </c>
      <c r="G825" s="45" t="e">
        <f>IF(AND(C825&lt;&gt;"",SUM(G$27:G824)&lt;E$19),$E$19/$E$23,0)</f>
        <v>#N/A</v>
      </c>
      <c r="H825" s="43">
        <f t="shared" si="88"/>
        <v>0</v>
      </c>
      <c r="I825" s="43">
        <f t="shared" si="90"/>
        <v>0</v>
      </c>
      <c r="J825" s="78" t="str">
        <f t="shared" si="89"/>
        <v>2088–2089</v>
      </c>
      <c r="K825" s="78"/>
      <c r="L825" s="89"/>
      <c r="M825" s="78"/>
      <c r="N825" s="87"/>
      <c r="O825" s="79"/>
      <c r="Q825" s="46"/>
    </row>
    <row r="826" spans="1:17" s="40" customFormat="1" ht="20.25" customHeight="1" x14ac:dyDescent="0.2">
      <c r="A826" s="41">
        <v>69065</v>
      </c>
      <c r="B826" s="42">
        <f t="shared" si="85"/>
        <v>0</v>
      </c>
      <c r="C826" s="117"/>
      <c r="D826" s="43">
        <f t="shared" si="86"/>
        <v>0</v>
      </c>
      <c r="E826" s="44">
        <f t="shared" si="84"/>
        <v>0</v>
      </c>
      <c r="F826" s="43">
        <f t="shared" si="87"/>
        <v>0</v>
      </c>
      <c r="G826" s="45" t="e">
        <f>IF(AND(C826&lt;&gt;"",SUM(G$27:G825)&lt;E$19),$E$19/$E$23,0)</f>
        <v>#N/A</v>
      </c>
      <c r="H826" s="43">
        <f t="shared" si="88"/>
        <v>0</v>
      </c>
      <c r="I826" s="43">
        <f t="shared" si="90"/>
        <v>0</v>
      </c>
      <c r="J826" s="78" t="str">
        <f t="shared" si="89"/>
        <v>2088–2089</v>
      </c>
      <c r="K826" s="78"/>
      <c r="L826" s="89"/>
      <c r="M826" s="78"/>
      <c r="N826" s="87"/>
      <c r="O826" s="79"/>
      <c r="Q826" s="46"/>
    </row>
    <row r="827" spans="1:17" s="40" customFormat="1" ht="20.25" customHeight="1" x14ac:dyDescent="0.2">
      <c r="A827" s="41">
        <v>69093</v>
      </c>
      <c r="B827" s="42">
        <f t="shared" si="85"/>
        <v>0</v>
      </c>
      <c r="C827" s="117"/>
      <c r="D827" s="43">
        <f t="shared" si="86"/>
        <v>0</v>
      </c>
      <c r="E827" s="44">
        <f t="shared" si="84"/>
        <v>0</v>
      </c>
      <c r="F827" s="43">
        <f t="shared" si="87"/>
        <v>0</v>
      </c>
      <c r="G827" s="45" t="e">
        <f>IF(AND(C827&lt;&gt;"",SUM(G$27:G826)&lt;E$19),$E$19/$E$23,0)</f>
        <v>#N/A</v>
      </c>
      <c r="H827" s="43">
        <f t="shared" si="88"/>
        <v>0</v>
      </c>
      <c r="I827" s="43">
        <f t="shared" si="90"/>
        <v>0</v>
      </c>
      <c r="J827" s="78" t="str">
        <f t="shared" si="89"/>
        <v>2088–2089</v>
      </c>
      <c r="K827" s="78"/>
      <c r="L827" s="89"/>
      <c r="M827" s="78"/>
      <c r="N827" s="87"/>
      <c r="O827" s="79"/>
      <c r="Q827" s="46"/>
    </row>
    <row r="828" spans="1:17" s="40" customFormat="1" ht="20.25" customHeight="1" x14ac:dyDescent="0.2">
      <c r="A828" s="41">
        <v>69124</v>
      </c>
      <c r="B828" s="42">
        <f t="shared" si="85"/>
        <v>0</v>
      </c>
      <c r="C828" s="117"/>
      <c r="D828" s="43">
        <f t="shared" si="86"/>
        <v>0</v>
      </c>
      <c r="E828" s="44">
        <f t="shared" si="84"/>
        <v>0</v>
      </c>
      <c r="F828" s="43">
        <f t="shared" si="87"/>
        <v>0</v>
      </c>
      <c r="G828" s="45" t="e">
        <f>IF(AND(C828&lt;&gt;"",SUM(G$27:G827)&lt;E$19),$E$19/$E$23,0)</f>
        <v>#N/A</v>
      </c>
      <c r="H828" s="43">
        <f t="shared" si="88"/>
        <v>0</v>
      </c>
      <c r="I828" s="43">
        <f t="shared" si="90"/>
        <v>0</v>
      </c>
      <c r="J828" s="78" t="str">
        <f t="shared" si="89"/>
        <v>2088–2089</v>
      </c>
      <c r="K828" s="78"/>
      <c r="L828" s="89"/>
      <c r="M828" s="78"/>
      <c r="N828" s="87"/>
      <c r="O828" s="79"/>
      <c r="Q828" s="46"/>
    </row>
    <row r="829" spans="1:17" s="40" customFormat="1" ht="20.25" customHeight="1" x14ac:dyDescent="0.2">
      <c r="A829" s="41">
        <v>69154</v>
      </c>
      <c r="B829" s="42">
        <f t="shared" si="85"/>
        <v>0</v>
      </c>
      <c r="C829" s="117"/>
      <c r="D829" s="43">
        <f t="shared" si="86"/>
        <v>0</v>
      </c>
      <c r="E829" s="44">
        <f t="shared" si="84"/>
        <v>0</v>
      </c>
      <c r="F829" s="43">
        <f t="shared" si="87"/>
        <v>0</v>
      </c>
      <c r="G829" s="45" t="e">
        <f>IF(AND(C829&lt;&gt;"",SUM(G$27:G828)&lt;E$19),$E$19/$E$23,0)</f>
        <v>#N/A</v>
      </c>
      <c r="H829" s="43">
        <f t="shared" si="88"/>
        <v>0</v>
      </c>
      <c r="I829" s="43">
        <f t="shared" si="90"/>
        <v>0</v>
      </c>
      <c r="J829" s="78" t="str">
        <f t="shared" si="89"/>
        <v>2088–2089</v>
      </c>
      <c r="K829" s="78"/>
      <c r="L829" s="89"/>
      <c r="M829" s="78"/>
      <c r="N829" s="87"/>
      <c r="O829" s="79"/>
      <c r="Q829" s="46"/>
    </row>
    <row r="830" spans="1:17" s="40" customFormat="1" ht="20.25" customHeight="1" x14ac:dyDescent="0.2">
      <c r="A830" s="41">
        <v>69185</v>
      </c>
      <c r="B830" s="42">
        <f t="shared" si="85"/>
        <v>0</v>
      </c>
      <c r="C830" s="117"/>
      <c r="D830" s="43">
        <f t="shared" si="86"/>
        <v>0</v>
      </c>
      <c r="E830" s="44">
        <f t="shared" si="84"/>
        <v>0</v>
      </c>
      <c r="F830" s="43">
        <f t="shared" si="87"/>
        <v>0</v>
      </c>
      <c r="G830" s="45" t="e">
        <f>IF(AND(C830&lt;&gt;"",SUM(G$27:G829)&lt;E$19),$E$19/$E$23,0)</f>
        <v>#N/A</v>
      </c>
      <c r="H830" s="43">
        <f t="shared" si="88"/>
        <v>0</v>
      </c>
      <c r="I830" s="43">
        <f t="shared" si="90"/>
        <v>0</v>
      </c>
      <c r="J830" s="78" t="str">
        <f t="shared" si="89"/>
        <v>2088–2089</v>
      </c>
      <c r="K830" s="78"/>
      <c r="L830" s="89"/>
      <c r="M830" s="78"/>
      <c r="N830" s="87"/>
      <c r="O830" s="79"/>
      <c r="Q830" s="46"/>
    </row>
    <row r="831" spans="1:17" s="40" customFormat="1" ht="20.25" customHeight="1" x14ac:dyDescent="0.2">
      <c r="A831" s="41">
        <v>69215</v>
      </c>
      <c r="B831" s="42">
        <f t="shared" si="85"/>
        <v>0</v>
      </c>
      <c r="C831" s="117"/>
      <c r="D831" s="43">
        <f t="shared" si="86"/>
        <v>0</v>
      </c>
      <c r="E831" s="44">
        <f t="shared" si="84"/>
        <v>0</v>
      </c>
      <c r="F831" s="43">
        <f t="shared" si="87"/>
        <v>0</v>
      </c>
      <c r="G831" s="45" t="e">
        <f>IF(AND(C831&lt;&gt;"",SUM(G$27:G830)&lt;E$19),$E$19/$E$23,0)</f>
        <v>#N/A</v>
      </c>
      <c r="H831" s="43">
        <f t="shared" si="88"/>
        <v>0</v>
      </c>
      <c r="I831" s="43">
        <f t="shared" si="90"/>
        <v>0</v>
      </c>
      <c r="J831" s="78" t="str">
        <f t="shared" si="89"/>
        <v>2089–2090</v>
      </c>
      <c r="K831" s="78"/>
      <c r="L831" s="89"/>
      <c r="M831" s="78"/>
      <c r="N831" s="87"/>
      <c r="O831" s="79"/>
      <c r="Q831" s="46"/>
    </row>
    <row r="832" spans="1:17" s="40" customFormat="1" ht="20.25" customHeight="1" x14ac:dyDescent="0.2">
      <c r="A832" s="41">
        <v>69246</v>
      </c>
      <c r="B832" s="42">
        <f t="shared" si="85"/>
        <v>0</v>
      </c>
      <c r="C832" s="117"/>
      <c r="D832" s="43">
        <f t="shared" si="86"/>
        <v>0</v>
      </c>
      <c r="E832" s="44">
        <f t="shared" si="84"/>
        <v>0</v>
      </c>
      <c r="F832" s="43">
        <f t="shared" si="87"/>
        <v>0</v>
      </c>
      <c r="G832" s="45" t="e">
        <f>IF(AND(C832&lt;&gt;"",SUM(G$27:G831)&lt;E$19),$E$19/$E$23,0)</f>
        <v>#N/A</v>
      </c>
      <c r="H832" s="43">
        <f t="shared" si="88"/>
        <v>0</v>
      </c>
      <c r="I832" s="43">
        <f t="shared" si="90"/>
        <v>0</v>
      </c>
      <c r="J832" s="78" t="str">
        <f t="shared" si="89"/>
        <v>2089–2090</v>
      </c>
      <c r="K832" s="78"/>
      <c r="L832" s="89"/>
      <c r="M832" s="78"/>
      <c r="N832" s="87"/>
      <c r="O832" s="79"/>
      <c r="Q832" s="46"/>
    </row>
    <row r="833" spans="1:17" s="40" customFormat="1" ht="20.25" customHeight="1" x14ac:dyDescent="0.2">
      <c r="A833" s="41">
        <v>69277</v>
      </c>
      <c r="B833" s="42">
        <f t="shared" si="85"/>
        <v>0</v>
      </c>
      <c r="C833" s="117"/>
      <c r="D833" s="43">
        <f t="shared" si="86"/>
        <v>0</v>
      </c>
      <c r="E833" s="44">
        <f t="shared" si="84"/>
        <v>0</v>
      </c>
      <c r="F833" s="43">
        <f t="shared" si="87"/>
        <v>0</v>
      </c>
      <c r="G833" s="45" t="e">
        <f>IF(AND(C833&lt;&gt;"",SUM(G$27:G832)&lt;E$19),$E$19/$E$23,0)</f>
        <v>#N/A</v>
      </c>
      <c r="H833" s="43">
        <f t="shared" si="88"/>
        <v>0</v>
      </c>
      <c r="I833" s="43">
        <f t="shared" si="90"/>
        <v>0</v>
      </c>
      <c r="J833" s="78" t="str">
        <f t="shared" si="89"/>
        <v>2089–2090</v>
      </c>
      <c r="K833" s="78"/>
      <c r="L833" s="89"/>
      <c r="M833" s="78"/>
      <c r="N833" s="87"/>
      <c r="O833" s="79"/>
      <c r="Q833" s="46"/>
    </row>
    <row r="834" spans="1:17" s="40" customFormat="1" ht="20.25" customHeight="1" x14ac:dyDescent="0.2">
      <c r="A834" s="41">
        <v>69307</v>
      </c>
      <c r="B834" s="42">
        <f t="shared" si="85"/>
        <v>0</v>
      </c>
      <c r="C834" s="117"/>
      <c r="D834" s="43">
        <f t="shared" si="86"/>
        <v>0</v>
      </c>
      <c r="E834" s="44">
        <f t="shared" si="84"/>
        <v>0</v>
      </c>
      <c r="F834" s="43">
        <f t="shared" si="87"/>
        <v>0</v>
      </c>
      <c r="G834" s="45" t="e">
        <f>IF(AND(C834&lt;&gt;"",SUM(G$27:G833)&lt;E$19),$E$19/$E$23,0)</f>
        <v>#N/A</v>
      </c>
      <c r="H834" s="43">
        <f t="shared" si="88"/>
        <v>0</v>
      </c>
      <c r="I834" s="43">
        <f t="shared" si="90"/>
        <v>0</v>
      </c>
      <c r="J834" s="78" t="str">
        <f t="shared" si="89"/>
        <v>2089–2090</v>
      </c>
      <c r="K834" s="78"/>
      <c r="L834" s="89"/>
      <c r="M834" s="78"/>
      <c r="N834" s="87"/>
      <c r="O834" s="79"/>
      <c r="Q834" s="46"/>
    </row>
    <row r="835" spans="1:17" s="40" customFormat="1" ht="20.25" customHeight="1" x14ac:dyDescent="0.2">
      <c r="A835" s="41">
        <v>69338</v>
      </c>
      <c r="B835" s="42">
        <f t="shared" si="85"/>
        <v>0</v>
      </c>
      <c r="C835" s="117"/>
      <c r="D835" s="43">
        <f t="shared" si="86"/>
        <v>0</v>
      </c>
      <c r="E835" s="44">
        <f t="shared" si="84"/>
        <v>0</v>
      </c>
      <c r="F835" s="43">
        <f t="shared" si="87"/>
        <v>0</v>
      </c>
      <c r="G835" s="45" t="e">
        <f>IF(AND(C835&lt;&gt;"",SUM(G$27:G834)&lt;E$19),$E$19/$E$23,0)</f>
        <v>#N/A</v>
      </c>
      <c r="H835" s="43">
        <f t="shared" si="88"/>
        <v>0</v>
      </c>
      <c r="I835" s="43">
        <f t="shared" si="90"/>
        <v>0</v>
      </c>
      <c r="J835" s="78" t="str">
        <f t="shared" si="89"/>
        <v>2089–2090</v>
      </c>
      <c r="K835" s="78"/>
      <c r="L835" s="89"/>
      <c r="M835" s="78"/>
      <c r="N835" s="87"/>
      <c r="O835" s="79"/>
      <c r="Q835" s="46"/>
    </row>
    <row r="836" spans="1:17" s="40" customFormat="1" ht="20.25" customHeight="1" x14ac:dyDescent="0.2">
      <c r="A836" s="41">
        <v>69368</v>
      </c>
      <c r="B836" s="42">
        <f t="shared" si="85"/>
        <v>0</v>
      </c>
      <c r="C836" s="117"/>
      <c r="D836" s="43">
        <f t="shared" si="86"/>
        <v>0</v>
      </c>
      <c r="E836" s="44">
        <f t="shared" si="84"/>
        <v>0</v>
      </c>
      <c r="F836" s="43">
        <f t="shared" si="87"/>
        <v>0</v>
      </c>
      <c r="G836" s="45" t="e">
        <f>IF(AND(C836&lt;&gt;"",SUM(G$27:G835)&lt;E$19),$E$19/$E$23,0)</f>
        <v>#N/A</v>
      </c>
      <c r="H836" s="43">
        <f t="shared" si="88"/>
        <v>0</v>
      </c>
      <c r="I836" s="43">
        <f t="shared" si="90"/>
        <v>0</v>
      </c>
      <c r="J836" s="78" t="str">
        <f t="shared" si="89"/>
        <v>2089–2090</v>
      </c>
      <c r="K836" s="78"/>
      <c r="L836" s="89"/>
      <c r="M836" s="78"/>
      <c r="N836" s="87"/>
      <c r="O836" s="79"/>
      <c r="Q836" s="46"/>
    </row>
    <row r="837" spans="1:17" s="40" customFormat="1" ht="20.25" customHeight="1" x14ac:dyDescent="0.2">
      <c r="A837" s="41">
        <v>69399</v>
      </c>
      <c r="B837" s="42">
        <f t="shared" si="85"/>
        <v>0</v>
      </c>
      <c r="C837" s="117"/>
      <c r="D837" s="43">
        <f t="shared" si="86"/>
        <v>0</v>
      </c>
      <c r="E837" s="44">
        <f t="shared" si="84"/>
        <v>0</v>
      </c>
      <c r="F837" s="43">
        <f t="shared" si="87"/>
        <v>0</v>
      </c>
      <c r="G837" s="45" t="e">
        <f>IF(AND(C837&lt;&gt;"",SUM(G$27:G836)&lt;E$19),$E$19/$E$23,0)</f>
        <v>#N/A</v>
      </c>
      <c r="H837" s="43">
        <f t="shared" si="88"/>
        <v>0</v>
      </c>
      <c r="I837" s="43">
        <f t="shared" si="90"/>
        <v>0</v>
      </c>
      <c r="J837" s="78" t="str">
        <f t="shared" si="89"/>
        <v>2089–2090</v>
      </c>
      <c r="K837" s="78"/>
      <c r="L837" s="89"/>
      <c r="M837" s="78"/>
      <c r="N837" s="87"/>
      <c r="O837" s="79"/>
      <c r="Q837" s="46"/>
    </row>
    <row r="838" spans="1:17" s="40" customFormat="1" ht="20.25" customHeight="1" x14ac:dyDescent="0.2">
      <c r="A838" s="41">
        <v>69430</v>
      </c>
      <c r="B838" s="42">
        <f t="shared" si="85"/>
        <v>0</v>
      </c>
      <c r="C838" s="117"/>
      <c r="D838" s="43">
        <f t="shared" si="86"/>
        <v>0</v>
      </c>
      <c r="E838" s="44">
        <f t="shared" si="84"/>
        <v>0</v>
      </c>
      <c r="F838" s="43">
        <f t="shared" si="87"/>
        <v>0</v>
      </c>
      <c r="G838" s="45" t="e">
        <f>IF(AND(C838&lt;&gt;"",SUM(G$27:G837)&lt;E$19),$E$19/$E$23,0)</f>
        <v>#N/A</v>
      </c>
      <c r="H838" s="43">
        <f t="shared" si="88"/>
        <v>0</v>
      </c>
      <c r="I838" s="43">
        <f t="shared" si="90"/>
        <v>0</v>
      </c>
      <c r="J838" s="78" t="str">
        <f t="shared" si="89"/>
        <v>2089–2090</v>
      </c>
      <c r="K838" s="78"/>
      <c r="L838" s="89"/>
      <c r="M838" s="78"/>
      <c r="N838" s="87"/>
      <c r="O838" s="79"/>
      <c r="Q838" s="46"/>
    </row>
    <row r="839" spans="1:17" s="40" customFormat="1" ht="20.25" customHeight="1" x14ac:dyDescent="0.2">
      <c r="A839" s="41">
        <v>69458</v>
      </c>
      <c r="B839" s="42">
        <f t="shared" si="85"/>
        <v>0</v>
      </c>
      <c r="C839" s="117"/>
      <c r="D839" s="43">
        <f t="shared" si="86"/>
        <v>0</v>
      </c>
      <c r="E839" s="44">
        <f t="shared" si="84"/>
        <v>0</v>
      </c>
      <c r="F839" s="43">
        <f t="shared" si="87"/>
        <v>0</v>
      </c>
      <c r="G839" s="45" t="e">
        <f>IF(AND(C839&lt;&gt;"",SUM(G$27:G838)&lt;E$19),$E$19/$E$23,0)</f>
        <v>#N/A</v>
      </c>
      <c r="H839" s="43">
        <f t="shared" si="88"/>
        <v>0</v>
      </c>
      <c r="I839" s="43">
        <f t="shared" si="90"/>
        <v>0</v>
      </c>
      <c r="J839" s="78" t="str">
        <f t="shared" si="89"/>
        <v>2089–2090</v>
      </c>
      <c r="K839" s="78"/>
      <c r="L839" s="89"/>
      <c r="M839" s="78"/>
      <c r="N839" s="87"/>
      <c r="O839" s="79"/>
      <c r="Q839" s="46"/>
    </row>
    <row r="840" spans="1:17" s="40" customFormat="1" ht="20.25" customHeight="1" x14ac:dyDescent="0.2">
      <c r="A840" s="41">
        <v>69489</v>
      </c>
      <c r="B840" s="42">
        <f t="shared" si="85"/>
        <v>0</v>
      </c>
      <c r="C840" s="117"/>
      <c r="D840" s="43">
        <f t="shared" si="86"/>
        <v>0</v>
      </c>
      <c r="E840" s="44">
        <f t="shared" si="84"/>
        <v>0</v>
      </c>
      <c r="F840" s="43">
        <f t="shared" si="87"/>
        <v>0</v>
      </c>
      <c r="G840" s="45" t="e">
        <f>IF(AND(C840&lt;&gt;"",SUM(G$27:G839)&lt;E$19),$E$19/$E$23,0)</f>
        <v>#N/A</v>
      </c>
      <c r="H840" s="43">
        <f t="shared" si="88"/>
        <v>0</v>
      </c>
      <c r="I840" s="43">
        <f t="shared" si="90"/>
        <v>0</v>
      </c>
      <c r="J840" s="78" t="str">
        <f t="shared" si="89"/>
        <v>2089–2090</v>
      </c>
      <c r="K840" s="78"/>
      <c r="L840" s="89"/>
      <c r="M840" s="78"/>
      <c r="N840" s="87"/>
      <c r="O840" s="79"/>
      <c r="Q840" s="46"/>
    </row>
    <row r="841" spans="1:17" s="40" customFormat="1" ht="20.25" customHeight="1" x14ac:dyDescent="0.2">
      <c r="A841" s="41">
        <v>69519</v>
      </c>
      <c r="B841" s="42">
        <f t="shared" si="85"/>
        <v>0</v>
      </c>
      <c r="C841" s="117"/>
      <c r="D841" s="43">
        <f t="shared" si="86"/>
        <v>0</v>
      </c>
      <c r="E841" s="44">
        <f t="shared" si="84"/>
        <v>0</v>
      </c>
      <c r="F841" s="43">
        <f t="shared" si="87"/>
        <v>0</v>
      </c>
      <c r="G841" s="45" t="e">
        <f>IF(AND(C841&lt;&gt;"",SUM(G$27:G840)&lt;E$19),$E$19/$E$23,0)</f>
        <v>#N/A</v>
      </c>
      <c r="H841" s="43">
        <f t="shared" si="88"/>
        <v>0</v>
      </c>
      <c r="I841" s="43">
        <f t="shared" si="90"/>
        <v>0</v>
      </c>
      <c r="J841" s="78" t="str">
        <f t="shared" si="89"/>
        <v>2089–2090</v>
      </c>
      <c r="K841" s="78"/>
      <c r="L841" s="89"/>
      <c r="M841" s="78"/>
      <c r="N841" s="87"/>
      <c r="O841" s="79"/>
      <c r="Q841" s="46"/>
    </row>
    <row r="842" spans="1:17" s="40" customFormat="1" ht="20.25" customHeight="1" x14ac:dyDescent="0.2">
      <c r="A842" s="41">
        <v>69550</v>
      </c>
      <c r="B842" s="42">
        <f t="shared" si="85"/>
        <v>0</v>
      </c>
      <c r="C842" s="117"/>
      <c r="D842" s="43">
        <f t="shared" si="86"/>
        <v>0</v>
      </c>
      <c r="E842" s="44">
        <f t="shared" si="84"/>
        <v>0</v>
      </c>
      <c r="F842" s="43">
        <f t="shared" si="87"/>
        <v>0</v>
      </c>
      <c r="G842" s="45" t="e">
        <f>IF(AND(C842&lt;&gt;"",SUM(G$27:G841)&lt;E$19),$E$19/$E$23,0)</f>
        <v>#N/A</v>
      </c>
      <c r="H842" s="43">
        <f t="shared" si="88"/>
        <v>0</v>
      </c>
      <c r="I842" s="43">
        <f t="shared" si="90"/>
        <v>0</v>
      </c>
      <c r="J842" s="78" t="str">
        <f t="shared" si="89"/>
        <v>2089–2090</v>
      </c>
      <c r="K842" s="78"/>
      <c r="L842" s="89"/>
      <c r="M842" s="78"/>
      <c r="N842" s="87"/>
      <c r="O842" s="79"/>
      <c r="Q842" s="46"/>
    </row>
    <row r="843" spans="1:17" s="40" customFormat="1" ht="20.25" customHeight="1" x14ac:dyDescent="0.2">
      <c r="A843" s="41">
        <v>69580</v>
      </c>
      <c r="B843" s="42">
        <f t="shared" si="85"/>
        <v>0</v>
      </c>
      <c r="C843" s="117"/>
      <c r="D843" s="43">
        <f t="shared" si="86"/>
        <v>0</v>
      </c>
      <c r="E843" s="44">
        <f t="shared" si="84"/>
        <v>0</v>
      </c>
      <c r="F843" s="43">
        <f t="shared" si="87"/>
        <v>0</v>
      </c>
      <c r="G843" s="45" t="e">
        <f>IF(AND(C843&lt;&gt;"",SUM(G$27:G842)&lt;E$19),$E$19/$E$23,0)</f>
        <v>#N/A</v>
      </c>
      <c r="H843" s="43">
        <f t="shared" si="88"/>
        <v>0</v>
      </c>
      <c r="I843" s="43">
        <f t="shared" si="90"/>
        <v>0</v>
      </c>
      <c r="J843" s="78" t="str">
        <f t="shared" si="89"/>
        <v>2090–2091</v>
      </c>
      <c r="K843" s="78"/>
      <c r="L843" s="89"/>
      <c r="M843" s="78"/>
      <c r="N843" s="87"/>
      <c r="O843" s="79"/>
      <c r="Q843" s="46"/>
    </row>
    <row r="844" spans="1:17" s="40" customFormat="1" ht="20.25" customHeight="1" x14ac:dyDescent="0.2">
      <c r="A844" s="41">
        <v>69611</v>
      </c>
      <c r="B844" s="42">
        <f t="shared" si="85"/>
        <v>0</v>
      </c>
      <c r="C844" s="117"/>
      <c r="D844" s="43">
        <f t="shared" si="86"/>
        <v>0</v>
      </c>
      <c r="E844" s="44">
        <f t="shared" si="84"/>
        <v>0</v>
      </c>
      <c r="F844" s="43">
        <f t="shared" si="87"/>
        <v>0</v>
      </c>
      <c r="G844" s="45" t="e">
        <f>IF(AND(C844&lt;&gt;"",SUM(G$27:G843)&lt;E$19),$E$19/$E$23,0)</f>
        <v>#N/A</v>
      </c>
      <c r="H844" s="43">
        <f t="shared" si="88"/>
        <v>0</v>
      </c>
      <c r="I844" s="43">
        <f t="shared" si="90"/>
        <v>0</v>
      </c>
      <c r="J844" s="78" t="str">
        <f t="shared" si="89"/>
        <v>2090–2091</v>
      </c>
      <c r="K844" s="78"/>
      <c r="L844" s="89"/>
      <c r="M844" s="78"/>
      <c r="N844" s="87"/>
      <c r="O844" s="79"/>
      <c r="Q844" s="46"/>
    </row>
    <row r="845" spans="1:17" s="40" customFormat="1" ht="20.25" customHeight="1" x14ac:dyDescent="0.2">
      <c r="A845" s="41">
        <v>69642</v>
      </c>
      <c r="B845" s="42">
        <f t="shared" si="85"/>
        <v>0</v>
      </c>
      <c r="C845" s="117"/>
      <c r="D845" s="43">
        <f t="shared" si="86"/>
        <v>0</v>
      </c>
      <c r="E845" s="44">
        <f t="shared" si="84"/>
        <v>0</v>
      </c>
      <c r="F845" s="43">
        <f t="shared" si="87"/>
        <v>0</v>
      </c>
      <c r="G845" s="45" t="e">
        <f>IF(AND(C845&lt;&gt;"",SUM(G$27:G844)&lt;E$19),$E$19/$E$23,0)</f>
        <v>#N/A</v>
      </c>
      <c r="H845" s="43">
        <f t="shared" si="88"/>
        <v>0</v>
      </c>
      <c r="I845" s="43">
        <f t="shared" si="90"/>
        <v>0</v>
      </c>
      <c r="J845" s="78" t="str">
        <f t="shared" si="89"/>
        <v>2090–2091</v>
      </c>
      <c r="K845" s="78"/>
      <c r="L845" s="89"/>
      <c r="M845" s="78"/>
      <c r="N845" s="87"/>
      <c r="O845" s="79"/>
      <c r="Q845" s="46"/>
    </row>
    <row r="846" spans="1:17" s="40" customFormat="1" ht="20.25" customHeight="1" x14ac:dyDescent="0.2">
      <c r="A846" s="41">
        <v>69672</v>
      </c>
      <c r="B846" s="42">
        <f t="shared" si="85"/>
        <v>0</v>
      </c>
      <c r="C846" s="117"/>
      <c r="D846" s="43">
        <f t="shared" si="86"/>
        <v>0</v>
      </c>
      <c r="E846" s="44">
        <f t="shared" si="84"/>
        <v>0</v>
      </c>
      <c r="F846" s="43">
        <f t="shared" si="87"/>
        <v>0</v>
      </c>
      <c r="G846" s="45" t="e">
        <f>IF(AND(C846&lt;&gt;"",SUM(G$27:G845)&lt;E$19),$E$19/$E$23,0)</f>
        <v>#N/A</v>
      </c>
      <c r="H846" s="43">
        <f t="shared" si="88"/>
        <v>0</v>
      </c>
      <c r="I846" s="43">
        <f t="shared" si="90"/>
        <v>0</v>
      </c>
      <c r="J846" s="78" t="str">
        <f t="shared" si="89"/>
        <v>2090–2091</v>
      </c>
      <c r="K846" s="78"/>
      <c r="L846" s="89"/>
      <c r="M846" s="78"/>
      <c r="N846" s="87"/>
      <c r="O846" s="79"/>
      <c r="Q846" s="46"/>
    </row>
    <row r="847" spans="1:17" s="40" customFormat="1" ht="20.25" customHeight="1" x14ac:dyDescent="0.2">
      <c r="A847" s="41">
        <v>69703</v>
      </c>
      <c r="B847" s="42">
        <f t="shared" si="85"/>
        <v>0</v>
      </c>
      <c r="C847" s="117"/>
      <c r="D847" s="43">
        <f t="shared" si="86"/>
        <v>0</v>
      </c>
      <c r="E847" s="44">
        <f t="shared" si="84"/>
        <v>0</v>
      </c>
      <c r="F847" s="43">
        <f t="shared" si="87"/>
        <v>0</v>
      </c>
      <c r="G847" s="45" t="e">
        <f>IF(AND(C847&lt;&gt;"",SUM(G$27:G846)&lt;E$19),$E$19/$E$23,0)</f>
        <v>#N/A</v>
      </c>
      <c r="H847" s="43">
        <f t="shared" si="88"/>
        <v>0</v>
      </c>
      <c r="I847" s="43">
        <f t="shared" si="90"/>
        <v>0</v>
      </c>
      <c r="J847" s="78" t="str">
        <f t="shared" si="89"/>
        <v>2090–2091</v>
      </c>
      <c r="K847" s="78"/>
      <c r="L847" s="89"/>
      <c r="M847" s="78"/>
      <c r="N847" s="87"/>
      <c r="O847" s="79"/>
      <c r="Q847" s="46"/>
    </row>
    <row r="848" spans="1:17" s="40" customFormat="1" ht="20.25" customHeight="1" x14ac:dyDescent="0.2">
      <c r="A848" s="41">
        <v>69733</v>
      </c>
      <c r="B848" s="42">
        <f t="shared" si="85"/>
        <v>0</v>
      </c>
      <c r="C848" s="117"/>
      <c r="D848" s="43">
        <f t="shared" si="86"/>
        <v>0</v>
      </c>
      <c r="E848" s="44">
        <f t="shared" si="84"/>
        <v>0</v>
      </c>
      <c r="F848" s="43">
        <f t="shared" si="87"/>
        <v>0</v>
      </c>
      <c r="G848" s="45" t="e">
        <f>IF(AND(C848&lt;&gt;"",SUM(G$27:G847)&lt;E$19),$E$19/$E$23,0)</f>
        <v>#N/A</v>
      </c>
      <c r="H848" s="43">
        <f t="shared" si="88"/>
        <v>0</v>
      </c>
      <c r="I848" s="43">
        <f t="shared" si="90"/>
        <v>0</v>
      </c>
      <c r="J848" s="78" t="str">
        <f t="shared" si="89"/>
        <v>2090–2091</v>
      </c>
      <c r="K848" s="78"/>
      <c r="L848" s="89"/>
      <c r="M848" s="78"/>
      <c r="N848" s="87"/>
      <c r="O848" s="79"/>
      <c r="Q848" s="46"/>
    </row>
    <row r="849" spans="1:17" s="40" customFormat="1" ht="20.25" customHeight="1" x14ac:dyDescent="0.2">
      <c r="A849" s="41">
        <v>69764</v>
      </c>
      <c r="B849" s="42">
        <f t="shared" si="85"/>
        <v>0</v>
      </c>
      <c r="C849" s="117"/>
      <c r="D849" s="43">
        <f t="shared" si="86"/>
        <v>0</v>
      </c>
      <c r="E849" s="44">
        <f t="shared" si="84"/>
        <v>0</v>
      </c>
      <c r="F849" s="43">
        <f t="shared" si="87"/>
        <v>0</v>
      </c>
      <c r="G849" s="45" t="e">
        <f>IF(AND(C849&lt;&gt;"",SUM(G$27:G848)&lt;E$19),$E$19/$E$23,0)</f>
        <v>#N/A</v>
      </c>
      <c r="H849" s="43">
        <f t="shared" si="88"/>
        <v>0</v>
      </c>
      <c r="I849" s="43">
        <f t="shared" si="90"/>
        <v>0</v>
      </c>
      <c r="J849" s="78" t="str">
        <f t="shared" si="89"/>
        <v>2090–2091</v>
      </c>
      <c r="K849" s="78"/>
      <c r="L849" s="89"/>
      <c r="M849" s="78"/>
      <c r="N849" s="87"/>
      <c r="O849" s="79"/>
      <c r="Q849" s="46"/>
    </row>
    <row r="850" spans="1:17" s="40" customFormat="1" ht="20.25" customHeight="1" x14ac:dyDescent="0.2">
      <c r="A850" s="41">
        <v>69795</v>
      </c>
      <c r="B850" s="42">
        <f t="shared" si="85"/>
        <v>0</v>
      </c>
      <c r="C850" s="117"/>
      <c r="D850" s="43">
        <f t="shared" si="86"/>
        <v>0</v>
      </c>
      <c r="E850" s="44">
        <f t="shared" si="84"/>
        <v>0</v>
      </c>
      <c r="F850" s="43">
        <f t="shared" si="87"/>
        <v>0</v>
      </c>
      <c r="G850" s="45" t="e">
        <f>IF(AND(C850&lt;&gt;"",SUM(G$27:G849)&lt;E$19),$E$19/$E$23,0)</f>
        <v>#N/A</v>
      </c>
      <c r="H850" s="43">
        <f t="shared" si="88"/>
        <v>0</v>
      </c>
      <c r="I850" s="43">
        <f t="shared" si="90"/>
        <v>0</v>
      </c>
      <c r="J850" s="78" t="str">
        <f t="shared" si="89"/>
        <v>2090–2091</v>
      </c>
      <c r="K850" s="78"/>
      <c r="L850" s="89"/>
      <c r="M850" s="78"/>
      <c r="N850" s="87"/>
      <c r="O850" s="79"/>
      <c r="Q850" s="46"/>
    </row>
    <row r="851" spans="1:17" s="40" customFormat="1" ht="20.25" customHeight="1" x14ac:dyDescent="0.2">
      <c r="A851" s="41">
        <v>69823</v>
      </c>
      <c r="B851" s="42">
        <f t="shared" si="85"/>
        <v>0</v>
      </c>
      <c r="C851" s="117"/>
      <c r="D851" s="43">
        <f t="shared" si="86"/>
        <v>0</v>
      </c>
      <c r="E851" s="44">
        <f t="shared" si="84"/>
        <v>0</v>
      </c>
      <c r="F851" s="43">
        <f t="shared" si="87"/>
        <v>0</v>
      </c>
      <c r="G851" s="45" t="e">
        <f>IF(AND(C851&lt;&gt;"",SUM(G$27:G850)&lt;E$19),$E$19/$E$23,0)</f>
        <v>#N/A</v>
      </c>
      <c r="H851" s="43">
        <f t="shared" si="88"/>
        <v>0</v>
      </c>
      <c r="I851" s="43">
        <f t="shared" si="90"/>
        <v>0</v>
      </c>
      <c r="J851" s="78" t="str">
        <f t="shared" si="89"/>
        <v>2090–2091</v>
      </c>
      <c r="K851" s="78"/>
      <c r="L851" s="89"/>
      <c r="M851" s="78"/>
      <c r="N851" s="87"/>
      <c r="O851" s="79"/>
      <c r="Q851" s="46"/>
    </row>
    <row r="852" spans="1:17" s="40" customFormat="1" ht="20.25" customHeight="1" x14ac:dyDescent="0.2">
      <c r="A852" s="41">
        <v>69854</v>
      </c>
      <c r="B852" s="42">
        <f t="shared" si="85"/>
        <v>0</v>
      </c>
      <c r="C852" s="117"/>
      <c r="D852" s="43">
        <f t="shared" si="86"/>
        <v>0</v>
      </c>
      <c r="E852" s="44">
        <f t="shared" si="84"/>
        <v>0</v>
      </c>
      <c r="F852" s="43">
        <f t="shared" si="87"/>
        <v>0</v>
      </c>
      <c r="G852" s="45" t="e">
        <f>IF(AND(C852&lt;&gt;"",SUM(G$27:G851)&lt;E$19),$E$19/$E$23,0)</f>
        <v>#N/A</v>
      </c>
      <c r="H852" s="43">
        <f t="shared" si="88"/>
        <v>0</v>
      </c>
      <c r="I852" s="43">
        <f t="shared" si="90"/>
        <v>0</v>
      </c>
      <c r="J852" s="78" t="str">
        <f t="shared" si="89"/>
        <v>2090–2091</v>
      </c>
      <c r="K852" s="78"/>
      <c r="L852" s="89"/>
      <c r="M852" s="78"/>
      <c r="N852" s="87"/>
      <c r="O852" s="79"/>
      <c r="Q852" s="46"/>
    </row>
    <row r="853" spans="1:17" s="40" customFormat="1" ht="20.25" customHeight="1" x14ac:dyDescent="0.2">
      <c r="A853" s="41">
        <v>69884</v>
      </c>
      <c r="B853" s="42">
        <f t="shared" si="85"/>
        <v>0</v>
      </c>
      <c r="C853" s="117"/>
      <c r="D853" s="43">
        <f t="shared" si="86"/>
        <v>0</v>
      </c>
      <c r="E853" s="44">
        <f t="shared" si="84"/>
        <v>0</v>
      </c>
      <c r="F853" s="43">
        <f t="shared" si="87"/>
        <v>0</v>
      </c>
      <c r="G853" s="45" t="e">
        <f>IF(AND(C853&lt;&gt;"",SUM(G$27:G852)&lt;E$19),$E$19/$E$23,0)</f>
        <v>#N/A</v>
      </c>
      <c r="H853" s="43">
        <f t="shared" si="88"/>
        <v>0</v>
      </c>
      <c r="I853" s="43">
        <f t="shared" si="90"/>
        <v>0</v>
      </c>
      <c r="J853" s="78" t="str">
        <f t="shared" si="89"/>
        <v>2090–2091</v>
      </c>
      <c r="K853" s="78"/>
      <c r="L853" s="89"/>
      <c r="M853" s="78"/>
      <c r="N853" s="87"/>
      <c r="O853" s="79"/>
      <c r="Q853" s="46"/>
    </row>
    <row r="854" spans="1:17" s="40" customFormat="1" ht="20.25" customHeight="1" x14ac:dyDescent="0.2">
      <c r="A854" s="41">
        <v>69915</v>
      </c>
      <c r="B854" s="42">
        <f t="shared" si="85"/>
        <v>0</v>
      </c>
      <c r="C854" s="117"/>
      <c r="D854" s="43">
        <f t="shared" si="86"/>
        <v>0</v>
      </c>
      <c r="E854" s="44">
        <f t="shared" si="84"/>
        <v>0</v>
      </c>
      <c r="F854" s="43">
        <f t="shared" si="87"/>
        <v>0</v>
      </c>
      <c r="G854" s="45" t="e">
        <f>IF(AND(C854&lt;&gt;"",SUM(G$27:G853)&lt;E$19),$E$19/$E$23,0)</f>
        <v>#N/A</v>
      </c>
      <c r="H854" s="43">
        <f t="shared" si="88"/>
        <v>0</v>
      </c>
      <c r="I854" s="43">
        <f t="shared" si="90"/>
        <v>0</v>
      </c>
      <c r="J854" s="78" t="str">
        <f t="shared" si="89"/>
        <v>2090–2091</v>
      </c>
      <c r="K854" s="78"/>
      <c r="L854" s="89"/>
      <c r="M854" s="78"/>
      <c r="N854" s="87"/>
      <c r="O854" s="79"/>
      <c r="Q854" s="46"/>
    </row>
    <row r="855" spans="1:17" s="40" customFormat="1" ht="20.25" customHeight="1" x14ac:dyDescent="0.2">
      <c r="A855" s="41">
        <v>69945</v>
      </c>
      <c r="B855" s="42">
        <f t="shared" si="85"/>
        <v>0</v>
      </c>
      <c r="C855" s="117"/>
      <c r="D855" s="43">
        <f t="shared" si="86"/>
        <v>0</v>
      </c>
      <c r="E855" s="44">
        <f t="shared" si="84"/>
        <v>0</v>
      </c>
      <c r="F855" s="43">
        <f t="shared" si="87"/>
        <v>0</v>
      </c>
      <c r="G855" s="45" t="e">
        <f>IF(AND(C855&lt;&gt;"",SUM(G$27:G854)&lt;E$19),$E$19/$E$23,0)</f>
        <v>#N/A</v>
      </c>
      <c r="H855" s="43">
        <f t="shared" si="88"/>
        <v>0</v>
      </c>
      <c r="I855" s="43">
        <f t="shared" si="90"/>
        <v>0</v>
      </c>
      <c r="J855" s="78" t="str">
        <f t="shared" si="89"/>
        <v>2091–2092</v>
      </c>
      <c r="K855" s="78"/>
      <c r="L855" s="89"/>
      <c r="M855" s="78"/>
      <c r="N855" s="87"/>
      <c r="O855" s="79"/>
      <c r="Q855" s="46"/>
    </row>
    <row r="856" spans="1:17" s="40" customFormat="1" ht="20.25" customHeight="1" x14ac:dyDescent="0.2">
      <c r="A856" s="41">
        <v>69976</v>
      </c>
      <c r="B856" s="42">
        <f t="shared" si="85"/>
        <v>0</v>
      </c>
      <c r="C856" s="117"/>
      <c r="D856" s="43">
        <f t="shared" si="86"/>
        <v>0</v>
      </c>
      <c r="E856" s="44">
        <f t="shared" si="84"/>
        <v>0</v>
      </c>
      <c r="F856" s="43">
        <f t="shared" si="87"/>
        <v>0</v>
      </c>
      <c r="G856" s="45" t="e">
        <f>IF(AND(C856&lt;&gt;"",SUM(G$27:G855)&lt;E$19),$E$19/$E$23,0)</f>
        <v>#N/A</v>
      </c>
      <c r="H856" s="43">
        <f t="shared" si="88"/>
        <v>0</v>
      </c>
      <c r="I856" s="43">
        <f t="shared" si="90"/>
        <v>0</v>
      </c>
      <c r="J856" s="78" t="str">
        <f t="shared" si="89"/>
        <v>2091–2092</v>
      </c>
      <c r="K856" s="78"/>
      <c r="L856" s="89"/>
      <c r="M856" s="78"/>
      <c r="N856" s="87"/>
      <c r="O856" s="79"/>
      <c r="Q856" s="46"/>
    </row>
    <row r="857" spans="1:17" s="40" customFormat="1" ht="20.25" customHeight="1" x14ac:dyDescent="0.2">
      <c r="A857" s="41">
        <v>70007</v>
      </c>
      <c r="B857" s="42">
        <f t="shared" si="85"/>
        <v>0</v>
      </c>
      <c r="C857" s="117"/>
      <c r="D857" s="43">
        <f t="shared" si="86"/>
        <v>0</v>
      </c>
      <c r="E857" s="44">
        <f t="shared" si="84"/>
        <v>0</v>
      </c>
      <c r="F857" s="43">
        <f t="shared" si="87"/>
        <v>0</v>
      </c>
      <c r="G857" s="45" t="e">
        <f>IF(AND(C857&lt;&gt;"",SUM(G$27:G856)&lt;E$19),$E$19/$E$23,0)</f>
        <v>#N/A</v>
      </c>
      <c r="H857" s="43">
        <f t="shared" si="88"/>
        <v>0</v>
      </c>
      <c r="I857" s="43">
        <f t="shared" si="90"/>
        <v>0</v>
      </c>
      <c r="J857" s="78" t="str">
        <f t="shared" si="89"/>
        <v>2091–2092</v>
      </c>
      <c r="K857" s="78"/>
      <c r="L857" s="89"/>
      <c r="M857" s="78"/>
      <c r="N857" s="87"/>
      <c r="O857" s="79"/>
      <c r="Q857" s="46"/>
    </row>
    <row r="858" spans="1:17" s="40" customFormat="1" ht="20.25" customHeight="1" x14ac:dyDescent="0.2">
      <c r="A858" s="41">
        <v>70037</v>
      </c>
      <c r="B858" s="42">
        <f t="shared" si="85"/>
        <v>0</v>
      </c>
      <c r="C858" s="117"/>
      <c r="D858" s="43">
        <f t="shared" si="86"/>
        <v>0</v>
      </c>
      <c r="E858" s="44">
        <f t="shared" si="84"/>
        <v>0</v>
      </c>
      <c r="F858" s="43">
        <f t="shared" si="87"/>
        <v>0</v>
      </c>
      <c r="G858" s="45" t="e">
        <f>IF(AND(C858&lt;&gt;"",SUM(G$27:G857)&lt;E$19),$E$19/$E$23,0)</f>
        <v>#N/A</v>
      </c>
      <c r="H858" s="43">
        <f t="shared" si="88"/>
        <v>0</v>
      </c>
      <c r="I858" s="43">
        <f t="shared" si="90"/>
        <v>0</v>
      </c>
      <c r="J858" s="78" t="str">
        <f t="shared" si="89"/>
        <v>2091–2092</v>
      </c>
      <c r="K858" s="78"/>
      <c r="L858" s="89"/>
      <c r="M858" s="78"/>
      <c r="N858" s="87"/>
      <c r="O858" s="79"/>
      <c r="Q858" s="46"/>
    </row>
    <row r="859" spans="1:17" s="40" customFormat="1" ht="20.25" customHeight="1" x14ac:dyDescent="0.2">
      <c r="A859" s="41">
        <v>70068</v>
      </c>
      <c r="B859" s="42">
        <f t="shared" si="85"/>
        <v>0</v>
      </c>
      <c r="C859" s="117"/>
      <c r="D859" s="43">
        <f t="shared" si="86"/>
        <v>0</v>
      </c>
      <c r="E859" s="44">
        <f t="shared" ref="E859:E922" si="91">C859-D859</f>
        <v>0</v>
      </c>
      <c r="F859" s="43">
        <f t="shared" si="87"/>
        <v>0</v>
      </c>
      <c r="G859" s="45" t="e">
        <f>IF(AND(C859&lt;&gt;"",SUM(G$27:G858)&lt;E$19),$E$19/$E$23,0)</f>
        <v>#N/A</v>
      </c>
      <c r="H859" s="43">
        <f t="shared" si="88"/>
        <v>0</v>
      </c>
      <c r="I859" s="43">
        <f t="shared" si="90"/>
        <v>0</v>
      </c>
      <c r="J859" s="78" t="str">
        <f t="shared" si="89"/>
        <v>2091–2092</v>
      </c>
      <c r="K859" s="78"/>
      <c r="L859" s="89"/>
      <c r="M859" s="78"/>
      <c r="N859" s="87"/>
      <c r="O859" s="79"/>
      <c r="Q859" s="46"/>
    </row>
    <row r="860" spans="1:17" s="40" customFormat="1" ht="20.25" customHeight="1" x14ac:dyDescent="0.2">
      <c r="A860" s="41">
        <v>70098</v>
      </c>
      <c r="B860" s="42">
        <f t="shared" ref="B860:B923" si="92">IF(C860&gt;0,C860*-1,C860)</f>
        <v>0</v>
      </c>
      <c r="C860" s="117"/>
      <c r="D860" s="43">
        <f t="shared" ref="D860:D923" si="93">IF(C860="",0,IF($E$15="Beginning",IF(C859&lt;&gt;"",$F859*$E$6/12,0),IF(C859&lt;&gt;"",$F859*$E$6/12,$E$16*$E$6/12)))</f>
        <v>0</v>
      </c>
      <c r="E860" s="44">
        <f t="shared" si="91"/>
        <v>0</v>
      </c>
      <c r="F860" s="43">
        <f t="shared" ref="F860:F923" si="94">IF(C860="",0,IF(C859="",$E$16-E860,IF(C860&lt;&gt;"",F859-E860)))</f>
        <v>0</v>
      </c>
      <c r="G860" s="45" t="e">
        <f>IF(AND(C860&lt;&gt;"",SUM(G$27:G859)&lt;E$19),$E$19/$E$23,0)</f>
        <v>#N/A</v>
      </c>
      <c r="H860" s="43">
        <f t="shared" ref="H860:H923" si="95">IF(C860&lt;&gt;"",G860+H859,0)</f>
        <v>0</v>
      </c>
      <c r="I860" s="43">
        <f t="shared" si="90"/>
        <v>0</v>
      </c>
      <c r="J860" s="78" t="str">
        <f t="shared" ref="J860:J923" si="96">IF(OR(MONTH(A860)=1,MONTH(A860)=2,MONTH(A860)=3,MONTH(A860)=4,MONTH(A860)=5,MONTH(A860)=6),YEAR(A860)-1&amp;"–"&amp;YEAR(A860),YEAR(A860)&amp;"–"&amp;YEAR(A860)+1)</f>
        <v>2091–2092</v>
      </c>
      <c r="K860" s="78"/>
      <c r="L860" s="89"/>
      <c r="M860" s="78"/>
      <c r="N860" s="87"/>
      <c r="O860" s="79"/>
      <c r="Q860" s="46"/>
    </row>
    <row r="861" spans="1:17" s="40" customFormat="1" ht="20.25" customHeight="1" x14ac:dyDescent="0.2">
      <c r="A861" s="41">
        <v>70129</v>
      </c>
      <c r="B861" s="42">
        <f t="shared" si="92"/>
        <v>0</v>
      </c>
      <c r="C861" s="117"/>
      <c r="D861" s="43">
        <f t="shared" si="93"/>
        <v>0</v>
      </c>
      <c r="E861" s="44">
        <f t="shared" si="91"/>
        <v>0</v>
      </c>
      <c r="F861" s="43">
        <f t="shared" si="94"/>
        <v>0</v>
      </c>
      <c r="G861" s="45" t="e">
        <f>IF(AND(C861&lt;&gt;"",SUM(G$27:G860)&lt;E$19),$E$19/$E$23,0)</f>
        <v>#N/A</v>
      </c>
      <c r="H861" s="43">
        <f t="shared" si="95"/>
        <v>0</v>
      </c>
      <c r="I861" s="43">
        <f t="shared" ref="I861:I924" si="97">IF(C861&lt;&gt;"",$E$19-H861,0)</f>
        <v>0</v>
      </c>
      <c r="J861" s="78" t="str">
        <f t="shared" si="96"/>
        <v>2091–2092</v>
      </c>
      <c r="K861" s="78"/>
      <c r="L861" s="89"/>
      <c r="M861" s="78"/>
      <c r="N861" s="87"/>
      <c r="O861" s="79"/>
      <c r="Q861" s="46"/>
    </row>
    <row r="862" spans="1:17" s="40" customFormat="1" ht="20.25" customHeight="1" x14ac:dyDescent="0.2">
      <c r="A862" s="41">
        <v>70160</v>
      </c>
      <c r="B862" s="42">
        <f t="shared" si="92"/>
        <v>0</v>
      </c>
      <c r="C862" s="117"/>
      <c r="D862" s="43">
        <f t="shared" si="93"/>
        <v>0</v>
      </c>
      <c r="E862" s="44">
        <f t="shared" si="91"/>
        <v>0</v>
      </c>
      <c r="F862" s="43">
        <f t="shared" si="94"/>
        <v>0</v>
      </c>
      <c r="G862" s="45" t="e">
        <f>IF(AND(C862&lt;&gt;"",SUM(G$27:G861)&lt;E$19),$E$19/$E$23,0)</f>
        <v>#N/A</v>
      </c>
      <c r="H862" s="43">
        <f t="shared" si="95"/>
        <v>0</v>
      </c>
      <c r="I862" s="43">
        <f t="shared" si="97"/>
        <v>0</v>
      </c>
      <c r="J862" s="78" t="str">
        <f t="shared" si="96"/>
        <v>2091–2092</v>
      </c>
      <c r="K862" s="78"/>
      <c r="L862" s="89"/>
      <c r="M862" s="78"/>
      <c r="N862" s="87"/>
      <c r="O862" s="79"/>
      <c r="Q862" s="46"/>
    </row>
    <row r="863" spans="1:17" s="40" customFormat="1" ht="20.25" customHeight="1" x14ac:dyDescent="0.2">
      <c r="A863" s="41">
        <v>70189</v>
      </c>
      <c r="B863" s="42">
        <f t="shared" si="92"/>
        <v>0</v>
      </c>
      <c r="C863" s="117"/>
      <c r="D863" s="43">
        <f t="shared" si="93"/>
        <v>0</v>
      </c>
      <c r="E863" s="44">
        <f t="shared" si="91"/>
        <v>0</v>
      </c>
      <c r="F863" s="43">
        <f t="shared" si="94"/>
        <v>0</v>
      </c>
      <c r="G863" s="45" t="e">
        <f>IF(AND(C863&lt;&gt;"",SUM(G$27:G862)&lt;E$19),$E$19/$E$23,0)</f>
        <v>#N/A</v>
      </c>
      <c r="H863" s="43">
        <f t="shared" si="95"/>
        <v>0</v>
      </c>
      <c r="I863" s="43">
        <f t="shared" si="97"/>
        <v>0</v>
      </c>
      <c r="J863" s="78" t="str">
        <f t="shared" si="96"/>
        <v>2091–2092</v>
      </c>
      <c r="K863" s="78"/>
      <c r="L863" s="89"/>
      <c r="M863" s="78"/>
      <c r="N863" s="87"/>
      <c r="O863" s="79"/>
      <c r="Q863" s="46"/>
    </row>
    <row r="864" spans="1:17" s="40" customFormat="1" ht="20.25" customHeight="1" x14ac:dyDescent="0.2">
      <c r="A864" s="41">
        <v>70220</v>
      </c>
      <c r="B864" s="42">
        <f t="shared" si="92"/>
        <v>0</v>
      </c>
      <c r="C864" s="117"/>
      <c r="D864" s="43">
        <f t="shared" si="93"/>
        <v>0</v>
      </c>
      <c r="E864" s="44">
        <f t="shared" si="91"/>
        <v>0</v>
      </c>
      <c r="F864" s="43">
        <f t="shared" si="94"/>
        <v>0</v>
      </c>
      <c r="G864" s="45" t="e">
        <f>IF(AND(C864&lt;&gt;"",SUM(G$27:G863)&lt;E$19),$E$19/$E$23,0)</f>
        <v>#N/A</v>
      </c>
      <c r="H864" s="43">
        <f t="shared" si="95"/>
        <v>0</v>
      </c>
      <c r="I864" s="43">
        <f t="shared" si="97"/>
        <v>0</v>
      </c>
      <c r="J864" s="78" t="str">
        <f t="shared" si="96"/>
        <v>2091–2092</v>
      </c>
      <c r="K864" s="78"/>
      <c r="L864" s="89"/>
      <c r="M864" s="78"/>
      <c r="N864" s="87"/>
      <c r="O864" s="79"/>
      <c r="Q864" s="46"/>
    </row>
    <row r="865" spans="1:17" s="40" customFormat="1" ht="20.25" customHeight="1" x14ac:dyDescent="0.2">
      <c r="A865" s="41">
        <v>70250</v>
      </c>
      <c r="B865" s="42">
        <f t="shared" si="92"/>
        <v>0</v>
      </c>
      <c r="C865" s="117"/>
      <c r="D865" s="43">
        <f t="shared" si="93"/>
        <v>0</v>
      </c>
      <c r="E865" s="44">
        <f t="shared" si="91"/>
        <v>0</v>
      </c>
      <c r="F865" s="43">
        <f t="shared" si="94"/>
        <v>0</v>
      </c>
      <c r="G865" s="45" t="e">
        <f>IF(AND(C865&lt;&gt;"",SUM(G$27:G864)&lt;E$19),$E$19/$E$23,0)</f>
        <v>#N/A</v>
      </c>
      <c r="H865" s="43">
        <f t="shared" si="95"/>
        <v>0</v>
      </c>
      <c r="I865" s="43">
        <f t="shared" si="97"/>
        <v>0</v>
      </c>
      <c r="J865" s="78" t="str">
        <f t="shared" si="96"/>
        <v>2091–2092</v>
      </c>
      <c r="K865" s="78"/>
      <c r="L865" s="89"/>
      <c r="M865" s="78"/>
      <c r="N865" s="87"/>
      <c r="O865" s="79"/>
      <c r="Q865" s="46"/>
    </row>
    <row r="866" spans="1:17" s="40" customFormat="1" ht="20.25" customHeight="1" x14ac:dyDescent="0.2">
      <c r="A866" s="41">
        <v>70281</v>
      </c>
      <c r="B866" s="42">
        <f t="shared" si="92"/>
        <v>0</v>
      </c>
      <c r="C866" s="117"/>
      <c r="D866" s="43">
        <f t="shared" si="93"/>
        <v>0</v>
      </c>
      <c r="E866" s="44">
        <f t="shared" si="91"/>
        <v>0</v>
      </c>
      <c r="F866" s="43">
        <f t="shared" si="94"/>
        <v>0</v>
      </c>
      <c r="G866" s="45" t="e">
        <f>IF(AND(C866&lt;&gt;"",SUM(G$27:G865)&lt;E$19),$E$19/$E$23,0)</f>
        <v>#N/A</v>
      </c>
      <c r="H866" s="43">
        <f t="shared" si="95"/>
        <v>0</v>
      </c>
      <c r="I866" s="43">
        <f t="shared" si="97"/>
        <v>0</v>
      </c>
      <c r="J866" s="78" t="str">
        <f t="shared" si="96"/>
        <v>2091–2092</v>
      </c>
      <c r="K866" s="78"/>
      <c r="L866" s="89"/>
      <c r="M866" s="78"/>
      <c r="N866" s="87"/>
      <c r="O866" s="79"/>
      <c r="Q866" s="46"/>
    </row>
    <row r="867" spans="1:17" s="40" customFormat="1" ht="20.25" customHeight="1" x14ac:dyDescent="0.2">
      <c r="A867" s="41">
        <v>70311</v>
      </c>
      <c r="B867" s="42">
        <f t="shared" si="92"/>
        <v>0</v>
      </c>
      <c r="C867" s="117"/>
      <c r="D867" s="43">
        <f t="shared" si="93"/>
        <v>0</v>
      </c>
      <c r="E867" s="44">
        <f t="shared" si="91"/>
        <v>0</v>
      </c>
      <c r="F867" s="43">
        <f t="shared" si="94"/>
        <v>0</v>
      </c>
      <c r="G867" s="45" t="e">
        <f>IF(AND(C867&lt;&gt;"",SUM(G$27:G866)&lt;E$19),$E$19/$E$23,0)</f>
        <v>#N/A</v>
      </c>
      <c r="H867" s="43">
        <f t="shared" si="95"/>
        <v>0</v>
      </c>
      <c r="I867" s="43">
        <f t="shared" si="97"/>
        <v>0</v>
      </c>
      <c r="J867" s="78" t="str">
        <f t="shared" si="96"/>
        <v>2092–2093</v>
      </c>
      <c r="K867" s="78"/>
      <c r="L867" s="89"/>
      <c r="M867" s="78"/>
      <c r="N867" s="87"/>
      <c r="O867" s="79"/>
      <c r="Q867" s="46"/>
    </row>
    <row r="868" spans="1:17" s="40" customFormat="1" ht="20.25" customHeight="1" x14ac:dyDescent="0.2">
      <c r="A868" s="41">
        <v>70342</v>
      </c>
      <c r="B868" s="42">
        <f t="shared" si="92"/>
        <v>0</v>
      </c>
      <c r="C868" s="117"/>
      <c r="D868" s="43">
        <f t="shared" si="93"/>
        <v>0</v>
      </c>
      <c r="E868" s="44">
        <f t="shared" si="91"/>
        <v>0</v>
      </c>
      <c r="F868" s="43">
        <f t="shared" si="94"/>
        <v>0</v>
      </c>
      <c r="G868" s="45" t="e">
        <f>IF(AND(C868&lt;&gt;"",SUM(G$27:G867)&lt;E$19),$E$19/$E$23,0)</f>
        <v>#N/A</v>
      </c>
      <c r="H868" s="43">
        <f t="shared" si="95"/>
        <v>0</v>
      </c>
      <c r="I868" s="43">
        <f t="shared" si="97"/>
        <v>0</v>
      </c>
      <c r="J868" s="78" t="str">
        <f t="shared" si="96"/>
        <v>2092–2093</v>
      </c>
      <c r="K868" s="78"/>
      <c r="L868" s="89"/>
      <c r="M868" s="78"/>
      <c r="N868" s="87"/>
      <c r="O868" s="79"/>
      <c r="Q868" s="46"/>
    </row>
    <row r="869" spans="1:17" s="40" customFormat="1" ht="20.25" customHeight="1" x14ac:dyDescent="0.2">
      <c r="A869" s="41">
        <v>70373</v>
      </c>
      <c r="B869" s="42">
        <f t="shared" si="92"/>
        <v>0</v>
      </c>
      <c r="C869" s="117"/>
      <c r="D869" s="43">
        <f t="shared" si="93"/>
        <v>0</v>
      </c>
      <c r="E869" s="44">
        <f t="shared" si="91"/>
        <v>0</v>
      </c>
      <c r="F869" s="43">
        <f t="shared" si="94"/>
        <v>0</v>
      </c>
      <c r="G869" s="45" t="e">
        <f>IF(AND(C869&lt;&gt;"",SUM(G$27:G868)&lt;E$19),$E$19/$E$23,0)</f>
        <v>#N/A</v>
      </c>
      <c r="H869" s="43">
        <f t="shared" si="95"/>
        <v>0</v>
      </c>
      <c r="I869" s="43">
        <f t="shared" si="97"/>
        <v>0</v>
      </c>
      <c r="J869" s="78" t="str">
        <f t="shared" si="96"/>
        <v>2092–2093</v>
      </c>
      <c r="K869" s="78"/>
      <c r="L869" s="89"/>
      <c r="M869" s="78"/>
      <c r="N869" s="87"/>
      <c r="O869" s="79"/>
      <c r="Q869" s="46"/>
    </row>
    <row r="870" spans="1:17" s="40" customFormat="1" ht="20.25" customHeight="1" x14ac:dyDescent="0.2">
      <c r="A870" s="41">
        <v>70403</v>
      </c>
      <c r="B870" s="42">
        <f t="shared" si="92"/>
        <v>0</v>
      </c>
      <c r="C870" s="117"/>
      <c r="D870" s="43">
        <f t="shared" si="93"/>
        <v>0</v>
      </c>
      <c r="E870" s="44">
        <f t="shared" si="91"/>
        <v>0</v>
      </c>
      <c r="F870" s="43">
        <f t="shared" si="94"/>
        <v>0</v>
      </c>
      <c r="G870" s="45" t="e">
        <f>IF(AND(C870&lt;&gt;"",SUM(G$27:G869)&lt;E$19),$E$19/$E$23,0)</f>
        <v>#N/A</v>
      </c>
      <c r="H870" s="43">
        <f t="shared" si="95"/>
        <v>0</v>
      </c>
      <c r="I870" s="43">
        <f t="shared" si="97"/>
        <v>0</v>
      </c>
      <c r="J870" s="78" t="str">
        <f t="shared" si="96"/>
        <v>2092–2093</v>
      </c>
      <c r="K870" s="78"/>
      <c r="L870" s="89"/>
      <c r="M870" s="78"/>
      <c r="N870" s="87"/>
      <c r="O870" s="79"/>
      <c r="Q870" s="46"/>
    </row>
    <row r="871" spans="1:17" s="40" customFormat="1" ht="20.25" customHeight="1" x14ac:dyDescent="0.2">
      <c r="A871" s="41">
        <v>70434</v>
      </c>
      <c r="B871" s="42">
        <f t="shared" si="92"/>
        <v>0</v>
      </c>
      <c r="C871" s="117"/>
      <c r="D871" s="43">
        <f t="shared" si="93"/>
        <v>0</v>
      </c>
      <c r="E871" s="44">
        <f t="shared" si="91"/>
        <v>0</v>
      </c>
      <c r="F871" s="43">
        <f t="shared" si="94"/>
        <v>0</v>
      </c>
      <c r="G871" s="45" t="e">
        <f>IF(AND(C871&lt;&gt;"",SUM(G$27:G870)&lt;E$19),$E$19/$E$23,0)</f>
        <v>#N/A</v>
      </c>
      <c r="H871" s="43">
        <f t="shared" si="95"/>
        <v>0</v>
      </c>
      <c r="I871" s="43">
        <f t="shared" si="97"/>
        <v>0</v>
      </c>
      <c r="J871" s="78" t="str">
        <f t="shared" si="96"/>
        <v>2092–2093</v>
      </c>
      <c r="K871" s="78"/>
      <c r="L871" s="89"/>
      <c r="M871" s="78"/>
      <c r="N871" s="87"/>
      <c r="O871" s="79"/>
      <c r="Q871" s="46"/>
    </row>
    <row r="872" spans="1:17" s="40" customFormat="1" ht="20.25" customHeight="1" x14ac:dyDescent="0.2">
      <c r="A872" s="41">
        <v>70464</v>
      </c>
      <c r="B872" s="42">
        <f t="shared" si="92"/>
        <v>0</v>
      </c>
      <c r="C872" s="117"/>
      <c r="D872" s="43">
        <f t="shared" si="93"/>
        <v>0</v>
      </c>
      <c r="E872" s="44">
        <f t="shared" si="91"/>
        <v>0</v>
      </c>
      <c r="F872" s="43">
        <f t="shared" si="94"/>
        <v>0</v>
      </c>
      <c r="G872" s="45" t="e">
        <f>IF(AND(C872&lt;&gt;"",SUM(G$27:G871)&lt;E$19),$E$19/$E$23,0)</f>
        <v>#N/A</v>
      </c>
      <c r="H872" s="43">
        <f t="shared" si="95"/>
        <v>0</v>
      </c>
      <c r="I872" s="43">
        <f t="shared" si="97"/>
        <v>0</v>
      </c>
      <c r="J872" s="78" t="str">
        <f t="shared" si="96"/>
        <v>2092–2093</v>
      </c>
      <c r="K872" s="78"/>
      <c r="L872" s="89"/>
      <c r="M872" s="78"/>
      <c r="N872" s="87"/>
      <c r="O872" s="79"/>
      <c r="Q872" s="46"/>
    </row>
    <row r="873" spans="1:17" s="40" customFormat="1" ht="20.25" customHeight="1" x14ac:dyDescent="0.2">
      <c r="A873" s="41">
        <v>70495</v>
      </c>
      <c r="B873" s="42">
        <f t="shared" si="92"/>
        <v>0</v>
      </c>
      <c r="C873" s="117"/>
      <c r="D873" s="43">
        <f t="shared" si="93"/>
        <v>0</v>
      </c>
      <c r="E873" s="44">
        <f t="shared" si="91"/>
        <v>0</v>
      </c>
      <c r="F873" s="43">
        <f t="shared" si="94"/>
        <v>0</v>
      </c>
      <c r="G873" s="45" t="e">
        <f>IF(AND(C873&lt;&gt;"",SUM(G$27:G872)&lt;E$19),$E$19/$E$23,0)</f>
        <v>#N/A</v>
      </c>
      <c r="H873" s="43">
        <f t="shared" si="95"/>
        <v>0</v>
      </c>
      <c r="I873" s="43">
        <f t="shared" si="97"/>
        <v>0</v>
      </c>
      <c r="J873" s="78" t="str">
        <f t="shared" si="96"/>
        <v>2092–2093</v>
      </c>
      <c r="K873" s="78"/>
      <c r="L873" s="89"/>
      <c r="M873" s="78"/>
      <c r="N873" s="87"/>
      <c r="O873" s="79"/>
      <c r="Q873" s="46"/>
    </row>
    <row r="874" spans="1:17" s="40" customFormat="1" ht="20.25" customHeight="1" x14ac:dyDescent="0.2">
      <c r="A874" s="41">
        <v>70526</v>
      </c>
      <c r="B874" s="42">
        <f t="shared" si="92"/>
        <v>0</v>
      </c>
      <c r="C874" s="117"/>
      <c r="D874" s="43">
        <f t="shared" si="93"/>
        <v>0</v>
      </c>
      <c r="E874" s="44">
        <f t="shared" si="91"/>
        <v>0</v>
      </c>
      <c r="F874" s="43">
        <f t="shared" si="94"/>
        <v>0</v>
      </c>
      <c r="G874" s="45" t="e">
        <f>IF(AND(C874&lt;&gt;"",SUM(G$27:G873)&lt;E$19),$E$19/$E$23,0)</f>
        <v>#N/A</v>
      </c>
      <c r="H874" s="43">
        <f t="shared" si="95"/>
        <v>0</v>
      </c>
      <c r="I874" s="43">
        <f t="shared" si="97"/>
        <v>0</v>
      </c>
      <c r="J874" s="78" t="str">
        <f t="shared" si="96"/>
        <v>2092–2093</v>
      </c>
      <c r="K874" s="78"/>
      <c r="L874" s="89"/>
      <c r="M874" s="78"/>
      <c r="N874" s="87"/>
      <c r="O874" s="79"/>
      <c r="Q874" s="46"/>
    </row>
    <row r="875" spans="1:17" s="40" customFormat="1" ht="20.25" customHeight="1" x14ac:dyDescent="0.2">
      <c r="A875" s="41">
        <v>70554</v>
      </c>
      <c r="B875" s="42">
        <f t="shared" si="92"/>
        <v>0</v>
      </c>
      <c r="C875" s="117"/>
      <c r="D875" s="43">
        <f t="shared" si="93"/>
        <v>0</v>
      </c>
      <c r="E875" s="44">
        <f t="shared" si="91"/>
        <v>0</v>
      </c>
      <c r="F875" s="43">
        <f t="shared" si="94"/>
        <v>0</v>
      </c>
      <c r="G875" s="45" t="e">
        <f>IF(AND(C875&lt;&gt;"",SUM(G$27:G874)&lt;E$19),$E$19/$E$23,0)</f>
        <v>#N/A</v>
      </c>
      <c r="H875" s="43">
        <f t="shared" si="95"/>
        <v>0</v>
      </c>
      <c r="I875" s="43">
        <f t="shared" si="97"/>
        <v>0</v>
      </c>
      <c r="J875" s="78" t="str">
        <f t="shared" si="96"/>
        <v>2092–2093</v>
      </c>
      <c r="K875" s="78"/>
      <c r="L875" s="89"/>
      <c r="M875" s="78"/>
      <c r="N875" s="87"/>
      <c r="O875" s="79"/>
      <c r="Q875" s="46"/>
    </row>
    <row r="876" spans="1:17" s="40" customFormat="1" ht="20.25" customHeight="1" x14ac:dyDescent="0.2">
      <c r="A876" s="41">
        <v>70585</v>
      </c>
      <c r="B876" s="42">
        <f t="shared" si="92"/>
        <v>0</v>
      </c>
      <c r="C876" s="117"/>
      <c r="D876" s="43">
        <f t="shared" si="93"/>
        <v>0</v>
      </c>
      <c r="E876" s="44">
        <f t="shared" si="91"/>
        <v>0</v>
      </c>
      <c r="F876" s="43">
        <f t="shared" si="94"/>
        <v>0</v>
      </c>
      <c r="G876" s="45" t="e">
        <f>IF(AND(C876&lt;&gt;"",SUM(G$27:G875)&lt;E$19),$E$19/$E$23,0)</f>
        <v>#N/A</v>
      </c>
      <c r="H876" s="43">
        <f t="shared" si="95"/>
        <v>0</v>
      </c>
      <c r="I876" s="43">
        <f t="shared" si="97"/>
        <v>0</v>
      </c>
      <c r="J876" s="78" t="str">
        <f t="shared" si="96"/>
        <v>2092–2093</v>
      </c>
      <c r="K876" s="78"/>
      <c r="L876" s="89"/>
      <c r="M876" s="78"/>
      <c r="N876" s="87"/>
      <c r="O876" s="79"/>
      <c r="Q876" s="46"/>
    </row>
    <row r="877" spans="1:17" s="40" customFormat="1" ht="20.25" customHeight="1" x14ac:dyDescent="0.2">
      <c r="A877" s="41">
        <v>70615</v>
      </c>
      <c r="B877" s="42">
        <f t="shared" si="92"/>
        <v>0</v>
      </c>
      <c r="C877" s="117"/>
      <c r="D877" s="43">
        <f t="shared" si="93"/>
        <v>0</v>
      </c>
      <c r="E877" s="44">
        <f t="shared" si="91"/>
        <v>0</v>
      </c>
      <c r="F877" s="43">
        <f t="shared" si="94"/>
        <v>0</v>
      </c>
      <c r="G877" s="45" t="e">
        <f>IF(AND(C877&lt;&gt;"",SUM(G$27:G876)&lt;E$19),$E$19/$E$23,0)</f>
        <v>#N/A</v>
      </c>
      <c r="H877" s="43">
        <f t="shared" si="95"/>
        <v>0</v>
      </c>
      <c r="I877" s="43">
        <f t="shared" si="97"/>
        <v>0</v>
      </c>
      <c r="J877" s="78" t="str">
        <f t="shared" si="96"/>
        <v>2092–2093</v>
      </c>
      <c r="K877" s="78"/>
      <c r="L877" s="89"/>
      <c r="M877" s="78"/>
      <c r="N877" s="87"/>
      <c r="O877" s="79"/>
      <c r="Q877" s="46"/>
    </row>
    <row r="878" spans="1:17" s="40" customFormat="1" ht="20.25" customHeight="1" x14ac:dyDescent="0.2">
      <c r="A878" s="41">
        <v>70646</v>
      </c>
      <c r="B878" s="42">
        <f t="shared" si="92"/>
        <v>0</v>
      </c>
      <c r="C878" s="117"/>
      <c r="D878" s="43">
        <f t="shared" si="93"/>
        <v>0</v>
      </c>
      <c r="E878" s="44">
        <f t="shared" si="91"/>
        <v>0</v>
      </c>
      <c r="F878" s="43">
        <f t="shared" si="94"/>
        <v>0</v>
      </c>
      <c r="G878" s="45" t="e">
        <f>IF(AND(C878&lt;&gt;"",SUM(G$27:G877)&lt;E$19),$E$19/$E$23,0)</f>
        <v>#N/A</v>
      </c>
      <c r="H878" s="43">
        <f t="shared" si="95"/>
        <v>0</v>
      </c>
      <c r="I878" s="43">
        <f t="shared" si="97"/>
        <v>0</v>
      </c>
      <c r="J878" s="78" t="str">
        <f t="shared" si="96"/>
        <v>2092–2093</v>
      </c>
      <c r="K878" s="78"/>
      <c r="L878" s="89"/>
      <c r="M878" s="78"/>
      <c r="N878" s="87"/>
      <c r="O878" s="79"/>
      <c r="Q878" s="46"/>
    </row>
    <row r="879" spans="1:17" s="40" customFormat="1" ht="20.25" customHeight="1" x14ac:dyDescent="0.2">
      <c r="A879" s="41">
        <v>70676</v>
      </c>
      <c r="B879" s="42">
        <f t="shared" si="92"/>
        <v>0</v>
      </c>
      <c r="C879" s="117"/>
      <c r="D879" s="43">
        <f t="shared" si="93"/>
        <v>0</v>
      </c>
      <c r="E879" s="44">
        <f t="shared" si="91"/>
        <v>0</v>
      </c>
      <c r="F879" s="43">
        <f t="shared" si="94"/>
        <v>0</v>
      </c>
      <c r="G879" s="45" t="e">
        <f>IF(AND(C879&lt;&gt;"",SUM(G$27:G878)&lt;E$19),$E$19/$E$23,0)</f>
        <v>#N/A</v>
      </c>
      <c r="H879" s="43">
        <f t="shared" si="95"/>
        <v>0</v>
      </c>
      <c r="I879" s="43">
        <f t="shared" si="97"/>
        <v>0</v>
      </c>
      <c r="J879" s="78" t="str">
        <f t="shared" si="96"/>
        <v>2093–2094</v>
      </c>
      <c r="K879" s="78"/>
      <c r="L879" s="89"/>
      <c r="M879" s="78"/>
      <c r="N879" s="87"/>
      <c r="O879" s="79"/>
      <c r="Q879" s="46"/>
    </row>
    <row r="880" spans="1:17" s="40" customFormat="1" ht="20.25" customHeight="1" x14ac:dyDescent="0.2">
      <c r="A880" s="41">
        <v>70707</v>
      </c>
      <c r="B880" s="42">
        <f t="shared" si="92"/>
        <v>0</v>
      </c>
      <c r="C880" s="117"/>
      <c r="D880" s="43">
        <f t="shared" si="93"/>
        <v>0</v>
      </c>
      <c r="E880" s="44">
        <f t="shared" si="91"/>
        <v>0</v>
      </c>
      <c r="F880" s="43">
        <f t="shared" si="94"/>
        <v>0</v>
      </c>
      <c r="G880" s="45" t="e">
        <f>IF(AND(C880&lt;&gt;"",SUM(G$27:G879)&lt;E$19),$E$19/$E$23,0)</f>
        <v>#N/A</v>
      </c>
      <c r="H880" s="43">
        <f t="shared" si="95"/>
        <v>0</v>
      </c>
      <c r="I880" s="43">
        <f t="shared" si="97"/>
        <v>0</v>
      </c>
      <c r="J880" s="78" t="str">
        <f t="shared" si="96"/>
        <v>2093–2094</v>
      </c>
      <c r="K880" s="78"/>
      <c r="L880" s="89"/>
      <c r="M880" s="78"/>
      <c r="N880" s="87"/>
      <c r="O880" s="79"/>
      <c r="Q880" s="46"/>
    </row>
    <row r="881" spans="1:17" s="40" customFormat="1" ht="20.25" customHeight="1" x14ac:dyDescent="0.2">
      <c r="A881" s="41">
        <v>70738</v>
      </c>
      <c r="B881" s="42">
        <f t="shared" si="92"/>
        <v>0</v>
      </c>
      <c r="C881" s="117"/>
      <c r="D881" s="43">
        <f t="shared" si="93"/>
        <v>0</v>
      </c>
      <c r="E881" s="44">
        <f t="shared" si="91"/>
        <v>0</v>
      </c>
      <c r="F881" s="43">
        <f t="shared" si="94"/>
        <v>0</v>
      </c>
      <c r="G881" s="45" t="e">
        <f>IF(AND(C881&lt;&gt;"",SUM(G$27:G880)&lt;E$19),$E$19/$E$23,0)</f>
        <v>#N/A</v>
      </c>
      <c r="H881" s="43">
        <f t="shared" si="95"/>
        <v>0</v>
      </c>
      <c r="I881" s="43">
        <f t="shared" si="97"/>
        <v>0</v>
      </c>
      <c r="J881" s="78" t="str">
        <f t="shared" si="96"/>
        <v>2093–2094</v>
      </c>
      <c r="K881" s="78"/>
      <c r="L881" s="89"/>
      <c r="M881" s="78"/>
      <c r="N881" s="87"/>
      <c r="O881" s="79"/>
      <c r="Q881" s="46"/>
    </row>
    <row r="882" spans="1:17" s="40" customFormat="1" ht="20.25" customHeight="1" x14ac:dyDescent="0.2">
      <c r="A882" s="41">
        <v>70768</v>
      </c>
      <c r="B882" s="42">
        <f t="shared" si="92"/>
        <v>0</v>
      </c>
      <c r="C882" s="117"/>
      <c r="D882" s="43">
        <f t="shared" si="93"/>
        <v>0</v>
      </c>
      <c r="E882" s="44">
        <f t="shared" si="91"/>
        <v>0</v>
      </c>
      <c r="F882" s="43">
        <f t="shared" si="94"/>
        <v>0</v>
      </c>
      <c r="G882" s="45" t="e">
        <f>IF(AND(C882&lt;&gt;"",SUM(G$27:G881)&lt;E$19),$E$19/$E$23,0)</f>
        <v>#N/A</v>
      </c>
      <c r="H882" s="43">
        <f t="shared" si="95"/>
        <v>0</v>
      </c>
      <c r="I882" s="43">
        <f t="shared" si="97"/>
        <v>0</v>
      </c>
      <c r="J882" s="78" t="str">
        <f t="shared" si="96"/>
        <v>2093–2094</v>
      </c>
      <c r="K882" s="78"/>
      <c r="L882" s="89"/>
      <c r="M882" s="78"/>
      <c r="N882" s="87"/>
      <c r="O882" s="79"/>
      <c r="Q882" s="46"/>
    </row>
    <row r="883" spans="1:17" s="40" customFormat="1" ht="20.25" customHeight="1" x14ac:dyDescent="0.2">
      <c r="A883" s="41">
        <v>70799</v>
      </c>
      <c r="B883" s="42">
        <f t="shared" si="92"/>
        <v>0</v>
      </c>
      <c r="C883" s="117"/>
      <c r="D883" s="43">
        <f t="shared" si="93"/>
        <v>0</v>
      </c>
      <c r="E883" s="44">
        <f t="shared" si="91"/>
        <v>0</v>
      </c>
      <c r="F883" s="43">
        <f t="shared" si="94"/>
        <v>0</v>
      </c>
      <c r="G883" s="45" t="e">
        <f>IF(AND(C883&lt;&gt;"",SUM(G$27:G882)&lt;E$19),$E$19/$E$23,0)</f>
        <v>#N/A</v>
      </c>
      <c r="H883" s="43">
        <f t="shared" si="95"/>
        <v>0</v>
      </c>
      <c r="I883" s="43">
        <f t="shared" si="97"/>
        <v>0</v>
      </c>
      <c r="J883" s="78" t="str">
        <f t="shared" si="96"/>
        <v>2093–2094</v>
      </c>
      <c r="K883" s="78"/>
      <c r="L883" s="89"/>
      <c r="M883" s="78"/>
      <c r="N883" s="87"/>
      <c r="O883" s="79"/>
      <c r="Q883" s="46"/>
    </row>
    <row r="884" spans="1:17" s="40" customFormat="1" ht="20.25" customHeight="1" x14ac:dyDescent="0.2">
      <c r="A884" s="41">
        <v>70829</v>
      </c>
      <c r="B884" s="42">
        <f t="shared" si="92"/>
        <v>0</v>
      </c>
      <c r="C884" s="117"/>
      <c r="D884" s="43">
        <f t="shared" si="93"/>
        <v>0</v>
      </c>
      <c r="E884" s="44">
        <f t="shared" si="91"/>
        <v>0</v>
      </c>
      <c r="F884" s="43">
        <f t="shared" si="94"/>
        <v>0</v>
      </c>
      <c r="G884" s="45" t="e">
        <f>IF(AND(C884&lt;&gt;"",SUM(G$27:G883)&lt;E$19),$E$19/$E$23,0)</f>
        <v>#N/A</v>
      </c>
      <c r="H884" s="43">
        <f t="shared" si="95"/>
        <v>0</v>
      </c>
      <c r="I884" s="43">
        <f t="shared" si="97"/>
        <v>0</v>
      </c>
      <c r="J884" s="78" t="str">
        <f t="shared" si="96"/>
        <v>2093–2094</v>
      </c>
      <c r="K884" s="78"/>
      <c r="L884" s="89"/>
      <c r="M884" s="78"/>
      <c r="N884" s="87"/>
      <c r="O884" s="79"/>
      <c r="Q884" s="46"/>
    </row>
    <row r="885" spans="1:17" s="40" customFormat="1" ht="20.25" customHeight="1" x14ac:dyDescent="0.2">
      <c r="A885" s="41">
        <v>70860</v>
      </c>
      <c r="B885" s="42">
        <f t="shared" si="92"/>
        <v>0</v>
      </c>
      <c r="C885" s="117"/>
      <c r="D885" s="43">
        <f t="shared" si="93"/>
        <v>0</v>
      </c>
      <c r="E885" s="44">
        <f t="shared" si="91"/>
        <v>0</v>
      </c>
      <c r="F885" s="43">
        <f t="shared" si="94"/>
        <v>0</v>
      </c>
      <c r="G885" s="45" t="e">
        <f>IF(AND(C885&lt;&gt;"",SUM(G$27:G884)&lt;E$19),$E$19/$E$23,0)</f>
        <v>#N/A</v>
      </c>
      <c r="H885" s="43">
        <f t="shared" si="95"/>
        <v>0</v>
      </c>
      <c r="I885" s="43">
        <f t="shared" si="97"/>
        <v>0</v>
      </c>
      <c r="J885" s="78" t="str">
        <f t="shared" si="96"/>
        <v>2093–2094</v>
      </c>
      <c r="K885" s="78"/>
      <c r="L885" s="89"/>
      <c r="M885" s="78"/>
      <c r="N885" s="87"/>
      <c r="O885" s="79"/>
      <c r="Q885" s="46"/>
    </row>
    <row r="886" spans="1:17" s="40" customFormat="1" ht="20.25" customHeight="1" x14ac:dyDescent="0.2">
      <c r="A886" s="41">
        <v>70891</v>
      </c>
      <c r="B886" s="42">
        <f t="shared" si="92"/>
        <v>0</v>
      </c>
      <c r="C886" s="117"/>
      <c r="D886" s="43">
        <f t="shared" si="93"/>
        <v>0</v>
      </c>
      <c r="E886" s="44">
        <f t="shared" si="91"/>
        <v>0</v>
      </c>
      <c r="F886" s="43">
        <f t="shared" si="94"/>
        <v>0</v>
      </c>
      <c r="G886" s="45" t="e">
        <f>IF(AND(C886&lt;&gt;"",SUM(G$27:G885)&lt;E$19),$E$19/$E$23,0)</f>
        <v>#N/A</v>
      </c>
      <c r="H886" s="43">
        <f t="shared" si="95"/>
        <v>0</v>
      </c>
      <c r="I886" s="43">
        <f t="shared" si="97"/>
        <v>0</v>
      </c>
      <c r="J886" s="78" t="str">
        <f t="shared" si="96"/>
        <v>2093–2094</v>
      </c>
      <c r="K886" s="78"/>
      <c r="L886" s="89"/>
      <c r="M886" s="78"/>
      <c r="N886" s="87"/>
      <c r="O886" s="79"/>
      <c r="Q886" s="46"/>
    </row>
    <row r="887" spans="1:17" s="40" customFormat="1" ht="20.25" customHeight="1" x14ac:dyDescent="0.2">
      <c r="A887" s="41">
        <v>70919</v>
      </c>
      <c r="B887" s="42">
        <f t="shared" si="92"/>
        <v>0</v>
      </c>
      <c r="C887" s="117"/>
      <c r="D887" s="43">
        <f t="shared" si="93"/>
        <v>0</v>
      </c>
      <c r="E887" s="44">
        <f t="shared" si="91"/>
        <v>0</v>
      </c>
      <c r="F887" s="43">
        <f t="shared" si="94"/>
        <v>0</v>
      </c>
      <c r="G887" s="45" t="e">
        <f>IF(AND(C887&lt;&gt;"",SUM(G$27:G886)&lt;E$19),$E$19/$E$23,0)</f>
        <v>#N/A</v>
      </c>
      <c r="H887" s="43">
        <f t="shared" si="95"/>
        <v>0</v>
      </c>
      <c r="I887" s="43">
        <f t="shared" si="97"/>
        <v>0</v>
      </c>
      <c r="J887" s="78" t="str">
        <f t="shared" si="96"/>
        <v>2093–2094</v>
      </c>
      <c r="K887" s="78"/>
      <c r="L887" s="89"/>
      <c r="M887" s="78"/>
      <c r="N887" s="87"/>
      <c r="O887" s="79"/>
      <c r="Q887" s="46"/>
    </row>
    <row r="888" spans="1:17" s="40" customFormat="1" ht="20.25" customHeight="1" x14ac:dyDescent="0.2">
      <c r="A888" s="41">
        <v>70950</v>
      </c>
      <c r="B888" s="42">
        <f t="shared" si="92"/>
        <v>0</v>
      </c>
      <c r="C888" s="117"/>
      <c r="D888" s="43">
        <f t="shared" si="93"/>
        <v>0</v>
      </c>
      <c r="E888" s="44">
        <f t="shared" si="91"/>
        <v>0</v>
      </c>
      <c r="F888" s="43">
        <f t="shared" si="94"/>
        <v>0</v>
      </c>
      <c r="G888" s="45" t="e">
        <f>IF(AND(C888&lt;&gt;"",SUM(G$27:G887)&lt;E$19),$E$19/$E$23,0)</f>
        <v>#N/A</v>
      </c>
      <c r="H888" s="43">
        <f t="shared" si="95"/>
        <v>0</v>
      </c>
      <c r="I888" s="43">
        <f t="shared" si="97"/>
        <v>0</v>
      </c>
      <c r="J888" s="78" t="str">
        <f t="shared" si="96"/>
        <v>2093–2094</v>
      </c>
      <c r="K888" s="78"/>
      <c r="L888" s="89"/>
      <c r="M888" s="78"/>
      <c r="N888" s="87"/>
      <c r="O888" s="79"/>
      <c r="Q888" s="46"/>
    </row>
    <row r="889" spans="1:17" s="40" customFormat="1" ht="20.25" customHeight="1" x14ac:dyDescent="0.2">
      <c r="A889" s="41">
        <v>70980</v>
      </c>
      <c r="B889" s="42">
        <f t="shared" si="92"/>
        <v>0</v>
      </c>
      <c r="C889" s="117"/>
      <c r="D889" s="43">
        <f t="shared" si="93"/>
        <v>0</v>
      </c>
      <c r="E889" s="44">
        <f t="shared" si="91"/>
        <v>0</v>
      </c>
      <c r="F889" s="43">
        <f t="shared" si="94"/>
        <v>0</v>
      </c>
      <c r="G889" s="45" t="e">
        <f>IF(AND(C889&lt;&gt;"",SUM(G$27:G888)&lt;E$19),$E$19/$E$23,0)</f>
        <v>#N/A</v>
      </c>
      <c r="H889" s="43">
        <f t="shared" si="95"/>
        <v>0</v>
      </c>
      <c r="I889" s="43">
        <f t="shared" si="97"/>
        <v>0</v>
      </c>
      <c r="J889" s="78" t="str">
        <f t="shared" si="96"/>
        <v>2093–2094</v>
      </c>
      <c r="K889" s="78"/>
      <c r="L889" s="89"/>
      <c r="M889" s="78"/>
      <c r="N889" s="87"/>
      <c r="O889" s="79"/>
      <c r="Q889" s="46"/>
    </row>
    <row r="890" spans="1:17" s="40" customFormat="1" ht="20.25" customHeight="1" x14ac:dyDescent="0.2">
      <c r="A890" s="41">
        <v>71011</v>
      </c>
      <c r="B890" s="42">
        <f t="shared" si="92"/>
        <v>0</v>
      </c>
      <c r="C890" s="117"/>
      <c r="D890" s="43">
        <f t="shared" si="93"/>
        <v>0</v>
      </c>
      <c r="E890" s="44">
        <f t="shared" si="91"/>
        <v>0</v>
      </c>
      <c r="F890" s="43">
        <f t="shared" si="94"/>
        <v>0</v>
      </c>
      <c r="G890" s="45" t="e">
        <f>IF(AND(C890&lt;&gt;"",SUM(G$27:G889)&lt;E$19),$E$19/$E$23,0)</f>
        <v>#N/A</v>
      </c>
      <c r="H890" s="43">
        <f t="shared" si="95"/>
        <v>0</v>
      </c>
      <c r="I890" s="43">
        <f t="shared" si="97"/>
        <v>0</v>
      </c>
      <c r="J890" s="78" t="str">
        <f t="shared" si="96"/>
        <v>2093–2094</v>
      </c>
      <c r="K890" s="78"/>
      <c r="L890" s="89"/>
      <c r="M890" s="78"/>
      <c r="N890" s="87"/>
      <c r="O890" s="79"/>
      <c r="Q890" s="46"/>
    </row>
    <row r="891" spans="1:17" s="40" customFormat="1" ht="20.25" customHeight="1" x14ac:dyDescent="0.2">
      <c r="A891" s="41">
        <v>71041</v>
      </c>
      <c r="B891" s="42">
        <f t="shared" si="92"/>
        <v>0</v>
      </c>
      <c r="C891" s="117"/>
      <c r="D891" s="43">
        <f t="shared" si="93"/>
        <v>0</v>
      </c>
      <c r="E891" s="44">
        <f t="shared" si="91"/>
        <v>0</v>
      </c>
      <c r="F891" s="43">
        <f t="shared" si="94"/>
        <v>0</v>
      </c>
      <c r="G891" s="45" t="e">
        <f>IF(AND(C891&lt;&gt;"",SUM(G$27:G890)&lt;E$19),$E$19/$E$23,0)</f>
        <v>#N/A</v>
      </c>
      <c r="H891" s="43">
        <f t="shared" si="95"/>
        <v>0</v>
      </c>
      <c r="I891" s="43">
        <f t="shared" si="97"/>
        <v>0</v>
      </c>
      <c r="J891" s="78" t="str">
        <f t="shared" si="96"/>
        <v>2094–2095</v>
      </c>
      <c r="K891" s="78"/>
      <c r="L891" s="89"/>
      <c r="M891" s="78"/>
      <c r="N891" s="87"/>
      <c r="O891" s="79"/>
      <c r="Q891" s="46"/>
    </row>
    <row r="892" spans="1:17" s="40" customFormat="1" ht="20.25" customHeight="1" x14ac:dyDescent="0.2">
      <c r="A892" s="41">
        <v>71072</v>
      </c>
      <c r="B892" s="42">
        <f t="shared" si="92"/>
        <v>0</v>
      </c>
      <c r="C892" s="117"/>
      <c r="D892" s="43">
        <f t="shared" si="93"/>
        <v>0</v>
      </c>
      <c r="E892" s="44">
        <f t="shared" si="91"/>
        <v>0</v>
      </c>
      <c r="F892" s="43">
        <f t="shared" si="94"/>
        <v>0</v>
      </c>
      <c r="G892" s="45" t="e">
        <f>IF(AND(C892&lt;&gt;"",SUM(G$27:G891)&lt;E$19),$E$19/$E$23,0)</f>
        <v>#N/A</v>
      </c>
      <c r="H892" s="43">
        <f t="shared" si="95"/>
        <v>0</v>
      </c>
      <c r="I892" s="43">
        <f t="shared" si="97"/>
        <v>0</v>
      </c>
      <c r="J892" s="78" t="str">
        <f t="shared" si="96"/>
        <v>2094–2095</v>
      </c>
      <c r="K892" s="78"/>
      <c r="L892" s="89"/>
      <c r="M892" s="78"/>
      <c r="N892" s="87"/>
      <c r="O892" s="79"/>
      <c r="Q892" s="46"/>
    </row>
    <row r="893" spans="1:17" s="40" customFormat="1" ht="20.25" customHeight="1" x14ac:dyDescent="0.2">
      <c r="A893" s="41">
        <v>71103</v>
      </c>
      <c r="B893" s="42">
        <f t="shared" si="92"/>
        <v>0</v>
      </c>
      <c r="C893" s="117"/>
      <c r="D893" s="43">
        <f t="shared" si="93"/>
        <v>0</v>
      </c>
      <c r="E893" s="44">
        <f t="shared" si="91"/>
        <v>0</v>
      </c>
      <c r="F893" s="43">
        <f t="shared" si="94"/>
        <v>0</v>
      </c>
      <c r="G893" s="45" t="e">
        <f>IF(AND(C893&lt;&gt;"",SUM(G$27:G892)&lt;E$19),$E$19/$E$23,0)</f>
        <v>#N/A</v>
      </c>
      <c r="H893" s="43">
        <f t="shared" si="95"/>
        <v>0</v>
      </c>
      <c r="I893" s="43">
        <f t="shared" si="97"/>
        <v>0</v>
      </c>
      <c r="J893" s="78" t="str">
        <f t="shared" si="96"/>
        <v>2094–2095</v>
      </c>
      <c r="K893" s="78"/>
      <c r="L893" s="89"/>
      <c r="M893" s="78"/>
      <c r="N893" s="87"/>
      <c r="O893" s="79"/>
      <c r="Q893" s="46"/>
    </row>
    <row r="894" spans="1:17" s="40" customFormat="1" ht="20.25" customHeight="1" x14ac:dyDescent="0.2">
      <c r="A894" s="41">
        <v>71133</v>
      </c>
      <c r="B894" s="42">
        <f t="shared" si="92"/>
        <v>0</v>
      </c>
      <c r="C894" s="117"/>
      <c r="D894" s="43">
        <f t="shared" si="93"/>
        <v>0</v>
      </c>
      <c r="E894" s="44">
        <f t="shared" si="91"/>
        <v>0</v>
      </c>
      <c r="F894" s="43">
        <f t="shared" si="94"/>
        <v>0</v>
      </c>
      <c r="G894" s="45" t="e">
        <f>IF(AND(C894&lt;&gt;"",SUM(G$27:G893)&lt;E$19),$E$19/$E$23,0)</f>
        <v>#N/A</v>
      </c>
      <c r="H894" s="43">
        <f t="shared" si="95"/>
        <v>0</v>
      </c>
      <c r="I894" s="43">
        <f t="shared" si="97"/>
        <v>0</v>
      </c>
      <c r="J894" s="78" t="str">
        <f t="shared" si="96"/>
        <v>2094–2095</v>
      </c>
      <c r="K894" s="78"/>
      <c r="L894" s="89"/>
      <c r="M894" s="78"/>
      <c r="N894" s="87"/>
      <c r="O894" s="79"/>
      <c r="Q894" s="46"/>
    </row>
    <row r="895" spans="1:17" s="40" customFormat="1" ht="20.25" customHeight="1" x14ac:dyDescent="0.2">
      <c r="A895" s="41">
        <v>71164</v>
      </c>
      <c r="B895" s="42">
        <f t="shared" si="92"/>
        <v>0</v>
      </c>
      <c r="C895" s="117"/>
      <c r="D895" s="43">
        <f t="shared" si="93"/>
        <v>0</v>
      </c>
      <c r="E895" s="44">
        <f t="shared" si="91"/>
        <v>0</v>
      </c>
      <c r="F895" s="43">
        <f t="shared" si="94"/>
        <v>0</v>
      </c>
      <c r="G895" s="45" t="e">
        <f>IF(AND(C895&lt;&gt;"",SUM(G$27:G894)&lt;E$19),$E$19/$E$23,0)</f>
        <v>#N/A</v>
      </c>
      <c r="H895" s="43">
        <f t="shared" si="95"/>
        <v>0</v>
      </c>
      <c r="I895" s="43">
        <f t="shared" si="97"/>
        <v>0</v>
      </c>
      <c r="J895" s="78" t="str">
        <f t="shared" si="96"/>
        <v>2094–2095</v>
      </c>
      <c r="K895" s="78"/>
      <c r="L895" s="89"/>
      <c r="M895" s="78"/>
      <c r="N895" s="87"/>
      <c r="O895" s="79"/>
      <c r="Q895" s="46"/>
    </row>
    <row r="896" spans="1:17" s="40" customFormat="1" ht="20.25" customHeight="1" x14ac:dyDescent="0.2">
      <c r="A896" s="41">
        <v>71194</v>
      </c>
      <c r="B896" s="42">
        <f t="shared" si="92"/>
        <v>0</v>
      </c>
      <c r="C896" s="117"/>
      <c r="D896" s="43">
        <f t="shared" si="93"/>
        <v>0</v>
      </c>
      <c r="E896" s="44">
        <f t="shared" si="91"/>
        <v>0</v>
      </c>
      <c r="F896" s="43">
        <f t="shared" si="94"/>
        <v>0</v>
      </c>
      <c r="G896" s="45" t="e">
        <f>IF(AND(C896&lt;&gt;"",SUM(G$27:G895)&lt;E$19),$E$19/$E$23,0)</f>
        <v>#N/A</v>
      </c>
      <c r="H896" s="43">
        <f t="shared" si="95"/>
        <v>0</v>
      </c>
      <c r="I896" s="43">
        <f t="shared" si="97"/>
        <v>0</v>
      </c>
      <c r="J896" s="78" t="str">
        <f t="shared" si="96"/>
        <v>2094–2095</v>
      </c>
      <c r="K896" s="78"/>
      <c r="L896" s="89"/>
      <c r="M896" s="78"/>
      <c r="N896" s="87"/>
      <c r="O896" s="79"/>
      <c r="Q896" s="46"/>
    </row>
    <row r="897" spans="1:17" s="40" customFormat="1" ht="20.25" customHeight="1" x14ac:dyDescent="0.2">
      <c r="A897" s="41">
        <v>71225</v>
      </c>
      <c r="B897" s="42">
        <f t="shared" si="92"/>
        <v>0</v>
      </c>
      <c r="C897" s="117"/>
      <c r="D897" s="43">
        <f t="shared" si="93"/>
        <v>0</v>
      </c>
      <c r="E897" s="44">
        <f t="shared" si="91"/>
        <v>0</v>
      </c>
      <c r="F897" s="43">
        <f t="shared" si="94"/>
        <v>0</v>
      </c>
      <c r="G897" s="45" t="e">
        <f>IF(AND(C897&lt;&gt;"",SUM(G$27:G896)&lt;E$19),$E$19/$E$23,0)</f>
        <v>#N/A</v>
      </c>
      <c r="H897" s="43">
        <f t="shared" si="95"/>
        <v>0</v>
      </c>
      <c r="I897" s="43">
        <f t="shared" si="97"/>
        <v>0</v>
      </c>
      <c r="J897" s="78" t="str">
        <f t="shared" si="96"/>
        <v>2094–2095</v>
      </c>
      <c r="K897" s="78"/>
      <c r="L897" s="89"/>
      <c r="M897" s="78"/>
      <c r="N897" s="87"/>
      <c r="O897" s="79"/>
      <c r="Q897" s="46"/>
    </row>
    <row r="898" spans="1:17" s="40" customFormat="1" ht="20.25" customHeight="1" x14ac:dyDescent="0.2">
      <c r="A898" s="41">
        <v>71256</v>
      </c>
      <c r="B898" s="42">
        <f t="shared" si="92"/>
        <v>0</v>
      </c>
      <c r="C898" s="117"/>
      <c r="D898" s="43">
        <f t="shared" si="93"/>
        <v>0</v>
      </c>
      <c r="E898" s="44">
        <f t="shared" si="91"/>
        <v>0</v>
      </c>
      <c r="F898" s="43">
        <f t="shared" si="94"/>
        <v>0</v>
      </c>
      <c r="G898" s="45" t="e">
        <f>IF(AND(C898&lt;&gt;"",SUM(G$27:G897)&lt;E$19),$E$19/$E$23,0)</f>
        <v>#N/A</v>
      </c>
      <c r="H898" s="43">
        <f t="shared" si="95"/>
        <v>0</v>
      </c>
      <c r="I898" s="43">
        <f t="shared" si="97"/>
        <v>0</v>
      </c>
      <c r="J898" s="78" t="str">
        <f t="shared" si="96"/>
        <v>2094–2095</v>
      </c>
      <c r="K898" s="78"/>
      <c r="L898" s="89"/>
      <c r="M898" s="78"/>
      <c r="N898" s="87"/>
      <c r="O898" s="79"/>
      <c r="Q898" s="46"/>
    </row>
    <row r="899" spans="1:17" s="40" customFormat="1" ht="20.25" customHeight="1" x14ac:dyDescent="0.2">
      <c r="A899" s="41">
        <v>71284</v>
      </c>
      <c r="B899" s="42">
        <f t="shared" si="92"/>
        <v>0</v>
      </c>
      <c r="C899" s="117"/>
      <c r="D899" s="43">
        <f t="shared" si="93"/>
        <v>0</v>
      </c>
      <c r="E899" s="44">
        <f t="shared" si="91"/>
        <v>0</v>
      </c>
      <c r="F899" s="43">
        <f t="shared" si="94"/>
        <v>0</v>
      </c>
      <c r="G899" s="45" t="e">
        <f>IF(AND(C899&lt;&gt;"",SUM(G$27:G898)&lt;E$19),$E$19/$E$23,0)</f>
        <v>#N/A</v>
      </c>
      <c r="H899" s="43">
        <f t="shared" si="95"/>
        <v>0</v>
      </c>
      <c r="I899" s="43">
        <f t="shared" si="97"/>
        <v>0</v>
      </c>
      <c r="J899" s="78" t="str">
        <f t="shared" si="96"/>
        <v>2094–2095</v>
      </c>
      <c r="K899" s="78"/>
      <c r="L899" s="89"/>
      <c r="M899" s="78"/>
      <c r="N899" s="87"/>
      <c r="O899" s="79"/>
      <c r="Q899" s="46"/>
    </row>
    <row r="900" spans="1:17" s="40" customFormat="1" ht="20.25" customHeight="1" x14ac:dyDescent="0.2">
      <c r="A900" s="41">
        <v>71315</v>
      </c>
      <c r="B900" s="42">
        <f t="shared" si="92"/>
        <v>0</v>
      </c>
      <c r="C900" s="117"/>
      <c r="D900" s="43">
        <f t="shared" si="93"/>
        <v>0</v>
      </c>
      <c r="E900" s="44">
        <f t="shared" si="91"/>
        <v>0</v>
      </c>
      <c r="F900" s="43">
        <f t="shared" si="94"/>
        <v>0</v>
      </c>
      <c r="G900" s="45" t="e">
        <f>IF(AND(C900&lt;&gt;"",SUM(G$27:G899)&lt;E$19),$E$19/$E$23,0)</f>
        <v>#N/A</v>
      </c>
      <c r="H900" s="43">
        <f t="shared" si="95"/>
        <v>0</v>
      </c>
      <c r="I900" s="43">
        <f t="shared" si="97"/>
        <v>0</v>
      </c>
      <c r="J900" s="78" t="str">
        <f t="shared" si="96"/>
        <v>2094–2095</v>
      </c>
      <c r="K900" s="78"/>
      <c r="L900" s="89"/>
      <c r="M900" s="78"/>
      <c r="N900" s="87"/>
      <c r="O900" s="79"/>
      <c r="Q900" s="46"/>
    </row>
    <row r="901" spans="1:17" s="40" customFormat="1" ht="20.25" customHeight="1" x14ac:dyDescent="0.2">
      <c r="A901" s="41">
        <v>71345</v>
      </c>
      <c r="B901" s="42">
        <f t="shared" si="92"/>
        <v>0</v>
      </c>
      <c r="C901" s="117"/>
      <c r="D901" s="43">
        <f t="shared" si="93"/>
        <v>0</v>
      </c>
      <c r="E901" s="44">
        <f t="shared" si="91"/>
        <v>0</v>
      </c>
      <c r="F901" s="43">
        <f t="shared" si="94"/>
        <v>0</v>
      </c>
      <c r="G901" s="45" t="e">
        <f>IF(AND(C901&lt;&gt;"",SUM(G$27:G900)&lt;E$19),$E$19/$E$23,0)</f>
        <v>#N/A</v>
      </c>
      <c r="H901" s="43">
        <f t="shared" si="95"/>
        <v>0</v>
      </c>
      <c r="I901" s="43">
        <f t="shared" si="97"/>
        <v>0</v>
      </c>
      <c r="J901" s="78" t="str">
        <f t="shared" si="96"/>
        <v>2094–2095</v>
      </c>
      <c r="K901" s="78"/>
      <c r="L901" s="89"/>
      <c r="M901" s="78"/>
      <c r="N901" s="87"/>
      <c r="O901" s="79"/>
      <c r="Q901" s="46"/>
    </row>
    <row r="902" spans="1:17" s="40" customFormat="1" ht="20.25" customHeight="1" x14ac:dyDescent="0.2">
      <c r="A902" s="41">
        <v>71376</v>
      </c>
      <c r="B902" s="42">
        <f t="shared" si="92"/>
        <v>0</v>
      </c>
      <c r="C902" s="117"/>
      <c r="D902" s="43">
        <f t="shared" si="93"/>
        <v>0</v>
      </c>
      <c r="E902" s="44">
        <f t="shared" si="91"/>
        <v>0</v>
      </c>
      <c r="F902" s="43">
        <f t="shared" si="94"/>
        <v>0</v>
      </c>
      <c r="G902" s="45" t="e">
        <f>IF(AND(C902&lt;&gt;"",SUM(G$27:G901)&lt;E$19),$E$19/$E$23,0)</f>
        <v>#N/A</v>
      </c>
      <c r="H902" s="43">
        <f t="shared" si="95"/>
        <v>0</v>
      </c>
      <c r="I902" s="43">
        <f t="shared" si="97"/>
        <v>0</v>
      </c>
      <c r="J902" s="78" t="str">
        <f t="shared" si="96"/>
        <v>2094–2095</v>
      </c>
      <c r="K902" s="78"/>
      <c r="L902" s="89"/>
      <c r="M902" s="78"/>
      <c r="N902" s="87"/>
      <c r="O902" s="79"/>
      <c r="Q902" s="46"/>
    </row>
    <row r="903" spans="1:17" s="40" customFormat="1" ht="20.25" customHeight="1" x14ac:dyDescent="0.2">
      <c r="A903" s="41">
        <v>71406</v>
      </c>
      <c r="B903" s="42">
        <f t="shared" si="92"/>
        <v>0</v>
      </c>
      <c r="C903" s="117"/>
      <c r="D903" s="43">
        <f t="shared" si="93"/>
        <v>0</v>
      </c>
      <c r="E903" s="44">
        <f t="shared" si="91"/>
        <v>0</v>
      </c>
      <c r="F903" s="43">
        <f t="shared" si="94"/>
        <v>0</v>
      </c>
      <c r="G903" s="45" t="e">
        <f>IF(AND(C903&lt;&gt;"",SUM(G$27:G902)&lt;E$19),$E$19/$E$23,0)</f>
        <v>#N/A</v>
      </c>
      <c r="H903" s="43">
        <f t="shared" si="95"/>
        <v>0</v>
      </c>
      <c r="I903" s="43">
        <f t="shared" si="97"/>
        <v>0</v>
      </c>
      <c r="J903" s="78" t="str">
        <f t="shared" si="96"/>
        <v>2095–2096</v>
      </c>
      <c r="K903" s="78"/>
      <c r="L903" s="89"/>
      <c r="M903" s="78"/>
      <c r="N903" s="87"/>
      <c r="O903" s="79"/>
      <c r="Q903" s="46"/>
    </row>
    <row r="904" spans="1:17" s="40" customFormat="1" ht="20.25" customHeight="1" x14ac:dyDescent="0.2">
      <c r="A904" s="41">
        <v>71437</v>
      </c>
      <c r="B904" s="42">
        <f t="shared" si="92"/>
        <v>0</v>
      </c>
      <c r="C904" s="117"/>
      <c r="D904" s="43">
        <f t="shared" si="93"/>
        <v>0</v>
      </c>
      <c r="E904" s="44">
        <f t="shared" si="91"/>
        <v>0</v>
      </c>
      <c r="F904" s="43">
        <f t="shared" si="94"/>
        <v>0</v>
      </c>
      <c r="G904" s="45" t="e">
        <f>IF(AND(C904&lt;&gt;"",SUM(G$27:G903)&lt;E$19),$E$19/$E$23,0)</f>
        <v>#N/A</v>
      </c>
      <c r="H904" s="43">
        <f t="shared" si="95"/>
        <v>0</v>
      </c>
      <c r="I904" s="43">
        <f t="shared" si="97"/>
        <v>0</v>
      </c>
      <c r="J904" s="78" t="str">
        <f t="shared" si="96"/>
        <v>2095–2096</v>
      </c>
      <c r="K904" s="78"/>
      <c r="L904" s="89"/>
      <c r="M904" s="78"/>
      <c r="N904" s="87"/>
      <c r="O904" s="79"/>
      <c r="Q904" s="46"/>
    </row>
    <row r="905" spans="1:17" s="40" customFormat="1" ht="20.25" customHeight="1" x14ac:dyDescent="0.2">
      <c r="A905" s="41">
        <v>71468</v>
      </c>
      <c r="B905" s="42">
        <f t="shared" si="92"/>
        <v>0</v>
      </c>
      <c r="C905" s="117"/>
      <c r="D905" s="43">
        <f t="shared" si="93"/>
        <v>0</v>
      </c>
      <c r="E905" s="44">
        <f t="shared" si="91"/>
        <v>0</v>
      </c>
      <c r="F905" s="43">
        <f t="shared" si="94"/>
        <v>0</v>
      </c>
      <c r="G905" s="45" t="e">
        <f>IF(AND(C905&lt;&gt;"",SUM(G$27:G904)&lt;E$19),$E$19/$E$23,0)</f>
        <v>#N/A</v>
      </c>
      <c r="H905" s="43">
        <f t="shared" si="95"/>
        <v>0</v>
      </c>
      <c r="I905" s="43">
        <f t="shared" si="97"/>
        <v>0</v>
      </c>
      <c r="J905" s="78" t="str">
        <f t="shared" si="96"/>
        <v>2095–2096</v>
      </c>
      <c r="K905" s="78"/>
      <c r="L905" s="89"/>
      <c r="M905" s="78"/>
      <c r="N905" s="87"/>
      <c r="O905" s="79"/>
      <c r="Q905" s="46"/>
    </row>
    <row r="906" spans="1:17" s="40" customFormat="1" ht="20.25" customHeight="1" x14ac:dyDescent="0.2">
      <c r="A906" s="41">
        <v>71498</v>
      </c>
      <c r="B906" s="42">
        <f t="shared" si="92"/>
        <v>0</v>
      </c>
      <c r="C906" s="117"/>
      <c r="D906" s="43">
        <f t="shared" si="93"/>
        <v>0</v>
      </c>
      <c r="E906" s="44">
        <f t="shared" si="91"/>
        <v>0</v>
      </c>
      <c r="F906" s="43">
        <f t="shared" si="94"/>
        <v>0</v>
      </c>
      <c r="G906" s="45" t="e">
        <f>IF(AND(C906&lt;&gt;"",SUM(G$27:G905)&lt;E$19),$E$19/$E$23,0)</f>
        <v>#N/A</v>
      </c>
      <c r="H906" s="43">
        <f t="shared" si="95"/>
        <v>0</v>
      </c>
      <c r="I906" s="43">
        <f t="shared" si="97"/>
        <v>0</v>
      </c>
      <c r="J906" s="78" t="str">
        <f t="shared" si="96"/>
        <v>2095–2096</v>
      </c>
      <c r="K906" s="78"/>
      <c r="L906" s="89"/>
      <c r="M906" s="78"/>
      <c r="N906" s="87"/>
      <c r="O906" s="79"/>
      <c r="Q906" s="46"/>
    </row>
    <row r="907" spans="1:17" s="40" customFormat="1" ht="20.25" customHeight="1" x14ac:dyDescent="0.2">
      <c r="A907" s="41">
        <v>71529</v>
      </c>
      <c r="B907" s="42">
        <f t="shared" si="92"/>
        <v>0</v>
      </c>
      <c r="C907" s="117"/>
      <c r="D907" s="43">
        <f t="shared" si="93"/>
        <v>0</v>
      </c>
      <c r="E907" s="44">
        <f t="shared" si="91"/>
        <v>0</v>
      </c>
      <c r="F907" s="43">
        <f t="shared" si="94"/>
        <v>0</v>
      </c>
      <c r="G907" s="45" t="e">
        <f>IF(AND(C907&lt;&gt;"",SUM(G$27:G906)&lt;E$19),$E$19/$E$23,0)</f>
        <v>#N/A</v>
      </c>
      <c r="H907" s="43">
        <f t="shared" si="95"/>
        <v>0</v>
      </c>
      <c r="I907" s="43">
        <f t="shared" si="97"/>
        <v>0</v>
      </c>
      <c r="J907" s="78" t="str">
        <f t="shared" si="96"/>
        <v>2095–2096</v>
      </c>
      <c r="K907" s="78"/>
      <c r="L907" s="89"/>
      <c r="M907" s="78"/>
      <c r="N907" s="87"/>
      <c r="O907" s="79"/>
      <c r="Q907" s="46"/>
    </row>
    <row r="908" spans="1:17" s="40" customFormat="1" ht="20.25" customHeight="1" x14ac:dyDescent="0.2">
      <c r="A908" s="41">
        <v>71559</v>
      </c>
      <c r="B908" s="42">
        <f t="shared" si="92"/>
        <v>0</v>
      </c>
      <c r="C908" s="117"/>
      <c r="D908" s="43">
        <f t="shared" si="93"/>
        <v>0</v>
      </c>
      <c r="E908" s="44">
        <f t="shared" si="91"/>
        <v>0</v>
      </c>
      <c r="F908" s="43">
        <f t="shared" si="94"/>
        <v>0</v>
      </c>
      <c r="G908" s="45" t="e">
        <f>IF(AND(C908&lt;&gt;"",SUM(G$27:G907)&lt;E$19),$E$19/$E$23,0)</f>
        <v>#N/A</v>
      </c>
      <c r="H908" s="43">
        <f t="shared" si="95"/>
        <v>0</v>
      </c>
      <c r="I908" s="43">
        <f t="shared" si="97"/>
        <v>0</v>
      </c>
      <c r="J908" s="78" t="str">
        <f t="shared" si="96"/>
        <v>2095–2096</v>
      </c>
      <c r="K908" s="78"/>
      <c r="L908" s="89"/>
      <c r="M908" s="78"/>
      <c r="N908" s="87"/>
      <c r="O908" s="79"/>
      <c r="Q908" s="46"/>
    </row>
    <row r="909" spans="1:17" s="40" customFormat="1" ht="20.25" customHeight="1" x14ac:dyDescent="0.2">
      <c r="A909" s="41">
        <v>71590</v>
      </c>
      <c r="B909" s="42">
        <f t="shared" si="92"/>
        <v>0</v>
      </c>
      <c r="C909" s="117"/>
      <c r="D909" s="43">
        <f t="shared" si="93"/>
        <v>0</v>
      </c>
      <c r="E909" s="44">
        <f t="shared" si="91"/>
        <v>0</v>
      </c>
      <c r="F909" s="43">
        <f t="shared" si="94"/>
        <v>0</v>
      </c>
      <c r="G909" s="45" t="e">
        <f>IF(AND(C909&lt;&gt;"",SUM(G$27:G908)&lt;E$19),$E$19/$E$23,0)</f>
        <v>#N/A</v>
      </c>
      <c r="H909" s="43">
        <f t="shared" si="95"/>
        <v>0</v>
      </c>
      <c r="I909" s="43">
        <f t="shared" si="97"/>
        <v>0</v>
      </c>
      <c r="J909" s="78" t="str">
        <f t="shared" si="96"/>
        <v>2095–2096</v>
      </c>
      <c r="K909" s="78"/>
      <c r="L909" s="89"/>
      <c r="M909" s="78"/>
      <c r="N909" s="87"/>
      <c r="O909" s="79"/>
      <c r="Q909" s="46"/>
    </row>
    <row r="910" spans="1:17" s="40" customFormat="1" ht="20.25" customHeight="1" x14ac:dyDescent="0.2">
      <c r="A910" s="41">
        <v>71621</v>
      </c>
      <c r="B910" s="42">
        <f t="shared" si="92"/>
        <v>0</v>
      </c>
      <c r="C910" s="117"/>
      <c r="D910" s="43">
        <f t="shared" si="93"/>
        <v>0</v>
      </c>
      <c r="E910" s="44">
        <f t="shared" si="91"/>
        <v>0</v>
      </c>
      <c r="F910" s="43">
        <f t="shared" si="94"/>
        <v>0</v>
      </c>
      <c r="G910" s="45" t="e">
        <f>IF(AND(C910&lt;&gt;"",SUM(G$27:G909)&lt;E$19),$E$19/$E$23,0)</f>
        <v>#N/A</v>
      </c>
      <c r="H910" s="43">
        <f t="shared" si="95"/>
        <v>0</v>
      </c>
      <c r="I910" s="43">
        <f t="shared" si="97"/>
        <v>0</v>
      </c>
      <c r="J910" s="78" t="str">
        <f t="shared" si="96"/>
        <v>2095–2096</v>
      </c>
      <c r="K910" s="78"/>
      <c r="L910" s="89"/>
      <c r="M910" s="78"/>
      <c r="N910" s="87"/>
      <c r="O910" s="79"/>
      <c r="Q910" s="46"/>
    </row>
    <row r="911" spans="1:17" s="40" customFormat="1" ht="20.25" customHeight="1" x14ac:dyDescent="0.2">
      <c r="A911" s="41">
        <v>71650</v>
      </c>
      <c r="B911" s="42">
        <f t="shared" si="92"/>
        <v>0</v>
      </c>
      <c r="C911" s="117"/>
      <c r="D911" s="43">
        <f t="shared" si="93"/>
        <v>0</v>
      </c>
      <c r="E911" s="44">
        <f t="shared" si="91"/>
        <v>0</v>
      </c>
      <c r="F911" s="43">
        <f t="shared" si="94"/>
        <v>0</v>
      </c>
      <c r="G911" s="45" t="e">
        <f>IF(AND(C911&lt;&gt;"",SUM(G$27:G910)&lt;E$19),$E$19/$E$23,0)</f>
        <v>#N/A</v>
      </c>
      <c r="H911" s="43">
        <f t="shared" si="95"/>
        <v>0</v>
      </c>
      <c r="I911" s="43">
        <f t="shared" si="97"/>
        <v>0</v>
      </c>
      <c r="J911" s="78" t="str">
        <f t="shared" si="96"/>
        <v>2095–2096</v>
      </c>
      <c r="K911" s="78"/>
      <c r="L911" s="89"/>
      <c r="M911" s="78"/>
      <c r="N911" s="87"/>
      <c r="O911" s="79"/>
      <c r="Q911" s="46"/>
    </row>
    <row r="912" spans="1:17" s="40" customFormat="1" ht="20.25" customHeight="1" x14ac:dyDescent="0.2">
      <c r="A912" s="41">
        <v>71681</v>
      </c>
      <c r="B912" s="42">
        <f t="shared" si="92"/>
        <v>0</v>
      </c>
      <c r="C912" s="117"/>
      <c r="D912" s="43">
        <f t="shared" si="93"/>
        <v>0</v>
      </c>
      <c r="E912" s="44">
        <f t="shared" si="91"/>
        <v>0</v>
      </c>
      <c r="F912" s="43">
        <f t="shared" si="94"/>
        <v>0</v>
      </c>
      <c r="G912" s="45" t="e">
        <f>IF(AND(C912&lt;&gt;"",SUM(G$27:G911)&lt;E$19),$E$19/$E$23,0)</f>
        <v>#N/A</v>
      </c>
      <c r="H912" s="43">
        <f t="shared" si="95"/>
        <v>0</v>
      </c>
      <c r="I912" s="43">
        <f t="shared" si="97"/>
        <v>0</v>
      </c>
      <c r="J912" s="78" t="str">
        <f t="shared" si="96"/>
        <v>2095–2096</v>
      </c>
      <c r="K912" s="78"/>
      <c r="L912" s="89"/>
      <c r="M912" s="78"/>
      <c r="N912" s="87"/>
      <c r="O912" s="79"/>
      <c r="Q912" s="46"/>
    </row>
    <row r="913" spans="1:17" s="40" customFormat="1" ht="20.25" customHeight="1" x14ac:dyDescent="0.2">
      <c r="A913" s="41">
        <v>71711</v>
      </c>
      <c r="B913" s="42">
        <f t="shared" si="92"/>
        <v>0</v>
      </c>
      <c r="C913" s="117"/>
      <c r="D913" s="43">
        <f t="shared" si="93"/>
        <v>0</v>
      </c>
      <c r="E913" s="44">
        <f t="shared" si="91"/>
        <v>0</v>
      </c>
      <c r="F913" s="43">
        <f t="shared" si="94"/>
        <v>0</v>
      </c>
      <c r="G913" s="45" t="e">
        <f>IF(AND(C913&lt;&gt;"",SUM(G$27:G912)&lt;E$19),$E$19/$E$23,0)</f>
        <v>#N/A</v>
      </c>
      <c r="H913" s="43">
        <f t="shared" si="95"/>
        <v>0</v>
      </c>
      <c r="I913" s="43">
        <f t="shared" si="97"/>
        <v>0</v>
      </c>
      <c r="J913" s="78" t="str">
        <f t="shared" si="96"/>
        <v>2095–2096</v>
      </c>
      <c r="K913" s="78"/>
      <c r="L913" s="89"/>
      <c r="M913" s="78"/>
      <c r="N913" s="87"/>
      <c r="O913" s="79"/>
      <c r="Q913" s="46"/>
    </row>
    <row r="914" spans="1:17" s="40" customFormat="1" ht="20.25" customHeight="1" x14ac:dyDescent="0.2">
      <c r="A914" s="41">
        <v>71742</v>
      </c>
      <c r="B914" s="42">
        <f t="shared" si="92"/>
        <v>0</v>
      </c>
      <c r="C914" s="117"/>
      <c r="D914" s="43">
        <f t="shared" si="93"/>
        <v>0</v>
      </c>
      <c r="E914" s="44">
        <f t="shared" si="91"/>
        <v>0</v>
      </c>
      <c r="F914" s="43">
        <f t="shared" si="94"/>
        <v>0</v>
      </c>
      <c r="G914" s="45" t="e">
        <f>IF(AND(C914&lt;&gt;"",SUM(G$27:G913)&lt;E$19),$E$19/$E$23,0)</f>
        <v>#N/A</v>
      </c>
      <c r="H914" s="43">
        <f t="shared" si="95"/>
        <v>0</v>
      </c>
      <c r="I914" s="43">
        <f t="shared" si="97"/>
        <v>0</v>
      </c>
      <c r="J914" s="78" t="str">
        <f t="shared" si="96"/>
        <v>2095–2096</v>
      </c>
      <c r="K914" s="78"/>
      <c r="L914" s="89"/>
      <c r="M914" s="78"/>
      <c r="N914" s="87"/>
      <c r="O914" s="79"/>
      <c r="Q914" s="46"/>
    </row>
    <row r="915" spans="1:17" s="40" customFormat="1" ht="20.25" customHeight="1" x14ac:dyDescent="0.2">
      <c r="A915" s="41">
        <v>71772</v>
      </c>
      <c r="B915" s="42">
        <f t="shared" si="92"/>
        <v>0</v>
      </c>
      <c r="C915" s="117"/>
      <c r="D915" s="43">
        <f t="shared" si="93"/>
        <v>0</v>
      </c>
      <c r="E915" s="44">
        <f t="shared" si="91"/>
        <v>0</v>
      </c>
      <c r="F915" s="43">
        <f t="shared" si="94"/>
        <v>0</v>
      </c>
      <c r="G915" s="45" t="e">
        <f>IF(AND(C915&lt;&gt;"",SUM(G$27:G914)&lt;E$19),$E$19/$E$23,0)</f>
        <v>#N/A</v>
      </c>
      <c r="H915" s="43">
        <f t="shared" si="95"/>
        <v>0</v>
      </c>
      <c r="I915" s="43">
        <f t="shared" si="97"/>
        <v>0</v>
      </c>
      <c r="J915" s="78" t="str">
        <f t="shared" si="96"/>
        <v>2096–2097</v>
      </c>
      <c r="K915" s="78"/>
      <c r="L915" s="89"/>
      <c r="M915" s="78"/>
      <c r="N915" s="87"/>
      <c r="O915" s="79"/>
      <c r="Q915" s="46"/>
    </row>
    <row r="916" spans="1:17" s="40" customFormat="1" ht="20.25" customHeight="1" x14ac:dyDescent="0.2">
      <c r="A916" s="41">
        <v>71803</v>
      </c>
      <c r="B916" s="42">
        <f t="shared" si="92"/>
        <v>0</v>
      </c>
      <c r="C916" s="117"/>
      <c r="D916" s="43">
        <f t="shared" si="93"/>
        <v>0</v>
      </c>
      <c r="E916" s="44">
        <f t="shared" si="91"/>
        <v>0</v>
      </c>
      <c r="F916" s="43">
        <f t="shared" si="94"/>
        <v>0</v>
      </c>
      <c r="G916" s="45" t="e">
        <f>IF(AND(C916&lt;&gt;"",SUM(G$27:G915)&lt;E$19),$E$19/$E$23,0)</f>
        <v>#N/A</v>
      </c>
      <c r="H916" s="43">
        <f t="shared" si="95"/>
        <v>0</v>
      </c>
      <c r="I916" s="43">
        <f t="shared" si="97"/>
        <v>0</v>
      </c>
      <c r="J916" s="78" t="str">
        <f t="shared" si="96"/>
        <v>2096–2097</v>
      </c>
      <c r="K916" s="78"/>
      <c r="L916" s="89"/>
      <c r="M916" s="78"/>
      <c r="N916" s="87"/>
      <c r="O916" s="79"/>
      <c r="Q916" s="46"/>
    </row>
    <row r="917" spans="1:17" s="40" customFormat="1" ht="20.25" customHeight="1" x14ac:dyDescent="0.2">
      <c r="A917" s="41">
        <v>71834</v>
      </c>
      <c r="B917" s="42">
        <f t="shared" si="92"/>
        <v>0</v>
      </c>
      <c r="C917" s="117"/>
      <c r="D917" s="43">
        <f t="shared" si="93"/>
        <v>0</v>
      </c>
      <c r="E917" s="44">
        <f t="shared" si="91"/>
        <v>0</v>
      </c>
      <c r="F917" s="43">
        <f t="shared" si="94"/>
        <v>0</v>
      </c>
      <c r="G917" s="45" t="e">
        <f>IF(AND(C917&lt;&gt;"",SUM(G$27:G916)&lt;E$19),$E$19/$E$23,0)</f>
        <v>#N/A</v>
      </c>
      <c r="H917" s="43">
        <f t="shared" si="95"/>
        <v>0</v>
      </c>
      <c r="I917" s="43">
        <f t="shared" si="97"/>
        <v>0</v>
      </c>
      <c r="J917" s="78" t="str">
        <f t="shared" si="96"/>
        <v>2096–2097</v>
      </c>
      <c r="K917" s="78"/>
      <c r="L917" s="89"/>
      <c r="M917" s="78"/>
      <c r="N917" s="87"/>
      <c r="O917" s="79"/>
      <c r="Q917" s="46"/>
    </row>
    <row r="918" spans="1:17" s="40" customFormat="1" ht="20.25" customHeight="1" x14ac:dyDescent="0.2">
      <c r="A918" s="41">
        <v>71864</v>
      </c>
      <c r="B918" s="42">
        <f t="shared" si="92"/>
        <v>0</v>
      </c>
      <c r="C918" s="117"/>
      <c r="D918" s="43">
        <f t="shared" si="93"/>
        <v>0</v>
      </c>
      <c r="E918" s="44">
        <f t="shared" si="91"/>
        <v>0</v>
      </c>
      <c r="F918" s="43">
        <f t="shared" si="94"/>
        <v>0</v>
      </c>
      <c r="G918" s="45" t="e">
        <f>IF(AND(C918&lt;&gt;"",SUM(G$27:G917)&lt;E$19),$E$19/$E$23,0)</f>
        <v>#N/A</v>
      </c>
      <c r="H918" s="43">
        <f t="shared" si="95"/>
        <v>0</v>
      </c>
      <c r="I918" s="43">
        <f t="shared" si="97"/>
        <v>0</v>
      </c>
      <c r="J918" s="78" t="str">
        <f t="shared" si="96"/>
        <v>2096–2097</v>
      </c>
      <c r="K918" s="78"/>
      <c r="L918" s="89"/>
      <c r="M918" s="78"/>
      <c r="N918" s="87"/>
      <c r="O918" s="79"/>
      <c r="Q918" s="46"/>
    </row>
    <row r="919" spans="1:17" s="40" customFormat="1" ht="20.25" customHeight="1" x14ac:dyDescent="0.2">
      <c r="A919" s="41">
        <v>71895</v>
      </c>
      <c r="B919" s="42">
        <f t="shared" si="92"/>
        <v>0</v>
      </c>
      <c r="C919" s="117"/>
      <c r="D919" s="43">
        <f t="shared" si="93"/>
        <v>0</v>
      </c>
      <c r="E919" s="44">
        <f t="shared" si="91"/>
        <v>0</v>
      </c>
      <c r="F919" s="43">
        <f t="shared" si="94"/>
        <v>0</v>
      </c>
      <c r="G919" s="45" t="e">
        <f>IF(AND(C919&lt;&gt;"",SUM(G$27:G918)&lt;E$19),$E$19/$E$23,0)</f>
        <v>#N/A</v>
      </c>
      <c r="H919" s="43">
        <f t="shared" si="95"/>
        <v>0</v>
      </c>
      <c r="I919" s="43">
        <f t="shared" si="97"/>
        <v>0</v>
      </c>
      <c r="J919" s="78" t="str">
        <f t="shared" si="96"/>
        <v>2096–2097</v>
      </c>
      <c r="K919" s="78"/>
      <c r="L919" s="89"/>
      <c r="M919" s="78"/>
      <c r="N919" s="87"/>
      <c r="O919" s="79"/>
      <c r="Q919" s="46"/>
    </row>
    <row r="920" spans="1:17" s="40" customFormat="1" ht="20.25" customHeight="1" x14ac:dyDescent="0.2">
      <c r="A920" s="41">
        <v>71925</v>
      </c>
      <c r="B920" s="42">
        <f t="shared" si="92"/>
        <v>0</v>
      </c>
      <c r="C920" s="117"/>
      <c r="D920" s="43">
        <f t="shared" si="93"/>
        <v>0</v>
      </c>
      <c r="E920" s="44">
        <f t="shared" si="91"/>
        <v>0</v>
      </c>
      <c r="F920" s="43">
        <f t="shared" si="94"/>
        <v>0</v>
      </c>
      <c r="G920" s="45" t="e">
        <f>IF(AND(C920&lt;&gt;"",SUM(G$27:G919)&lt;E$19),$E$19/$E$23,0)</f>
        <v>#N/A</v>
      </c>
      <c r="H920" s="43">
        <f t="shared" si="95"/>
        <v>0</v>
      </c>
      <c r="I920" s="43">
        <f t="shared" si="97"/>
        <v>0</v>
      </c>
      <c r="J920" s="78" t="str">
        <f t="shared" si="96"/>
        <v>2096–2097</v>
      </c>
      <c r="K920" s="78"/>
      <c r="L920" s="89"/>
      <c r="M920" s="78"/>
      <c r="N920" s="87"/>
      <c r="O920" s="79"/>
      <c r="Q920" s="46"/>
    </row>
    <row r="921" spans="1:17" s="40" customFormat="1" ht="20.25" customHeight="1" x14ac:dyDescent="0.2">
      <c r="A921" s="41">
        <v>71956</v>
      </c>
      <c r="B921" s="42">
        <f t="shared" si="92"/>
        <v>0</v>
      </c>
      <c r="C921" s="117"/>
      <c r="D921" s="43">
        <f t="shared" si="93"/>
        <v>0</v>
      </c>
      <c r="E921" s="44">
        <f t="shared" si="91"/>
        <v>0</v>
      </c>
      <c r="F921" s="43">
        <f t="shared" si="94"/>
        <v>0</v>
      </c>
      <c r="G921" s="45" t="e">
        <f>IF(AND(C921&lt;&gt;"",SUM(G$27:G920)&lt;E$19),$E$19/$E$23,0)</f>
        <v>#N/A</v>
      </c>
      <c r="H921" s="43">
        <f t="shared" si="95"/>
        <v>0</v>
      </c>
      <c r="I921" s="43">
        <f t="shared" si="97"/>
        <v>0</v>
      </c>
      <c r="J921" s="78" t="str">
        <f t="shared" si="96"/>
        <v>2096–2097</v>
      </c>
      <c r="K921" s="78"/>
      <c r="L921" s="89"/>
      <c r="M921" s="78"/>
      <c r="N921" s="87"/>
      <c r="O921" s="79"/>
      <c r="Q921" s="46"/>
    </row>
    <row r="922" spans="1:17" s="40" customFormat="1" ht="20.25" customHeight="1" x14ac:dyDescent="0.2">
      <c r="A922" s="41">
        <v>71987</v>
      </c>
      <c r="B922" s="42">
        <f t="shared" si="92"/>
        <v>0</v>
      </c>
      <c r="C922" s="117"/>
      <c r="D922" s="43">
        <f t="shared" si="93"/>
        <v>0</v>
      </c>
      <c r="E922" s="44">
        <f t="shared" si="91"/>
        <v>0</v>
      </c>
      <c r="F922" s="43">
        <f t="shared" si="94"/>
        <v>0</v>
      </c>
      <c r="G922" s="45" t="e">
        <f>IF(AND(C922&lt;&gt;"",SUM(G$27:G921)&lt;E$19),$E$19/$E$23,0)</f>
        <v>#N/A</v>
      </c>
      <c r="H922" s="43">
        <f t="shared" si="95"/>
        <v>0</v>
      </c>
      <c r="I922" s="43">
        <f t="shared" si="97"/>
        <v>0</v>
      </c>
      <c r="J922" s="78" t="str">
        <f t="shared" si="96"/>
        <v>2096–2097</v>
      </c>
      <c r="K922" s="78"/>
      <c r="L922" s="89"/>
      <c r="M922" s="78"/>
      <c r="N922" s="87"/>
      <c r="O922" s="79"/>
      <c r="Q922" s="46"/>
    </row>
    <row r="923" spans="1:17" s="40" customFormat="1" ht="20.25" customHeight="1" x14ac:dyDescent="0.2">
      <c r="A923" s="41">
        <v>72015</v>
      </c>
      <c r="B923" s="42">
        <f t="shared" si="92"/>
        <v>0</v>
      </c>
      <c r="C923" s="117"/>
      <c r="D923" s="43">
        <f t="shared" si="93"/>
        <v>0</v>
      </c>
      <c r="E923" s="44">
        <f t="shared" ref="E923:E986" si="98">C923-D923</f>
        <v>0</v>
      </c>
      <c r="F923" s="43">
        <f t="shared" si="94"/>
        <v>0</v>
      </c>
      <c r="G923" s="45" t="e">
        <f>IF(AND(C923&lt;&gt;"",SUM(G$27:G922)&lt;E$19),$E$19/$E$23,0)</f>
        <v>#N/A</v>
      </c>
      <c r="H923" s="43">
        <f t="shared" si="95"/>
        <v>0</v>
      </c>
      <c r="I923" s="43">
        <f t="shared" si="97"/>
        <v>0</v>
      </c>
      <c r="J923" s="78" t="str">
        <f t="shared" si="96"/>
        <v>2096–2097</v>
      </c>
      <c r="K923" s="78"/>
      <c r="L923" s="89"/>
      <c r="M923" s="78"/>
      <c r="N923" s="87"/>
      <c r="O923" s="79"/>
      <c r="Q923" s="46"/>
    </row>
    <row r="924" spans="1:17" s="40" customFormat="1" ht="20.25" customHeight="1" x14ac:dyDescent="0.2">
      <c r="A924" s="41">
        <v>72046</v>
      </c>
      <c r="B924" s="42">
        <f t="shared" ref="B924:B987" si="99">IF(C924&gt;0,C924*-1,C924)</f>
        <v>0</v>
      </c>
      <c r="C924" s="117"/>
      <c r="D924" s="43">
        <f t="shared" ref="D924:D987" si="100">IF(C924="",0,IF($E$15="Beginning",IF(C923&lt;&gt;"",$F923*$E$6/12,0),IF(C923&lt;&gt;"",$F923*$E$6/12,$E$16*$E$6/12)))</f>
        <v>0</v>
      </c>
      <c r="E924" s="44">
        <f t="shared" si="98"/>
        <v>0</v>
      </c>
      <c r="F924" s="43">
        <f t="shared" ref="F924:F987" si="101">IF(C924="",0,IF(C923="",$E$16-E924,IF(C924&lt;&gt;"",F923-E924)))</f>
        <v>0</v>
      </c>
      <c r="G924" s="45" t="e">
        <f>IF(AND(C924&lt;&gt;"",SUM(G$27:G923)&lt;E$19),$E$19/$E$23,0)</f>
        <v>#N/A</v>
      </c>
      <c r="H924" s="43">
        <f t="shared" ref="H924:H987" si="102">IF(C924&lt;&gt;"",G924+H923,0)</f>
        <v>0</v>
      </c>
      <c r="I924" s="43">
        <f t="shared" si="97"/>
        <v>0</v>
      </c>
      <c r="J924" s="78" t="str">
        <f t="shared" ref="J924:J987" si="103">IF(OR(MONTH(A924)=1,MONTH(A924)=2,MONTH(A924)=3,MONTH(A924)=4,MONTH(A924)=5,MONTH(A924)=6),YEAR(A924)-1&amp;"–"&amp;YEAR(A924),YEAR(A924)&amp;"–"&amp;YEAR(A924)+1)</f>
        <v>2096–2097</v>
      </c>
      <c r="K924" s="78"/>
      <c r="L924" s="89"/>
      <c r="M924" s="78"/>
      <c r="N924" s="87"/>
      <c r="O924" s="79"/>
      <c r="Q924" s="46"/>
    </row>
    <row r="925" spans="1:17" s="40" customFormat="1" ht="20.25" customHeight="1" x14ac:dyDescent="0.2">
      <c r="A925" s="41">
        <v>72076</v>
      </c>
      <c r="B925" s="42">
        <f t="shared" si="99"/>
        <v>0</v>
      </c>
      <c r="C925" s="117"/>
      <c r="D925" s="43">
        <f t="shared" si="100"/>
        <v>0</v>
      </c>
      <c r="E925" s="44">
        <f t="shared" si="98"/>
        <v>0</v>
      </c>
      <c r="F925" s="43">
        <f t="shared" si="101"/>
        <v>0</v>
      </c>
      <c r="G925" s="45" t="e">
        <f>IF(AND(C925&lt;&gt;"",SUM(G$27:G924)&lt;E$19),$E$19/$E$23,0)</f>
        <v>#N/A</v>
      </c>
      <c r="H925" s="43">
        <f t="shared" si="102"/>
        <v>0</v>
      </c>
      <c r="I925" s="43">
        <f t="shared" ref="I925:I988" si="104">IF(C925&lt;&gt;"",$E$19-H925,0)</f>
        <v>0</v>
      </c>
      <c r="J925" s="78" t="str">
        <f t="shared" si="103"/>
        <v>2096–2097</v>
      </c>
      <c r="K925" s="78"/>
      <c r="L925" s="89"/>
      <c r="M925" s="78"/>
      <c r="N925" s="87"/>
      <c r="O925" s="79"/>
      <c r="Q925" s="46"/>
    </row>
    <row r="926" spans="1:17" s="40" customFormat="1" ht="20.25" customHeight="1" x14ac:dyDescent="0.2">
      <c r="A926" s="41">
        <v>72107</v>
      </c>
      <c r="B926" s="42">
        <f t="shared" si="99"/>
        <v>0</v>
      </c>
      <c r="C926" s="117"/>
      <c r="D926" s="43">
        <f t="shared" si="100"/>
        <v>0</v>
      </c>
      <c r="E926" s="44">
        <f t="shared" si="98"/>
        <v>0</v>
      </c>
      <c r="F926" s="43">
        <f t="shared" si="101"/>
        <v>0</v>
      </c>
      <c r="G926" s="45" t="e">
        <f>IF(AND(C926&lt;&gt;"",SUM(G$27:G925)&lt;E$19),$E$19/$E$23,0)</f>
        <v>#N/A</v>
      </c>
      <c r="H926" s="43">
        <f t="shared" si="102"/>
        <v>0</v>
      </c>
      <c r="I926" s="43">
        <f t="shared" si="104"/>
        <v>0</v>
      </c>
      <c r="J926" s="78" t="str">
        <f t="shared" si="103"/>
        <v>2096–2097</v>
      </c>
      <c r="K926" s="78"/>
      <c r="L926" s="89"/>
      <c r="M926" s="78"/>
      <c r="N926" s="87"/>
      <c r="O926" s="79"/>
      <c r="Q926" s="46"/>
    </row>
    <row r="927" spans="1:17" s="40" customFormat="1" ht="20.25" customHeight="1" x14ac:dyDescent="0.2">
      <c r="A927" s="41">
        <v>72137</v>
      </c>
      <c r="B927" s="42">
        <f t="shared" si="99"/>
        <v>0</v>
      </c>
      <c r="C927" s="117"/>
      <c r="D927" s="43">
        <f t="shared" si="100"/>
        <v>0</v>
      </c>
      <c r="E927" s="44">
        <f t="shared" si="98"/>
        <v>0</v>
      </c>
      <c r="F927" s="43">
        <f t="shared" si="101"/>
        <v>0</v>
      </c>
      <c r="G927" s="45" t="e">
        <f>IF(AND(C927&lt;&gt;"",SUM(G$27:G926)&lt;E$19),$E$19/$E$23,0)</f>
        <v>#N/A</v>
      </c>
      <c r="H927" s="43">
        <f t="shared" si="102"/>
        <v>0</v>
      </c>
      <c r="I927" s="43">
        <f t="shared" si="104"/>
        <v>0</v>
      </c>
      <c r="J927" s="78" t="str">
        <f t="shared" si="103"/>
        <v>2097–2098</v>
      </c>
      <c r="K927" s="78"/>
      <c r="L927" s="89"/>
      <c r="M927" s="78"/>
      <c r="N927" s="87"/>
      <c r="O927" s="79"/>
      <c r="Q927" s="46"/>
    </row>
    <row r="928" spans="1:17" s="40" customFormat="1" ht="20.25" customHeight="1" x14ac:dyDescent="0.2">
      <c r="A928" s="41">
        <v>72168</v>
      </c>
      <c r="B928" s="42">
        <f t="shared" si="99"/>
        <v>0</v>
      </c>
      <c r="C928" s="117"/>
      <c r="D928" s="43">
        <f t="shared" si="100"/>
        <v>0</v>
      </c>
      <c r="E928" s="44">
        <f t="shared" si="98"/>
        <v>0</v>
      </c>
      <c r="F928" s="43">
        <f t="shared" si="101"/>
        <v>0</v>
      </c>
      <c r="G928" s="45" t="e">
        <f>IF(AND(C928&lt;&gt;"",SUM(G$27:G927)&lt;E$19),$E$19/$E$23,0)</f>
        <v>#N/A</v>
      </c>
      <c r="H928" s="43">
        <f t="shared" si="102"/>
        <v>0</v>
      </c>
      <c r="I928" s="43">
        <f t="shared" si="104"/>
        <v>0</v>
      </c>
      <c r="J928" s="78" t="str">
        <f t="shared" si="103"/>
        <v>2097–2098</v>
      </c>
      <c r="K928" s="78"/>
      <c r="L928" s="89"/>
      <c r="M928" s="78"/>
      <c r="N928" s="87"/>
      <c r="O928" s="79"/>
      <c r="Q928" s="46"/>
    </row>
    <row r="929" spans="1:17" s="40" customFormat="1" ht="20.25" customHeight="1" x14ac:dyDescent="0.2">
      <c r="A929" s="41">
        <v>72199</v>
      </c>
      <c r="B929" s="42">
        <f t="shared" si="99"/>
        <v>0</v>
      </c>
      <c r="C929" s="117"/>
      <c r="D929" s="43">
        <f t="shared" si="100"/>
        <v>0</v>
      </c>
      <c r="E929" s="44">
        <f t="shared" si="98"/>
        <v>0</v>
      </c>
      <c r="F929" s="43">
        <f t="shared" si="101"/>
        <v>0</v>
      </c>
      <c r="G929" s="45" t="e">
        <f>IF(AND(C929&lt;&gt;"",SUM(G$27:G928)&lt;E$19),$E$19/$E$23,0)</f>
        <v>#N/A</v>
      </c>
      <c r="H929" s="43">
        <f t="shared" si="102"/>
        <v>0</v>
      </c>
      <c r="I929" s="43">
        <f t="shared" si="104"/>
        <v>0</v>
      </c>
      <c r="J929" s="78" t="str">
        <f t="shared" si="103"/>
        <v>2097–2098</v>
      </c>
      <c r="K929" s="78"/>
      <c r="L929" s="89"/>
      <c r="M929" s="78"/>
      <c r="N929" s="87"/>
      <c r="O929" s="79"/>
      <c r="Q929" s="46"/>
    </row>
    <row r="930" spans="1:17" s="40" customFormat="1" ht="20.25" customHeight="1" x14ac:dyDescent="0.2">
      <c r="A930" s="41">
        <v>72229</v>
      </c>
      <c r="B930" s="42">
        <f t="shared" si="99"/>
        <v>0</v>
      </c>
      <c r="C930" s="117"/>
      <c r="D930" s="43">
        <f t="shared" si="100"/>
        <v>0</v>
      </c>
      <c r="E930" s="44">
        <f t="shared" si="98"/>
        <v>0</v>
      </c>
      <c r="F930" s="43">
        <f t="shared" si="101"/>
        <v>0</v>
      </c>
      <c r="G930" s="45" t="e">
        <f>IF(AND(C930&lt;&gt;"",SUM(G$27:G929)&lt;E$19),$E$19/$E$23,0)</f>
        <v>#N/A</v>
      </c>
      <c r="H930" s="43">
        <f t="shared" si="102"/>
        <v>0</v>
      </c>
      <c r="I930" s="43">
        <f t="shared" si="104"/>
        <v>0</v>
      </c>
      <c r="J930" s="78" t="str">
        <f t="shared" si="103"/>
        <v>2097–2098</v>
      </c>
      <c r="K930" s="78"/>
      <c r="L930" s="89"/>
      <c r="M930" s="78"/>
      <c r="N930" s="87"/>
      <c r="O930" s="79"/>
      <c r="Q930" s="46"/>
    </row>
    <row r="931" spans="1:17" s="40" customFormat="1" ht="20.25" customHeight="1" x14ac:dyDescent="0.2">
      <c r="A931" s="41">
        <v>72260</v>
      </c>
      <c r="B931" s="42">
        <f t="shared" si="99"/>
        <v>0</v>
      </c>
      <c r="C931" s="117"/>
      <c r="D931" s="43">
        <f t="shared" si="100"/>
        <v>0</v>
      </c>
      <c r="E931" s="44">
        <f t="shared" si="98"/>
        <v>0</v>
      </c>
      <c r="F931" s="43">
        <f t="shared" si="101"/>
        <v>0</v>
      </c>
      <c r="G931" s="45" t="e">
        <f>IF(AND(C931&lt;&gt;"",SUM(G$27:G930)&lt;E$19),$E$19/$E$23,0)</f>
        <v>#N/A</v>
      </c>
      <c r="H931" s="43">
        <f t="shared" si="102"/>
        <v>0</v>
      </c>
      <c r="I931" s="43">
        <f t="shared" si="104"/>
        <v>0</v>
      </c>
      <c r="J931" s="78" t="str">
        <f t="shared" si="103"/>
        <v>2097–2098</v>
      </c>
      <c r="K931" s="78"/>
      <c r="L931" s="89"/>
      <c r="M931" s="78"/>
      <c r="N931" s="87"/>
      <c r="O931" s="79"/>
      <c r="Q931" s="46"/>
    </row>
    <row r="932" spans="1:17" s="40" customFormat="1" ht="20.25" customHeight="1" x14ac:dyDescent="0.2">
      <c r="A932" s="41">
        <v>72290</v>
      </c>
      <c r="B932" s="42">
        <f t="shared" si="99"/>
        <v>0</v>
      </c>
      <c r="C932" s="117"/>
      <c r="D932" s="43">
        <f t="shared" si="100"/>
        <v>0</v>
      </c>
      <c r="E932" s="44">
        <f t="shared" si="98"/>
        <v>0</v>
      </c>
      <c r="F932" s="43">
        <f t="shared" si="101"/>
        <v>0</v>
      </c>
      <c r="G932" s="45" t="e">
        <f>IF(AND(C932&lt;&gt;"",SUM(G$27:G931)&lt;E$19),$E$19/$E$23,0)</f>
        <v>#N/A</v>
      </c>
      <c r="H932" s="43">
        <f t="shared" si="102"/>
        <v>0</v>
      </c>
      <c r="I932" s="43">
        <f t="shared" si="104"/>
        <v>0</v>
      </c>
      <c r="J932" s="78" t="str">
        <f t="shared" si="103"/>
        <v>2097–2098</v>
      </c>
      <c r="K932" s="78"/>
      <c r="L932" s="89"/>
      <c r="M932" s="78"/>
      <c r="N932" s="87"/>
      <c r="O932" s="79"/>
      <c r="Q932" s="46"/>
    </row>
    <row r="933" spans="1:17" s="40" customFormat="1" ht="20.25" customHeight="1" x14ac:dyDescent="0.2">
      <c r="A933" s="41">
        <v>72321</v>
      </c>
      <c r="B933" s="42">
        <f t="shared" si="99"/>
        <v>0</v>
      </c>
      <c r="C933" s="117"/>
      <c r="D933" s="43">
        <f t="shared" si="100"/>
        <v>0</v>
      </c>
      <c r="E933" s="44">
        <f t="shared" si="98"/>
        <v>0</v>
      </c>
      <c r="F933" s="43">
        <f t="shared" si="101"/>
        <v>0</v>
      </c>
      <c r="G933" s="45" t="e">
        <f>IF(AND(C933&lt;&gt;"",SUM(G$27:G932)&lt;E$19),$E$19/$E$23,0)</f>
        <v>#N/A</v>
      </c>
      <c r="H933" s="43">
        <f t="shared" si="102"/>
        <v>0</v>
      </c>
      <c r="I933" s="43">
        <f t="shared" si="104"/>
        <v>0</v>
      </c>
      <c r="J933" s="78" t="str">
        <f t="shared" si="103"/>
        <v>2097–2098</v>
      </c>
      <c r="K933" s="78"/>
      <c r="L933" s="89"/>
      <c r="M933" s="78"/>
      <c r="N933" s="87"/>
      <c r="O933" s="79"/>
      <c r="Q933" s="46"/>
    </row>
    <row r="934" spans="1:17" s="40" customFormat="1" ht="20.25" customHeight="1" x14ac:dyDescent="0.2">
      <c r="A934" s="41">
        <v>72352</v>
      </c>
      <c r="B934" s="42">
        <f t="shared" si="99"/>
        <v>0</v>
      </c>
      <c r="C934" s="117"/>
      <c r="D934" s="43">
        <f t="shared" si="100"/>
        <v>0</v>
      </c>
      <c r="E934" s="44">
        <f t="shared" si="98"/>
        <v>0</v>
      </c>
      <c r="F934" s="43">
        <f t="shared" si="101"/>
        <v>0</v>
      </c>
      <c r="G934" s="45" t="e">
        <f>IF(AND(C934&lt;&gt;"",SUM(G$27:G933)&lt;E$19),$E$19/$E$23,0)</f>
        <v>#N/A</v>
      </c>
      <c r="H934" s="43">
        <f t="shared" si="102"/>
        <v>0</v>
      </c>
      <c r="I934" s="43">
        <f t="shared" si="104"/>
        <v>0</v>
      </c>
      <c r="J934" s="78" t="str">
        <f t="shared" si="103"/>
        <v>2097–2098</v>
      </c>
      <c r="K934" s="78"/>
      <c r="L934" s="89"/>
      <c r="M934" s="78"/>
      <c r="N934" s="87"/>
      <c r="O934" s="79"/>
      <c r="Q934" s="46"/>
    </row>
    <row r="935" spans="1:17" s="40" customFormat="1" ht="20.25" customHeight="1" x14ac:dyDescent="0.2">
      <c r="A935" s="41">
        <v>72380</v>
      </c>
      <c r="B935" s="42">
        <f t="shared" si="99"/>
        <v>0</v>
      </c>
      <c r="C935" s="117"/>
      <c r="D935" s="43">
        <f t="shared" si="100"/>
        <v>0</v>
      </c>
      <c r="E935" s="44">
        <f t="shared" si="98"/>
        <v>0</v>
      </c>
      <c r="F935" s="43">
        <f t="shared" si="101"/>
        <v>0</v>
      </c>
      <c r="G935" s="45" t="e">
        <f>IF(AND(C935&lt;&gt;"",SUM(G$27:G934)&lt;E$19),$E$19/$E$23,0)</f>
        <v>#N/A</v>
      </c>
      <c r="H935" s="43">
        <f t="shared" si="102"/>
        <v>0</v>
      </c>
      <c r="I935" s="43">
        <f t="shared" si="104"/>
        <v>0</v>
      </c>
      <c r="J935" s="78" t="str">
        <f t="shared" si="103"/>
        <v>2097–2098</v>
      </c>
      <c r="K935" s="78"/>
      <c r="L935" s="89"/>
      <c r="M935" s="78"/>
      <c r="N935" s="87"/>
      <c r="O935" s="79"/>
      <c r="Q935" s="46"/>
    </row>
    <row r="936" spans="1:17" s="40" customFormat="1" ht="20.25" customHeight="1" x14ac:dyDescent="0.2">
      <c r="A936" s="41">
        <v>72411</v>
      </c>
      <c r="B936" s="42">
        <f t="shared" si="99"/>
        <v>0</v>
      </c>
      <c r="C936" s="117"/>
      <c r="D936" s="43">
        <f t="shared" si="100"/>
        <v>0</v>
      </c>
      <c r="E936" s="44">
        <f t="shared" si="98"/>
        <v>0</v>
      </c>
      <c r="F936" s="43">
        <f t="shared" si="101"/>
        <v>0</v>
      </c>
      <c r="G936" s="45" t="e">
        <f>IF(AND(C936&lt;&gt;"",SUM(G$27:G935)&lt;E$19),$E$19/$E$23,0)</f>
        <v>#N/A</v>
      </c>
      <c r="H936" s="43">
        <f t="shared" si="102"/>
        <v>0</v>
      </c>
      <c r="I936" s="43">
        <f t="shared" si="104"/>
        <v>0</v>
      </c>
      <c r="J936" s="78" t="str">
        <f t="shared" si="103"/>
        <v>2097–2098</v>
      </c>
      <c r="K936" s="78"/>
      <c r="L936" s="89"/>
      <c r="M936" s="78"/>
      <c r="N936" s="87"/>
      <c r="O936" s="79"/>
      <c r="Q936" s="46"/>
    </row>
    <row r="937" spans="1:17" s="40" customFormat="1" ht="20.25" customHeight="1" x14ac:dyDescent="0.2">
      <c r="A937" s="41">
        <v>72441</v>
      </c>
      <c r="B937" s="42">
        <f t="shared" si="99"/>
        <v>0</v>
      </c>
      <c r="C937" s="117"/>
      <c r="D937" s="43">
        <f t="shared" si="100"/>
        <v>0</v>
      </c>
      <c r="E937" s="44">
        <f t="shared" si="98"/>
        <v>0</v>
      </c>
      <c r="F937" s="43">
        <f t="shared" si="101"/>
        <v>0</v>
      </c>
      <c r="G937" s="45" t="e">
        <f>IF(AND(C937&lt;&gt;"",SUM(G$27:G936)&lt;E$19),$E$19/$E$23,0)</f>
        <v>#N/A</v>
      </c>
      <c r="H937" s="43">
        <f t="shared" si="102"/>
        <v>0</v>
      </c>
      <c r="I937" s="43">
        <f t="shared" si="104"/>
        <v>0</v>
      </c>
      <c r="J937" s="78" t="str">
        <f t="shared" si="103"/>
        <v>2097–2098</v>
      </c>
      <c r="K937" s="78"/>
      <c r="L937" s="89"/>
      <c r="M937" s="78"/>
      <c r="N937" s="87"/>
      <c r="O937" s="79"/>
      <c r="Q937" s="46"/>
    </row>
    <row r="938" spans="1:17" s="40" customFormat="1" ht="20.25" customHeight="1" x14ac:dyDescent="0.2">
      <c r="A938" s="41">
        <v>72472</v>
      </c>
      <c r="B938" s="42">
        <f t="shared" si="99"/>
        <v>0</v>
      </c>
      <c r="C938" s="117"/>
      <c r="D938" s="43">
        <f t="shared" si="100"/>
        <v>0</v>
      </c>
      <c r="E938" s="44">
        <f t="shared" si="98"/>
        <v>0</v>
      </c>
      <c r="F938" s="43">
        <f t="shared" si="101"/>
        <v>0</v>
      </c>
      <c r="G938" s="45" t="e">
        <f>IF(AND(C938&lt;&gt;"",SUM(G$27:G937)&lt;E$19),$E$19/$E$23,0)</f>
        <v>#N/A</v>
      </c>
      <c r="H938" s="43">
        <f t="shared" si="102"/>
        <v>0</v>
      </c>
      <c r="I938" s="43">
        <f t="shared" si="104"/>
        <v>0</v>
      </c>
      <c r="J938" s="78" t="str">
        <f t="shared" si="103"/>
        <v>2097–2098</v>
      </c>
      <c r="K938" s="78"/>
      <c r="L938" s="89"/>
      <c r="M938" s="78"/>
      <c r="N938" s="87"/>
      <c r="O938" s="79"/>
      <c r="Q938" s="46"/>
    </row>
    <row r="939" spans="1:17" s="40" customFormat="1" ht="20.25" customHeight="1" x14ac:dyDescent="0.2">
      <c r="A939" s="41">
        <v>72502</v>
      </c>
      <c r="B939" s="42">
        <f t="shared" si="99"/>
        <v>0</v>
      </c>
      <c r="C939" s="117"/>
      <c r="D939" s="43">
        <f t="shared" si="100"/>
        <v>0</v>
      </c>
      <c r="E939" s="44">
        <f t="shared" si="98"/>
        <v>0</v>
      </c>
      <c r="F939" s="43">
        <f t="shared" si="101"/>
        <v>0</v>
      </c>
      <c r="G939" s="45" t="e">
        <f>IF(AND(C939&lt;&gt;"",SUM(G$27:G938)&lt;E$19),$E$19/$E$23,0)</f>
        <v>#N/A</v>
      </c>
      <c r="H939" s="43">
        <f t="shared" si="102"/>
        <v>0</v>
      </c>
      <c r="I939" s="43">
        <f t="shared" si="104"/>
        <v>0</v>
      </c>
      <c r="J939" s="78" t="str">
        <f t="shared" si="103"/>
        <v>2098–2099</v>
      </c>
      <c r="K939" s="78"/>
      <c r="L939" s="89"/>
      <c r="M939" s="78"/>
      <c r="N939" s="87"/>
      <c r="O939" s="79"/>
      <c r="Q939" s="46"/>
    </row>
    <row r="940" spans="1:17" s="40" customFormat="1" ht="20.25" customHeight="1" x14ac:dyDescent="0.2">
      <c r="A940" s="41">
        <v>72533</v>
      </c>
      <c r="B940" s="42">
        <f t="shared" si="99"/>
        <v>0</v>
      </c>
      <c r="C940" s="117"/>
      <c r="D940" s="43">
        <f t="shared" si="100"/>
        <v>0</v>
      </c>
      <c r="E940" s="44">
        <f t="shared" si="98"/>
        <v>0</v>
      </c>
      <c r="F940" s="43">
        <f t="shared" si="101"/>
        <v>0</v>
      </c>
      <c r="G940" s="45" t="e">
        <f>IF(AND(C940&lt;&gt;"",SUM(G$27:G939)&lt;E$19),$E$19/$E$23,0)</f>
        <v>#N/A</v>
      </c>
      <c r="H940" s="43">
        <f t="shared" si="102"/>
        <v>0</v>
      </c>
      <c r="I940" s="43">
        <f t="shared" si="104"/>
        <v>0</v>
      </c>
      <c r="J940" s="78" t="str">
        <f t="shared" si="103"/>
        <v>2098–2099</v>
      </c>
      <c r="K940" s="78"/>
      <c r="L940" s="89"/>
      <c r="M940" s="78"/>
      <c r="N940" s="87"/>
      <c r="O940" s="79"/>
      <c r="Q940" s="46"/>
    </row>
    <row r="941" spans="1:17" s="40" customFormat="1" ht="20.25" customHeight="1" x14ac:dyDescent="0.2">
      <c r="A941" s="41">
        <v>72564</v>
      </c>
      <c r="B941" s="42">
        <f t="shared" si="99"/>
        <v>0</v>
      </c>
      <c r="C941" s="117"/>
      <c r="D941" s="43">
        <f t="shared" si="100"/>
        <v>0</v>
      </c>
      <c r="E941" s="44">
        <f t="shared" si="98"/>
        <v>0</v>
      </c>
      <c r="F941" s="43">
        <f t="shared" si="101"/>
        <v>0</v>
      </c>
      <c r="G941" s="45" t="e">
        <f>IF(AND(C941&lt;&gt;"",SUM(G$27:G940)&lt;E$19),$E$19/$E$23,0)</f>
        <v>#N/A</v>
      </c>
      <c r="H941" s="43">
        <f t="shared" si="102"/>
        <v>0</v>
      </c>
      <c r="I941" s="43">
        <f t="shared" si="104"/>
        <v>0</v>
      </c>
      <c r="J941" s="78" t="str">
        <f t="shared" si="103"/>
        <v>2098–2099</v>
      </c>
      <c r="K941" s="78"/>
      <c r="L941" s="89"/>
      <c r="M941" s="78"/>
      <c r="N941" s="87"/>
      <c r="O941" s="79"/>
      <c r="Q941" s="46"/>
    </row>
    <row r="942" spans="1:17" s="40" customFormat="1" ht="20.25" customHeight="1" x14ac:dyDescent="0.2">
      <c r="A942" s="41">
        <v>72594</v>
      </c>
      <c r="B942" s="42">
        <f t="shared" si="99"/>
        <v>0</v>
      </c>
      <c r="C942" s="117"/>
      <c r="D942" s="43">
        <f t="shared" si="100"/>
        <v>0</v>
      </c>
      <c r="E942" s="44">
        <f t="shared" si="98"/>
        <v>0</v>
      </c>
      <c r="F942" s="43">
        <f t="shared" si="101"/>
        <v>0</v>
      </c>
      <c r="G942" s="45" t="e">
        <f>IF(AND(C942&lt;&gt;"",SUM(G$27:G941)&lt;E$19),$E$19/$E$23,0)</f>
        <v>#N/A</v>
      </c>
      <c r="H942" s="43">
        <f t="shared" si="102"/>
        <v>0</v>
      </c>
      <c r="I942" s="43">
        <f t="shared" si="104"/>
        <v>0</v>
      </c>
      <c r="J942" s="78" t="str">
        <f t="shared" si="103"/>
        <v>2098–2099</v>
      </c>
      <c r="K942" s="78"/>
      <c r="L942" s="89"/>
      <c r="M942" s="78"/>
      <c r="N942" s="87"/>
      <c r="O942" s="79"/>
      <c r="Q942" s="46"/>
    </row>
    <row r="943" spans="1:17" s="40" customFormat="1" ht="20.25" customHeight="1" x14ac:dyDescent="0.2">
      <c r="A943" s="41">
        <v>72625</v>
      </c>
      <c r="B943" s="42">
        <f t="shared" si="99"/>
        <v>0</v>
      </c>
      <c r="C943" s="117"/>
      <c r="D943" s="43">
        <f t="shared" si="100"/>
        <v>0</v>
      </c>
      <c r="E943" s="44">
        <f t="shared" si="98"/>
        <v>0</v>
      </c>
      <c r="F943" s="43">
        <f t="shared" si="101"/>
        <v>0</v>
      </c>
      <c r="G943" s="45" t="e">
        <f>IF(AND(C943&lt;&gt;"",SUM(G$27:G942)&lt;E$19),$E$19/$E$23,0)</f>
        <v>#N/A</v>
      </c>
      <c r="H943" s="43">
        <f t="shared" si="102"/>
        <v>0</v>
      </c>
      <c r="I943" s="43">
        <f t="shared" si="104"/>
        <v>0</v>
      </c>
      <c r="J943" s="78" t="str">
        <f t="shared" si="103"/>
        <v>2098–2099</v>
      </c>
      <c r="K943" s="78"/>
      <c r="L943" s="89"/>
      <c r="M943" s="78"/>
      <c r="N943" s="87"/>
      <c r="O943" s="79"/>
      <c r="Q943" s="46"/>
    </row>
    <row r="944" spans="1:17" s="40" customFormat="1" ht="20.25" customHeight="1" x14ac:dyDescent="0.2">
      <c r="A944" s="41">
        <v>72655</v>
      </c>
      <c r="B944" s="42">
        <f t="shared" si="99"/>
        <v>0</v>
      </c>
      <c r="C944" s="117"/>
      <c r="D944" s="43">
        <f t="shared" si="100"/>
        <v>0</v>
      </c>
      <c r="E944" s="44">
        <f t="shared" si="98"/>
        <v>0</v>
      </c>
      <c r="F944" s="43">
        <f t="shared" si="101"/>
        <v>0</v>
      </c>
      <c r="G944" s="45" t="e">
        <f>IF(AND(C944&lt;&gt;"",SUM(G$27:G943)&lt;E$19),$E$19/$E$23,0)</f>
        <v>#N/A</v>
      </c>
      <c r="H944" s="43">
        <f t="shared" si="102"/>
        <v>0</v>
      </c>
      <c r="I944" s="43">
        <f t="shared" si="104"/>
        <v>0</v>
      </c>
      <c r="J944" s="78" t="str">
        <f t="shared" si="103"/>
        <v>2098–2099</v>
      </c>
      <c r="K944" s="78"/>
      <c r="L944" s="89"/>
      <c r="M944" s="78"/>
      <c r="N944" s="87"/>
      <c r="O944" s="79"/>
      <c r="Q944" s="46"/>
    </row>
    <row r="945" spans="1:17" s="40" customFormat="1" ht="20.25" customHeight="1" x14ac:dyDescent="0.2">
      <c r="A945" s="41">
        <v>72686</v>
      </c>
      <c r="B945" s="42">
        <f t="shared" si="99"/>
        <v>0</v>
      </c>
      <c r="C945" s="117"/>
      <c r="D945" s="43">
        <f t="shared" si="100"/>
        <v>0</v>
      </c>
      <c r="E945" s="44">
        <f t="shared" si="98"/>
        <v>0</v>
      </c>
      <c r="F945" s="43">
        <f t="shared" si="101"/>
        <v>0</v>
      </c>
      <c r="G945" s="45" t="e">
        <f>IF(AND(C945&lt;&gt;"",SUM(G$27:G944)&lt;E$19),$E$19/$E$23,0)</f>
        <v>#N/A</v>
      </c>
      <c r="H945" s="43">
        <f t="shared" si="102"/>
        <v>0</v>
      </c>
      <c r="I945" s="43">
        <f t="shared" si="104"/>
        <v>0</v>
      </c>
      <c r="J945" s="78" t="str">
        <f t="shared" si="103"/>
        <v>2098–2099</v>
      </c>
      <c r="K945" s="78"/>
      <c r="L945" s="89"/>
      <c r="M945" s="78"/>
      <c r="N945" s="87"/>
      <c r="O945" s="79"/>
      <c r="Q945" s="46"/>
    </row>
    <row r="946" spans="1:17" s="40" customFormat="1" ht="20.25" customHeight="1" x14ac:dyDescent="0.2">
      <c r="A946" s="41">
        <v>72717</v>
      </c>
      <c r="B946" s="42">
        <f t="shared" si="99"/>
        <v>0</v>
      </c>
      <c r="C946" s="117"/>
      <c r="D946" s="43">
        <f t="shared" si="100"/>
        <v>0</v>
      </c>
      <c r="E946" s="44">
        <f t="shared" si="98"/>
        <v>0</v>
      </c>
      <c r="F946" s="43">
        <f t="shared" si="101"/>
        <v>0</v>
      </c>
      <c r="G946" s="45" t="e">
        <f>IF(AND(C946&lt;&gt;"",SUM(G$27:G945)&lt;E$19),$E$19/$E$23,0)</f>
        <v>#N/A</v>
      </c>
      <c r="H946" s="43">
        <f t="shared" si="102"/>
        <v>0</v>
      </c>
      <c r="I946" s="43">
        <f t="shared" si="104"/>
        <v>0</v>
      </c>
      <c r="J946" s="78" t="str">
        <f t="shared" si="103"/>
        <v>2098–2099</v>
      </c>
      <c r="K946" s="78"/>
      <c r="L946" s="89"/>
      <c r="M946" s="78"/>
      <c r="N946" s="87"/>
      <c r="O946" s="79"/>
      <c r="Q946" s="46"/>
    </row>
    <row r="947" spans="1:17" s="40" customFormat="1" ht="20.25" customHeight="1" x14ac:dyDescent="0.2">
      <c r="A947" s="41">
        <v>72745</v>
      </c>
      <c r="B947" s="42">
        <f t="shared" si="99"/>
        <v>0</v>
      </c>
      <c r="C947" s="117"/>
      <c r="D947" s="43">
        <f t="shared" si="100"/>
        <v>0</v>
      </c>
      <c r="E947" s="44">
        <f t="shared" si="98"/>
        <v>0</v>
      </c>
      <c r="F947" s="43">
        <f t="shared" si="101"/>
        <v>0</v>
      </c>
      <c r="G947" s="45" t="e">
        <f>IF(AND(C947&lt;&gt;"",SUM(G$27:G946)&lt;E$19),$E$19/$E$23,0)</f>
        <v>#N/A</v>
      </c>
      <c r="H947" s="43">
        <f t="shared" si="102"/>
        <v>0</v>
      </c>
      <c r="I947" s="43">
        <f t="shared" si="104"/>
        <v>0</v>
      </c>
      <c r="J947" s="78" t="str">
        <f t="shared" si="103"/>
        <v>2098–2099</v>
      </c>
      <c r="K947" s="78"/>
      <c r="L947" s="89"/>
      <c r="M947" s="78"/>
      <c r="N947" s="87"/>
      <c r="O947" s="79"/>
      <c r="Q947" s="46"/>
    </row>
    <row r="948" spans="1:17" s="40" customFormat="1" ht="20.25" customHeight="1" x14ac:dyDescent="0.2">
      <c r="A948" s="41">
        <v>72776</v>
      </c>
      <c r="B948" s="42">
        <f t="shared" si="99"/>
        <v>0</v>
      </c>
      <c r="C948" s="117"/>
      <c r="D948" s="43">
        <f t="shared" si="100"/>
        <v>0</v>
      </c>
      <c r="E948" s="44">
        <f t="shared" si="98"/>
        <v>0</v>
      </c>
      <c r="F948" s="43">
        <f t="shared" si="101"/>
        <v>0</v>
      </c>
      <c r="G948" s="45" t="e">
        <f>IF(AND(C948&lt;&gt;"",SUM(G$27:G947)&lt;E$19),$E$19/$E$23,0)</f>
        <v>#N/A</v>
      </c>
      <c r="H948" s="43">
        <f t="shared" si="102"/>
        <v>0</v>
      </c>
      <c r="I948" s="43">
        <f t="shared" si="104"/>
        <v>0</v>
      </c>
      <c r="J948" s="78" t="str">
        <f t="shared" si="103"/>
        <v>2098–2099</v>
      </c>
      <c r="K948" s="78"/>
      <c r="L948" s="89"/>
      <c r="M948" s="78"/>
      <c r="N948" s="87"/>
      <c r="O948" s="79"/>
      <c r="Q948" s="46"/>
    </row>
    <row r="949" spans="1:17" s="40" customFormat="1" ht="20.25" customHeight="1" x14ac:dyDescent="0.2">
      <c r="A949" s="41">
        <v>72806</v>
      </c>
      <c r="B949" s="42">
        <f t="shared" si="99"/>
        <v>0</v>
      </c>
      <c r="C949" s="117"/>
      <c r="D949" s="43">
        <f t="shared" si="100"/>
        <v>0</v>
      </c>
      <c r="E949" s="44">
        <f t="shared" si="98"/>
        <v>0</v>
      </c>
      <c r="F949" s="43">
        <f t="shared" si="101"/>
        <v>0</v>
      </c>
      <c r="G949" s="45" t="e">
        <f>IF(AND(C949&lt;&gt;"",SUM(G$27:G948)&lt;E$19),$E$19/$E$23,0)</f>
        <v>#N/A</v>
      </c>
      <c r="H949" s="43">
        <f t="shared" si="102"/>
        <v>0</v>
      </c>
      <c r="I949" s="43">
        <f t="shared" si="104"/>
        <v>0</v>
      </c>
      <c r="J949" s="78" t="str">
        <f t="shared" si="103"/>
        <v>2098–2099</v>
      </c>
      <c r="K949" s="78"/>
      <c r="L949" s="89"/>
      <c r="M949" s="78"/>
      <c r="N949" s="87"/>
      <c r="O949" s="79"/>
      <c r="Q949" s="46"/>
    </row>
    <row r="950" spans="1:17" s="40" customFormat="1" ht="20.25" customHeight="1" x14ac:dyDescent="0.2">
      <c r="A950" s="41">
        <v>72837</v>
      </c>
      <c r="B950" s="42">
        <f t="shared" si="99"/>
        <v>0</v>
      </c>
      <c r="C950" s="117"/>
      <c r="D950" s="43">
        <f t="shared" si="100"/>
        <v>0</v>
      </c>
      <c r="E950" s="44">
        <f t="shared" si="98"/>
        <v>0</v>
      </c>
      <c r="F950" s="43">
        <f t="shared" si="101"/>
        <v>0</v>
      </c>
      <c r="G950" s="45" t="e">
        <f>IF(AND(C950&lt;&gt;"",SUM(G$27:G949)&lt;E$19),$E$19/$E$23,0)</f>
        <v>#N/A</v>
      </c>
      <c r="H950" s="43">
        <f t="shared" si="102"/>
        <v>0</v>
      </c>
      <c r="I950" s="43">
        <f t="shared" si="104"/>
        <v>0</v>
      </c>
      <c r="J950" s="78" t="str">
        <f t="shared" si="103"/>
        <v>2098–2099</v>
      </c>
      <c r="K950" s="78"/>
      <c r="L950" s="89"/>
      <c r="M950" s="78"/>
      <c r="N950" s="87"/>
      <c r="O950" s="79"/>
      <c r="Q950" s="46"/>
    </row>
    <row r="951" spans="1:17" s="40" customFormat="1" ht="20.25" customHeight="1" x14ac:dyDescent="0.2">
      <c r="A951" s="41">
        <v>72867</v>
      </c>
      <c r="B951" s="42">
        <f t="shared" si="99"/>
        <v>0</v>
      </c>
      <c r="C951" s="117"/>
      <c r="D951" s="43">
        <f t="shared" si="100"/>
        <v>0</v>
      </c>
      <c r="E951" s="44">
        <f t="shared" si="98"/>
        <v>0</v>
      </c>
      <c r="F951" s="43">
        <f t="shared" si="101"/>
        <v>0</v>
      </c>
      <c r="G951" s="45" t="e">
        <f>IF(AND(C951&lt;&gt;"",SUM(G$27:G950)&lt;E$19),$E$19/$E$23,0)</f>
        <v>#N/A</v>
      </c>
      <c r="H951" s="43">
        <f t="shared" si="102"/>
        <v>0</v>
      </c>
      <c r="I951" s="43">
        <f t="shared" si="104"/>
        <v>0</v>
      </c>
      <c r="J951" s="78" t="str">
        <f t="shared" si="103"/>
        <v>2099–2100</v>
      </c>
      <c r="K951" s="78"/>
      <c r="L951" s="89"/>
      <c r="M951" s="78"/>
      <c r="N951" s="87"/>
      <c r="O951" s="79"/>
      <c r="Q951" s="46"/>
    </row>
    <row r="952" spans="1:17" s="40" customFormat="1" ht="20.25" customHeight="1" x14ac:dyDescent="0.2">
      <c r="A952" s="41">
        <v>72898</v>
      </c>
      <c r="B952" s="42">
        <f t="shared" si="99"/>
        <v>0</v>
      </c>
      <c r="C952" s="117"/>
      <c r="D952" s="43">
        <f t="shared" si="100"/>
        <v>0</v>
      </c>
      <c r="E952" s="44">
        <f t="shared" si="98"/>
        <v>0</v>
      </c>
      <c r="F952" s="43">
        <f t="shared" si="101"/>
        <v>0</v>
      </c>
      <c r="G952" s="45" t="e">
        <f>IF(AND(C952&lt;&gt;"",SUM(G$27:G951)&lt;E$19),$E$19/$E$23,0)</f>
        <v>#N/A</v>
      </c>
      <c r="H952" s="43">
        <f t="shared" si="102"/>
        <v>0</v>
      </c>
      <c r="I952" s="43">
        <f t="shared" si="104"/>
        <v>0</v>
      </c>
      <c r="J952" s="78" t="str">
        <f t="shared" si="103"/>
        <v>2099–2100</v>
      </c>
      <c r="K952" s="78"/>
      <c r="L952" s="89"/>
      <c r="M952" s="78"/>
      <c r="N952" s="87"/>
      <c r="O952" s="79"/>
      <c r="Q952" s="46"/>
    </row>
    <row r="953" spans="1:17" s="40" customFormat="1" ht="20.25" customHeight="1" x14ac:dyDescent="0.2">
      <c r="A953" s="41">
        <v>72929</v>
      </c>
      <c r="B953" s="42">
        <f t="shared" si="99"/>
        <v>0</v>
      </c>
      <c r="C953" s="117"/>
      <c r="D953" s="43">
        <f t="shared" si="100"/>
        <v>0</v>
      </c>
      <c r="E953" s="44">
        <f t="shared" si="98"/>
        <v>0</v>
      </c>
      <c r="F953" s="43">
        <f t="shared" si="101"/>
        <v>0</v>
      </c>
      <c r="G953" s="45" t="e">
        <f>IF(AND(C953&lt;&gt;"",SUM(G$27:G952)&lt;E$19),$E$19/$E$23,0)</f>
        <v>#N/A</v>
      </c>
      <c r="H953" s="43">
        <f t="shared" si="102"/>
        <v>0</v>
      </c>
      <c r="I953" s="43">
        <f t="shared" si="104"/>
        <v>0</v>
      </c>
      <c r="J953" s="78" t="str">
        <f t="shared" si="103"/>
        <v>2099–2100</v>
      </c>
      <c r="K953" s="78"/>
      <c r="L953" s="89"/>
      <c r="M953" s="78"/>
      <c r="N953" s="87"/>
      <c r="O953" s="79"/>
      <c r="Q953" s="46"/>
    </row>
    <row r="954" spans="1:17" s="40" customFormat="1" ht="20.25" customHeight="1" x14ac:dyDescent="0.2">
      <c r="A954" s="41">
        <v>72959</v>
      </c>
      <c r="B954" s="42">
        <f t="shared" si="99"/>
        <v>0</v>
      </c>
      <c r="C954" s="117"/>
      <c r="D954" s="43">
        <f t="shared" si="100"/>
        <v>0</v>
      </c>
      <c r="E954" s="44">
        <f t="shared" si="98"/>
        <v>0</v>
      </c>
      <c r="F954" s="43">
        <f t="shared" si="101"/>
        <v>0</v>
      </c>
      <c r="G954" s="45" t="e">
        <f>IF(AND(C954&lt;&gt;"",SUM(G$27:G953)&lt;E$19),$E$19/$E$23,0)</f>
        <v>#N/A</v>
      </c>
      <c r="H954" s="43">
        <f t="shared" si="102"/>
        <v>0</v>
      </c>
      <c r="I954" s="43">
        <f t="shared" si="104"/>
        <v>0</v>
      </c>
      <c r="J954" s="78" t="str">
        <f t="shared" si="103"/>
        <v>2099–2100</v>
      </c>
      <c r="K954" s="78"/>
      <c r="L954" s="89"/>
      <c r="M954" s="78"/>
      <c r="N954" s="87"/>
      <c r="O954" s="79"/>
      <c r="Q954" s="46"/>
    </row>
    <row r="955" spans="1:17" s="40" customFormat="1" ht="20.25" customHeight="1" x14ac:dyDescent="0.2">
      <c r="A955" s="41">
        <v>72990</v>
      </c>
      <c r="B955" s="42">
        <f t="shared" si="99"/>
        <v>0</v>
      </c>
      <c r="C955" s="117"/>
      <c r="D955" s="43">
        <f t="shared" si="100"/>
        <v>0</v>
      </c>
      <c r="E955" s="44">
        <f t="shared" si="98"/>
        <v>0</v>
      </c>
      <c r="F955" s="43">
        <f t="shared" si="101"/>
        <v>0</v>
      </c>
      <c r="G955" s="45" t="e">
        <f>IF(AND(C955&lt;&gt;"",SUM(G$27:G954)&lt;E$19),$E$19/$E$23,0)</f>
        <v>#N/A</v>
      </c>
      <c r="H955" s="43">
        <f t="shared" si="102"/>
        <v>0</v>
      </c>
      <c r="I955" s="43">
        <f t="shared" si="104"/>
        <v>0</v>
      </c>
      <c r="J955" s="78" t="str">
        <f t="shared" si="103"/>
        <v>2099–2100</v>
      </c>
      <c r="K955" s="78"/>
      <c r="L955" s="89"/>
      <c r="M955" s="78"/>
      <c r="N955" s="87"/>
      <c r="O955" s="79"/>
      <c r="Q955" s="46"/>
    </row>
    <row r="956" spans="1:17" s="40" customFormat="1" ht="20.25" customHeight="1" x14ac:dyDescent="0.2">
      <c r="A956" s="41">
        <v>73020</v>
      </c>
      <c r="B956" s="42">
        <f t="shared" si="99"/>
        <v>0</v>
      </c>
      <c r="C956" s="117"/>
      <c r="D956" s="43">
        <f t="shared" si="100"/>
        <v>0</v>
      </c>
      <c r="E956" s="44">
        <f t="shared" si="98"/>
        <v>0</v>
      </c>
      <c r="F956" s="43">
        <f t="shared" si="101"/>
        <v>0</v>
      </c>
      <c r="G956" s="45" t="e">
        <f>IF(AND(C956&lt;&gt;"",SUM(G$27:G955)&lt;E$19),$E$19/$E$23,0)</f>
        <v>#N/A</v>
      </c>
      <c r="H956" s="43">
        <f t="shared" si="102"/>
        <v>0</v>
      </c>
      <c r="I956" s="43">
        <f t="shared" si="104"/>
        <v>0</v>
      </c>
      <c r="J956" s="78" t="str">
        <f t="shared" si="103"/>
        <v>2099–2100</v>
      </c>
      <c r="K956" s="78"/>
      <c r="L956" s="89"/>
      <c r="M956" s="78"/>
      <c r="N956" s="87"/>
      <c r="O956" s="79"/>
      <c r="Q956" s="46"/>
    </row>
    <row r="957" spans="1:17" s="40" customFormat="1" ht="20.25" customHeight="1" x14ac:dyDescent="0.2">
      <c r="A957" s="41">
        <v>73051</v>
      </c>
      <c r="B957" s="42">
        <f t="shared" si="99"/>
        <v>0</v>
      </c>
      <c r="C957" s="117"/>
      <c r="D957" s="43">
        <f t="shared" si="100"/>
        <v>0</v>
      </c>
      <c r="E957" s="44">
        <f t="shared" si="98"/>
        <v>0</v>
      </c>
      <c r="F957" s="43">
        <f t="shared" si="101"/>
        <v>0</v>
      </c>
      <c r="G957" s="45" t="e">
        <f>IF(AND(C957&lt;&gt;"",SUM(G$27:G956)&lt;E$19),$E$19/$E$23,0)</f>
        <v>#N/A</v>
      </c>
      <c r="H957" s="43">
        <f t="shared" si="102"/>
        <v>0</v>
      </c>
      <c r="I957" s="43">
        <f t="shared" si="104"/>
        <v>0</v>
      </c>
      <c r="J957" s="78" t="str">
        <f t="shared" si="103"/>
        <v>2099–2100</v>
      </c>
      <c r="K957" s="78"/>
      <c r="L957" s="89"/>
      <c r="M957" s="78"/>
      <c r="N957" s="87"/>
      <c r="O957" s="79"/>
      <c r="Q957" s="46"/>
    </row>
    <row r="958" spans="1:17" s="40" customFormat="1" ht="20.25" customHeight="1" x14ac:dyDescent="0.2">
      <c r="A958" s="41">
        <v>73082</v>
      </c>
      <c r="B958" s="42">
        <f t="shared" si="99"/>
        <v>0</v>
      </c>
      <c r="C958" s="117"/>
      <c r="D958" s="43">
        <f t="shared" si="100"/>
        <v>0</v>
      </c>
      <c r="E958" s="44">
        <f t="shared" si="98"/>
        <v>0</v>
      </c>
      <c r="F958" s="43">
        <f t="shared" si="101"/>
        <v>0</v>
      </c>
      <c r="G958" s="45" t="e">
        <f>IF(AND(C958&lt;&gt;"",SUM(G$27:G957)&lt;E$19),$E$19/$E$23,0)</f>
        <v>#N/A</v>
      </c>
      <c r="H958" s="43">
        <f t="shared" si="102"/>
        <v>0</v>
      </c>
      <c r="I958" s="43">
        <f t="shared" si="104"/>
        <v>0</v>
      </c>
      <c r="J958" s="78" t="str">
        <f t="shared" si="103"/>
        <v>2099–2100</v>
      </c>
      <c r="K958" s="78"/>
      <c r="L958" s="89"/>
      <c r="M958" s="78"/>
      <c r="N958" s="87"/>
      <c r="O958" s="79"/>
      <c r="Q958" s="46"/>
    </row>
    <row r="959" spans="1:17" s="40" customFormat="1" ht="20.25" customHeight="1" x14ac:dyDescent="0.2">
      <c r="A959" s="41">
        <v>73110</v>
      </c>
      <c r="B959" s="42">
        <f t="shared" si="99"/>
        <v>0</v>
      </c>
      <c r="C959" s="117"/>
      <c r="D959" s="43">
        <f t="shared" si="100"/>
        <v>0</v>
      </c>
      <c r="E959" s="44">
        <f t="shared" si="98"/>
        <v>0</v>
      </c>
      <c r="F959" s="43">
        <f t="shared" si="101"/>
        <v>0</v>
      </c>
      <c r="G959" s="45" t="e">
        <f>IF(AND(C959&lt;&gt;"",SUM(G$27:G958)&lt;E$19),$E$19/$E$23,0)</f>
        <v>#N/A</v>
      </c>
      <c r="H959" s="43">
        <f t="shared" si="102"/>
        <v>0</v>
      </c>
      <c r="I959" s="43">
        <f t="shared" si="104"/>
        <v>0</v>
      </c>
      <c r="J959" s="78" t="str">
        <f t="shared" si="103"/>
        <v>2099–2100</v>
      </c>
      <c r="K959" s="78"/>
      <c r="L959" s="89"/>
      <c r="M959" s="78"/>
      <c r="N959" s="87"/>
      <c r="O959" s="79"/>
      <c r="Q959" s="46"/>
    </row>
    <row r="960" spans="1:17" s="40" customFormat="1" ht="20.25" customHeight="1" x14ac:dyDescent="0.2">
      <c r="A960" s="41">
        <v>73141</v>
      </c>
      <c r="B960" s="42">
        <f t="shared" si="99"/>
        <v>0</v>
      </c>
      <c r="C960" s="117"/>
      <c r="D960" s="43">
        <f t="shared" si="100"/>
        <v>0</v>
      </c>
      <c r="E960" s="44">
        <f t="shared" si="98"/>
        <v>0</v>
      </c>
      <c r="F960" s="43">
        <f t="shared" si="101"/>
        <v>0</v>
      </c>
      <c r="G960" s="45" t="e">
        <f>IF(AND(C960&lt;&gt;"",SUM(G$27:G959)&lt;E$19),$E$19/$E$23,0)</f>
        <v>#N/A</v>
      </c>
      <c r="H960" s="43">
        <f t="shared" si="102"/>
        <v>0</v>
      </c>
      <c r="I960" s="43">
        <f t="shared" si="104"/>
        <v>0</v>
      </c>
      <c r="J960" s="78" t="str">
        <f t="shared" si="103"/>
        <v>2099–2100</v>
      </c>
      <c r="K960" s="78"/>
      <c r="L960" s="89"/>
      <c r="M960" s="78"/>
      <c r="N960" s="87"/>
      <c r="O960" s="79"/>
      <c r="Q960" s="46"/>
    </row>
    <row r="961" spans="1:17" s="40" customFormat="1" ht="20.25" customHeight="1" x14ac:dyDescent="0.2">
      <c r="A961" s="41">
        <v>73171</v>
      </c>
      <c r="B961" s="42">
        <f t="shared" si="99"/>
        <v>0</v>
      </c>
      <c r="C961" s="117"/>
      <c r="D961" s="43">
        <f t="shared" si="100"/>
        <v>0</v>
      </c>
      <c r="E961" s="44">
        <f t="shared" si="98"/>
        <v>0</v>
      </c>
      <c r="F961" s="43">
        <f t="shared" si="101"/>
        <v>0</v>
      </c>
      <c r="G961" s="45" t="e">
        <f>IF(AND(C961&lt;&gt;"",SUM(G$27:G960)&lt;E$19),$E$19/$E$23,0)</f>
        <v>#N/A</v>
      </c>
      <c r="H961" s="43">
        <f t="shared" si="102"/>
        <v>0</v>
      </c>
      <c r="I961" s="43">
        <f t="shared" si="104"/>
        <v>0</v>
      </c>
      <c r="J961" s="78" t="str">
        <f t="shared" si="103"/>
        <v>2099–2100</v>
      </c>
      <c r="K961" s="78"/>
      <c r="L961" s="89"/>
      <c r="M961" s="78"/>
      <c r="N961" s="87"/>
      <c r="O961" s="79"/>
      <c r="Q961" s="46"/>
    </row>
    <row r="962" spans="1:17" s="40" customFormat="1" ht="20.25" customHeight="1" x14ac:dyDescent="0.2">
      <c r="A962" s="41">
        <v>73202</v>
      </c>
      <c r="B962" s="42">
        <f t="shared" si="99"/>
        <v>0</v>
      </c>
      <c r="C962" s="117"/>
      <c r="D962" s="43">
        <f t="shared" si="100"/>
        <v>0</v>
      </c>
      <c r="E962" s="44">
        <f t="shared" si="98"/>
        <v>0</v>
      </c>
      <c r="F962" s="43">
        <f t="shared" si="101"/>
        <v>0</v>
      </c>
      <c r="G962" s="45" t="e">
        <f>IF(AND(C962&lt;&gt;"",SUM(G$27:G961)&lt;E$19),$E$19/$E$23,0)</f>
        <v>#N/A</v>
      </c>
      <c r="H962" s="43">
        <f t="shared" si="102"/>
        <v>0</v>
      </c>
      <c r="I962" s="43">
        <f t="shared" si="104"/>
        <v>0</v>
      </c>
      <c r="J962" s="78" t="str">
        <f t="shared" si="103"/>
        <v>2099–2100</v>
      </c>
      <c r="K962" s="78"/>
      <c r="L962" s="89"/>
      <c r="M962" s="78"/>
      <c r="N962" s="87"/>
      <c r="O962" s="79"/>
      <c r="Q962" s="46"/>
    </row>
    <row r="963" spans="1:17" s="40" customFormat="1" ht="20.25" customHeight="1" x14ac:dyDescent="0.2">
      <c r="A963" s="41">
        <v>73232</v>
      </c>
      <c r="B963" s="42">
        <f t="shared" si="99"/>
        <v>0</v>
      </c>
      <c r="C963" s="117"/>
      <c r="D963" s="43">
        <f t="shared" si="100"/>
        <v>0</v>
      </c>
      <c r="E963" s="44">
        <f t="shared" si="98"/>
        <v>0</v>
      </c>
      <c r="F963" s="43">
        <f t="shared" si="101"/>
        <v>0</v>
      </c>
      <c r="G963" s="45" t="e">
        <f>IF(AND(C963&lt;&gt;"",SUM(G$27:G962)&lt;E$19),$E$19/$E$23,0)</f>
        <v>#N/A</v>
      </c>
      <c r="H963" s="43">
        <f t="shared" si="102"/>
        <v>0</v>
      </c>
      <c r="I963" s="43">
        <f t="shared" si="104"/>
        <v>0</v>
      </c>
      <c r="J963" s="78" t="str">
        <f t="shared" si="103"/>
        <v>2100–2101</v>
      </c>
      <c r="K963" s="78"/>
      <c r="L963" s="89"/>
      <c r="M963" s="78"/>
      <c r="N963" s="87"/>
      <c r="O963" s="79"/>
      <c r="Q963" s="46"/>
    </row>
    <row r="964" spans="1:17" s="40" customFormat="1" ht="20.25" customHeight="1" x14ac:dyDescent="0.2">
      <c r="A964" s="41">
        <v>73263</v>
      </c>
      <c r="B964" s="42">
        <f t="shared" si="99"/>
        <v>0</v>
      </c>
      <c r="C964" s="117"/>
      <c r="D964" s="43">
        <f t="shared" si="100"/>
        <v>0</v>
      </c>
      <c r="E964" s="44">
        <f t="shared" si="98"/>
        <v>0</v>
      </c>
      <c r="F964" s="43">
        <f t="shared" si="101"/>
        <v>0</v>
      </c>
      <c r="G964" s="45" t="e">
        <f>IF(AND(C964&lt;&gt;"",SUM(G$27:G963)&lt;E$19),$E$19/$E$23,0)</f>
        <v>#N/A</v>
      </c>
      <c r="H964" s="43">
        <f t="shared" si="102"/>
        <v>0</v>
      </c>
      <c r="I964" s="43">
        <f t="shared" si="104"/>
        <v>0</v>
      </c>
      <c r="J964" s="78" t="str">
        <f t="shared" si="103"/>
        <v>2100–2101</v>
      </c>
      <c r="K964" s="78"/>
      <c r="L964" s="89"/>
      <c r="M964" s="78"/>
      <c r="N964" s="87"/>
      <c r="O964" s="79"/>
      <c r="Q964" s="46"/>
    </row>
    <row r="965" spans="1:17" s="40" customFormat="1" ht="20.25" customHeight="1" x14ac:dyDescent="0.2">
      <c r="A965" s="41">
        <v>73294</v>
      </c>
      <c r="B965" s="42">
        <f t="shared" si="99"/>
        <v>0</v>
      </c>
      <c r="C965" s="117"/>
      <c r="D965" s="43">
        <f t="shared" si="100"/>
        <v>0</v>
      </c>
      <c r="E965" s="44">
        <f t="shared" si="98"/>
        <v>0</v>
      </c>
      <c r="F965" s="43">
        <f t="shared" si="101"/>
        <v>0</v>
      </c>
      <c r="G965" s="45" t="e">
        <f>IF(AND(C965&lt;&gt;"",SUM(G$27:G964)&lt;E$19),$E$19/$E$23,0)</f>
        <v>#N/A</v>
      </c>
      <c r="H965" s="43">
        <f t="shared" si="102"/>
        <v>0</v>
      </c>
      <c r="I965" s="43">
        <f t="shared" si="104"/>
        <v>0</v>
      </c>
      <c r="J965" s="78" t="str">
        <f t="shared" si="103"/>
        <v>2100–2101</v>
      </c>
      <c r="K965" s="78"/>
      <c r="L965" s="89"/>
      <c r="M965" s="78"/>
      <c r="N965" s="87"/>
      <c r="O965" s="79"/>
      <c r="Q965" s="46"/>
    </row>
    <row r="966" spans="1:17" s="40" customFormat="1" ht="20.25" customHeight="1" x14ac:dyDescent="0.2">
      <c r="A966" s="41">
        <v>73324</v>
      </c>
      <c r="B966" s="42">
        <f t="shared" si="99"/>
        <v>0</v>
      </c>
      <c r="C966" s="117"/>
      <c r="D966" s="43">
        <f t="shared" si="100"/>
        <v>0</v>
      </c>
      <c r="E966" s="44">
        <f t="shared" si="98"/>
        <v>0</v>
      </c>
      <c r="F966" s="43">
        <f t="shared" si="101"/>
        <v>0</v>
      </c>
      <c r="G966" s="45" t="e">
        <f>IF(AND(C966&lt;&gt;"",SUM(G$27:G965)&lt;E$19),$E$19/$E$23,0)</f>
        <v>#N/A</v>
      </c>
      <c r="H966" s="43">
        <f t="shared" si="102"/>
        <v>0</v>
      </c>
      <c r="I966" s="43">
        <f t="shared" si="104"/>
        <v>0</v>
      </c>
      <c r="J966" s="78" t="str">
        <f t="shared" si="103"/>
        <v>2100–2101</v>
      </c>
      <c r="K966" s="78"/>
      <c r="L966" s="89"/>
      <c r="M966" s="78"/>
      <c r="N966" s="87"/>
      <c r="O966" s="79"/>
      <c r="Q966" s="46"/>
    </row>
    <row r="967" spans="1:17" s="40" customFormat="1" ht="20.25" customHeight="1" x14ac:dyDescent="0.2">
      <c r="A967" s="41">
        <v>73355</v>
      </c>
      <c r="B967" s="42">
        <f t="shared" si="99"/>
        <v>0</v>
      </c>
      <c r="C967" s="117"/>
      <c r="D967" s="43">
        <f t="shared" si="100"/>
        <v>0</v>
      </c>
      <c r="E967" s="44">
        <f t="shared" si="98"/>
        <v>0</v>
      </c>
      <c r="F967" s="43">
        <f t="shared" si="101"/>
        <v>0</v>
      </c>
      <c r="G967" s="45" t="e">
        <f>IF(AND(C967&lt;&gt;"",SUM(G$27:G966)&lt;E$19),$E$19/$E$23,0)</f>
        <v>#N/A</v>
      </c>
      <c r="H967" s="43">
        <f t="shared" si="102"/>
        <v>0</v>
      </c>
      <c r="I967" s="43">
        <f t="shared" si="104"/>
        <v>0</v>
      </c>
      <c r="J967" s="78" t="str">
        <f t="shared" si="103"/>
        <v>2100–2101</v>
      </c>
      <c r="K967" s="78"/>
      <c r="L967" s="89"/>
      <c r="M967" s="78"/>
      <c r="N967" s="87"/>
      <c r="O967" s="79"/>
      <c r="Q967" s="46"/>
    </row>
    <row r="968" spans="1:17" s="40" customFormat="1" ht="20.25" customHeight="1" x14ac:dyDescent="0.2">
      <c r="A968" s="41">
        <v>73385</v>
      </c>
      <c r="B968" s="42">
        <f t="shared" si="99"/>
        <v>0</v>
      </c>
      <c r="C968" s="117"/>
      <c r="D968" s="43">
        <f t="shared" si="100"/>
        <v>0</v>
      </c>
      <c r="E968" s="44">
        <f t="shared" si="98"/>
        <v>0</v>
      </c>
      <c r="F968" s="43">
        <f t="shared" si="101"/>
        <v>0</v>
      </c>
      <c r="G968" s="45" t="e">
        <f>IF(AND(C968&lt;&gt;"",SUM(G$27:G967)&lt;E$19),$E$19/$E$23,0)</f>
        <v>#N/A</v>
      </c>
      <c r="H968" s="43">
        <f t="shared" si="102"/>
        <v>0</v>
      </c>
      <c r="I968" s="43">
        <f t="shared" si="104"/>
        <v>0</v>
      </c>
      <c r="J968" s="78" t="str">
        <f t="shared" si="103"/>
        <v>2100–2101</v>
      </c>
      <c r="K968" s="78"/>
      <c r="L968" s="89"/>
      <c r="M968" s="78"/>
      <c r="N968" s="87"/>
      <c r="O968" s="79"/>
      <c r="Q968" s="46"/>
    </row>
    <row r="969" spans="1:17" s="40" customFormat="1" ht="20.25" customHeight="1" x14ac:dyDescent="0.2">
      <c r="A969" s="41">
        <v>73416</v>
      </c>
      <c r="B969" s="42">
        <f t="shared" si="99"/>
        <v>0</v>
      </c>
      <c r="C969" s="117"/>
      <c r="D969" s="43">
        <f t="shared" si="100"/>
        <v>0</v>
      </c>
      <c r="E969" s="44">
        <f t="shared" si="98"/>
        <v>0</v>
      </c>
      <c r="F969" s="43">
        <f t="shared" si="101"/>
        <v>0</v>
      </c>
      <c r="G969" s="45" t="e">
        <f>IF(AND(C969&lt;&gt;"",SUM(G$27:G968)&lt;E$19),$E$19/$E$23,0)</f>
        <v>#N/A</v>
      </c>
      <c r="H969" s="43">
        <f t="shared" si="102"/>
        <v>0</v>
      </c>
      <c r="I969" s="43">
        <f t="shared" si="104"/>
        <v>0</v>
      </c>
      <c r="J969" s="78" t="str">
        <f t="shared" si="103"/>
        <v>2100–2101</v>
      </c>
      <c r="K969" s="78"/>
      <c r="L969" s="89"/>
      <c r="M969" s="78"/>
      <c r="N969" s="87"/>
      <c r="O969" s="79"/>
      <c r="Q969" s="46"/>
    </row>
    <row r="970" spans="1:17" s="40" customFormat="1" ht="20.25" customHeight="1" x14ac:dyDescent="0.2">
      <c r="A970" s="41">
        <v>73447</v>
      </c>
      <c r="B970" s="42">
        <f t="shared" si="99"/>
        <v>0</v>
      </c>
      <c r="C970" s="117"/>
      <c r="D970" s="43">
        <f t="shared" si="100"/>
        <v>0</v>
      </c>
      <c r="E970" s="44">
        <f t="shared" si="98"/>
        <v>0</v>
      </c>
      <c r="F970" s="43">
        <f t="shared" si="101"/>
        <v>0</v>
      </c>
      <c r="G970" s="45" t="e">
        <f>IF(AND(C970&lt;&gt;"",SUM(G$27:G969)&lt;E$19),$E$19/$E$23,0)</f>
        <v>#N/A</v>
      </c>
      <c r="H970" s="43">
        <f t="shared" si="102"/>
        <v>0</v>
      </c>
      <c r="I970" s="43">
        <f t="shared" si="104"/>
        <v>0</v>
      </c>
      <c r="J970" s="78" t="str">
        <f t="shared" si="103"/>
        <v>2100–2101</v>
      </c>
      <c r="K970" s="78"/>
      <c r="L970" s="89"/>
      <c r="M970" s="78"/>
      <c r="N970" s="87"/>
      <c r="O970" s="79"/>
      <c r="Q970" s="46"/>
    </row>
    <row r="971" spans="1:17" s="40" customFormat="1" ht="20.25" customHeight="1" x14ac:dyDescent="0.2">
      <c r="A971" s="41">
        <v>73475</v>
      </c>
      <c r="B971" s="42">
        <f t="shared" si="99"/>
        <v>0</v>
      </c>
      <c r="C971" s="117"/>
      <c r="D971" s="43">
        <f t="shared" si="100"/>
        <v>0</v>
      </c>
      <c r="E971" s="44">
        <f t="shared" si="98"/>
        <v>0</v>
      </c>
      <c r="F971" s="43">
        <f t="shared" si="101"/>
        <v>0</v>
      </c>
      <c r="G971" s="45" t="e">
        <f>IF(AND(C971&lt;&gt;"",SUM(G$27:G970)&lt;E$19),$E$19/$E$23,0)</f>
        <v>#N/A</v>
      </c>
      <c r="H971" s="43">
        <f t="shared" si="102"/>
        <v>0</v>
      </c>
      <c r="I971" s="43">
        <f t="shared" si="104"/>
        <v>0</v>
      </c>
      <c r="J971" s="78" t="str">
        <f t="shared" si="103"/>
        <v>2100–2101</v>
      </c>
      <c r="K971" s="78"/>
      <c r="L971" s="89"/>
      <c r="M971" s="78"/>
      <c r="N971" s="87"/>
      <c r="O971" s="79"/>
      <c r="Q971" s="46"/>
    </row>
    <row r="972" spans="1:17" s="40" customFormat="1" ht="20.25" customHeight="1" x14ac:dyDescent="0.2">
      <c r="A972" s="41">
        <v>73506</v>
      </c>
      <c r="B972" s="42">
        <f t="shared" si="99"/>
        <v>0</v>
      </c>
      <c r="C972" s="117"/>
      <c r="D972" s="43">
        <f t="shared" si="100"/>
        <v>0</v>
      </c>
      <c r="E972" s="44">
        <f t="shared" si="98"/>
        <v>0</v>
      </c>
      <c r="F972" s="43">
        <f t="shared" si="101"/>
        <v>0</v>
      </c>
      <c r="G972" s="45" t="e">
        <f>IF(AND(C972&lt;&gt;"",SUM(G$27:G971)&lt;E$19),$E$19/$E$23,0)</f>
        <v>#N/A</v>
      </c>
      <c r="H972" s="43">
        <f t="shared" si="102"/>
        <v>0</v>
      </c>
      <c r="I972" s="43">
        <f t="shared" si="104"/>
        <v>0</v>
      </c>
      <c r="J972" s="78" t="str">
        <f t="shared" si="103"/>
        <v>2100–2101</v>
      </c>
      <c r="K972" s="78"/>
      <c r="L972" s="89"/>
      <c r="M972" s="78"/>
      <c r="N972" s="87"/>
      <c r="O972" s="79"/>
      <c r="Q972" s="46"/>
    </row>
    <row r="973" spans="1:17" s="40" customFormat="1" ht="20.25" customHeight="1" x14ac:dyDescent="0.2">
      <c r="A973" s="41">
        <v>73536</v>
      </c>
      <c r="B973" s="42">
        <f t="shared" si="99"/>
        <v>0</v>
      </c>
      <c r="C973" s="117"/>
      <c r="D973" s="43">
        <f t="shared" si="100"/>
        <v>0</v>
      </c>
      <c r="E973" s="44">
        <f t="shared" si="98"/>
        <v>0</v>
      </c>
      <c r="F973" s="43">
        <f t="shared" si="101"/>
        <v>0</v>
      </c>
      <c r="G973" s="45" t="e">
        <f>IF(AND(C973&lt;&gt;"",SUM(G$27:G972)&lt;E$19),$E$19/$E$23,0)</f>
        <v>#N/A</v>
      </c>
      <c r="H973" s="43">
        <f t="shared" si="102"/>
        <v>0</v>
      </c>
      <c r="I973" s="43">
        <f t="shared" si="104"/>
        <v>0</v>
      </c>
      <c r="J973" s="78" t="str">
        <f t="shared" si="103"/>
        <v>2100–2101</v>
      </c>
      <c r="K973" s="78"/>
      <c r="L973" s="89"/>
      <c r="M973" s="78"/>
      <c r="N973" s="87"/>
      <c r="O973" s="79"/>
      <c r="Q973" s="46"/>
    </row>
    <row r="974" spans="1:17" s="40" customFormat="1" ht="20.25" customHeight="1" x14ac:dyDescent="0.2">
      <c r="A974" s="41">
        <v>73567</v>
      </c>
      <c r="B974" s="42">
        <f t="shared" si="99"/>
        <v>0</v>
      </c>
      <c r="C974" s="117"/>
      <c r="D974" s="43">
        <f t="shared" si="100"/>
        <v>0</v>
      </c>
      <c r="E974" s="44">
        <f t="shared" si="98"/>
        <v>0</v>
      </c>
      <c r="F974" s="43">
        <f t="shared" si="101"/>
        <v>0</v>
      </c>
      <c r="G974" s="45" t="e">
        <f>IF(AND(C974&lt;&gt;"",SUM(G$27:G973)&lt;E$19),$E$19/$E$23,0)</f>
        <v>#N/A</v>
      </c>
      <c r="H974" s="43">
        <f t="shared" si="102"/>
        <v>0</v>
      </c>
      <c r="I974" s="43">
        <f t="shared" si="104"/>
        <v>0</v>
      </c>
      <c r="J974" s="78" t="str">
        <f t="shared" si="103"/>
        <v>2100–2101</v>
      </c>
      <c r="K974" s="78"/>
      <c r="L974" s="89"/>
      <c r="M974" s="78"/>
      <c r="N974" s="87"/>
      <c r="O974" s="79"/>
      <c r="Q974" s="46"/>
    </row>
    <row r="975" spans="1:17" s="40" customFormat="1" ht="20.25" customHeight="1" x14ac:dyDescent="0.2">
      <c r="A975" s="41">
        <v>73597</v>
      </c>
      <c r="B975" s="42">
        <f t="shared" si="99"/>
        <v>0</v>
      </c>
      <c r="C975" s="117"/>
      <c r="D975" s="43">
        <f t="shared" si="100"/>
        <v>0</v>
      </c>
      <c r="E975" s="44">
        <f t="shared" si="98"/>
        <v>0</v>
      </c>
      <c r="F975" s="43">
        <f t="shared" si="101"/>
        <v>0</v>
      </c>
      <c r="G975" s="45" t="e">
        <f>IF(AND(C975&lt;&gt;"",SUM(G$27:G974)&lt;E$19),$E$19/$E$23,0)</f>
        <v>#N/A</v>
      </c>
      <c r="H975" s="43">
        <f t="shared" si="102"/>
        <v>0</v>
      </c>
      <c r="I975" s="43">
        <f t="shared" si="104"/>
        <v>0</v>
      </c>
      <c r="J975" s="78" t="str">
        <f t="shared" si="103"/>
        <v>2101–2102</v>
      </c>
      <c r="K975" s="78"/>
      <c r="L975" s="89"/>
      <c r="M975" s="78"/>
      <c r="N975" s="87"/>
      <c r="O975" s="79"/>
      <c r="Q975" s="46"/>
    </row>
    <row r="976" spans="1:17" s="40" customFormat="1" ht="20.25" customHeight="1" x14ac:dyDescent="0.2">
      <c r="A976" s="41">
        <v>73628</v>
      </c>
      <c r="B976" s="42">
        <f t="shared" si="99"/>
        <v>0</v>
      </c>
      <c r="C976" s="117"/>
      <c r="D976" s="43">
        <f t="shared" si="100"/>
        <v>0</v>
      </c>
      <c r="E976" s="44">
        <f t="shared" si="98"/>
        <v>0</v>
      </c>
      <c r="F976" s="43">
        <f t="shared" si="101"/>
        <v>0</v>
      </c>
      <c r="G976" s="45" t="e">
        <f>IF(AND(C976&lt;&gt;"",SUM(G$27:G975)&lt;E$19),$E$19/$E$23,0)</f>
        <v>#N/A</v>
      </c>
      <c r="H976" s="43">
        <f t="shared" si="102"/>
        <v>0</v>
      </c>
      <c r="I976" s="43">
        <f t="shared" si="104"/>
        <v>0</v>
      </c>
      <c r="J976" s="78" t="str">
        <f t="shared" si="103"/>
        <v>2101–2102</v>
      </c>
      <c r="K976" s="78"/>
      <c r="L976" s="89"/>
      <c r="M976" s="78"/>
      <c r="N976" s="87"/>
      <c r="O976" s="79"/>
      <c r="Q976" s="46"/>
    </row>
    <row r="977" spans="1:17" s="40" customFormat="1" ht="20.25" customHeight="1" x14ac:dyDescent="0.2">
      <c r="A977" s="41">
        <v>73659</v>
      </c>
      <c r="B977" s="42">
        <f t="shared" si="99"/>
        <v>0</v>
      </c>
      <c r="C977" s="117"/>
      <c r="D977" s="43">
        <f t="shared" si="100"/>
        <v>0</v>
      </c>
      <c r="E977" s="44">
        <f t="shared" si="98"/>
        <v>0</v>
      </c>
      <c r="F977" s="43">
        <f t="shared" si="101"/>
        <v>0</v>
      </c>
      <c r="G977" s="45" t="e">
        <f>IF(AND(C977&lt;&gt;"",SUM(G$27:G976)&lt;E$19),$E$19/$E$23,0)</f>
        <v>#N/A</v>
      </c>
      <c r="H977" s="43">
        <f t="shared" si="102"/>
        <v>0</v>
      </c>
      <c r="I977" s="43">
        <f t="shared" si="104"/>
        <v>0</v>
      </c>
      <c r="J977" s="78" t="str">
        <f t="shared" si="103"/>
        <v>2101–2102</v>
      </c>
      <c r="K977" s="78"/>
      <c r="L977" s="89"/>
      <c r="M977" s="78"/>
      <c r="N977" s="87"/>
      <c r="O977" s="79"/>
      <c r="Q977" s="46"/>
    </row>
    <row r="978" spans="1:17" s="40" customFormat="1" ht="20.25" customHeight="1" x14ac:dyDescent="0.2">
      <c r="A978" s="41">
        <v>73689</v>
      </c>
      <c r="B978" s="42">
        <f t="shared" si="99"/>
        <v>0</v>
      </c>
      <c r="C978" s="117"/>
      <c r="D978" s="43">
        <f t="shared" si="100"/>
        <v>0</v>
      </c>
      <c r="E978" s="44">
        <f t="shared" si="98"/>
        <v>0</v>
      </c>
      <c r="F978" s="43">
        <f t="shared" si="101"/>
        <v>0</v>
      </c>
      <c r="G978" s="45" t="e">
        <f>IF(AND(C978&lt;&gt;"",SUM(G$27:G977)&lt;E$19),$E$19/$E$23,0)</f>
        <v>#N/A</v>
      </c>
      <c r="H978" s="43">
        <f t="shared" si="102"/>
        <v>0</v>
      </c>
      <c r="I978" s="43">
        <f t="shared" si="104"/>
        <v>0</v>
      </c>
      <c r="J978" s="78" t="str">
        <f t="shared" si="103"/>
        <v>2101–2102</v>
      </c>
      <c r="K978" s="78"/>
      <c r="L978" s="89"/>
      <c r="M978" s="78"/>
      <c r="N978" s="87"/>
      <c r="O978" s="79"/>
      <c r="Q978" s="46"/>
    </row>
    <row r="979" spans="1:17" s="40" customFormat="1" ht="20.25" customHeight="1" x14ac:dyDescent="0.2">
      <c r="A979" s="41">
        <v>73720</v>
      </c>
      <c r="B979" s="42">
        <f t="shared" si="99"/>
        <v>0</v>
      </c>
      <c r="C979" s="117"/>
      <c r="D979" s="43">
        <f t="shared" si="100"/>
        <v>0</v>
      </c>
      <c r="E979" s="44">
        <f t="shared" si="98"/>
        <v>0</v>
      </c>
      <c r="F979" s="43">
        <f t="shared" si="101"/>
        <v>0</v>
      </c>
      <c r="G979" s="45" t="e">
        <f>IF(AND(C979&lt;&gt;"",SUM(G$27:G978)&lt;E$19),$E$19/$E$23,0)</f>
        <v>#N/A</v>
      </c>
      <c r="H979" s="43">
        <f t="shared" si="102"/>
        <v>0</v>
      </c>
      <c r="I979" s="43">
        <f t="shared" si="104"/>
        <v>0</v>
      </c>
      <c r="J979" s="78" t="str">
        <f t="shared" si="103"/>
        <v>2101–2102</v>
      </c>
      <c r="K979" s="78"/>
      <c r="L979" s="89"/>
      <c r="M979" s="78"/>
      <c r="N979" s="87"/>
      <c r="O979" s="79"/>
      <c r="Q979" s="46"/>
    </row>
    <row r="980" spans="1:17" s="40" customFormat="1" ht="20.25" customHeight="1" x14ac:dyDescent="0.2">
      <c r="A980" s="41">
        <v>73750</v>
      </c>
      <c r="B980" s="42">
        <f t="shared" si="99"/>
        <v>0</v>
      </c>
      <c r="C980" s="117"/>
      <c r="D980" s="43">
        <f t="shared" si="100"/>
        <v>0</v>
      </c>
      <c r="E980" s="44">
        <f t="shared" si="98"/>
        <v>0</v>
      </c>
      <c r="F980" s="43">
        <f t="shared" si="101"/>
        <v>0</v>
      </c>
      <c r="G980" s="45" t="e">
        <f>IF(AND(C980&lt;&gt;"",SUM(G$27:G979)&lt;E$19),$E$19/$E$23,0)</f>
        <v>#N/A</v>
      </c>
      <c r="H980" s="43">
        <f t="shared" si="102"/>
        <v>0</v>
      </c>
      <c r="I980" s="43">
        <f t="shared" si="104"/>
        <v>0</v>
      </c>
      <c r="J980" s="78" t="str">
        <f t="shared" si="103"/>
        <v>2101–2102</v>
      </c>
      <c r="K980" s="78"/>
      <c r="L980" s="89"/>
      <c r="M980" s="78"/>
      <c r="N980" s="87"/>
      <c r="O980" s="79"/>
      <c r="Q980" s="46"/>
    </row>
    <row r="981" spans="1:17" s="40" customFormat="1" ht="20.25" customHeight="1" x14ac:dyDescent="0.2">
      <c r="A981" s="41">
        <v>73781</v>
      </c>
      <c r="B981" s="42">
        <f t="shared" si="99"/>
        <v>0</v>
      </c>
      <c r="C981" s="117"/>
      <c r="D981" s="43">
        <f t="shared" si="100"/>
        <v>0</v>
      </c>
      <c r="E981" s="44">
        <f t="shared" si="98"/>
        <v>0</v>
      </c>
      <c r="F981" s="43">
        <f t="shared" si="101"/>
        <v>0</v>
      </c>
      <c r="G981" s="45" t="e">
        <f>IF(AND(C981&lt;&gt;"",SUM(G$27:G980)&lt;E$19),$E$19/$E$23,0)</f>
        <v>#N/A</v>
      </c>
      <c r="H981" s="43">
        <f t="shared" si="102"/>
        <v>0</v>
      </c>
      <c r="I981" s="43">
        <f t="shared" si="104"/>
        <v>0</v>
      </c>
      <c r="J981" s="78" t="str">
        <f t="shared" si="103"/>
        <v>2101–2102</v>
      </c>
      <c r="K981" s="78"/>
      <c r="L981" s="89"/>
      <c r="M981" s="78"/>
      <c r="N981" s="87"/>
      <c r="O981" s="79"/>
      <c r="Q981" s="46"/>
    </row>
    <row r="982" spans="1:17" s="40" customFormat="1" ht="20.25" customHeight="1" x14ac:dyDescent="0.2">
      <c r="A982" s="41">
        <v>73812</v>
      </c>
      <c r="B982" s="42">
        <f t="shared" si="99"/>
        <v>0</v>
      </c>
      <c r="C982" s="117"/>
      <c r="D982" s="43">
        <f t="shared" si="100"/>
        <v>0</v>
      </c>
      <c r="E982" s="44">
        <f t="shared" si="98"/>
        <v>0</v>
      </c>
      <c r="F982" s="43">
        <f t="shared" si="101"/>
        <v>0</v>
      </c>
      <c r="G982" s="45" t="e">
        <f>IF(AND(C982&lt;&gt;"",SUM(G$27:G981)&lt;E$19),$E$19/$E$23,0)</f>
        <v>#N/A</v>
      </c>
      <c r="H982" s="43">
        <f t="shared" si="102"/>
        <v>0</v>
      </c>
      <c r="I982" s="43">
        <f t="shared" si="104"/>
        <v>0</v>
      </c>
      <c r="J982" s="78" t="str">
        <f t="shared" si="103"/>
        <v>2101–2102</v>
      </c>
      <c r="K982" s="78"/>
      <c r="L982" s="89"/>
      <c r="M982" s="78"/>
      <c r="N982" s="87"/>
      <c r="O982" s="79"/>
      <c r="Q982" s="46"/>
    </row>
    <row r="983" spans="1:17" s="40" customFormat="1" ht="20.25" customHeight="1" x14ac:dyDescent="0.2">
      <c r="A983" s="41">
        <v>73840</v>
      </c>
      <c r="B983" s="42">
        <f t="shared" si="99"/>
        <v>0</v>
      </c>
      <c r="C983" s="117"/>
      <c r="D983" s="43">
        <f t="shared" si="100"/>
        <v>0</v>
      </c>
      <c r="E983" s="44">
        <f t="shared" si="98"/>
        <v>0</v>
      </c>
      <c r="F983" s="43">
        <f t="shared" si="101"/>
        <v>0</v>
      </c>
      <c r="G983" s="45" t="e">
        <f>IF(AND(C983&lt;&gt;"",SUM(G$27:G982)&lt;E$19),$E$19/$E$23,0)</f>
        <v>#N/A</v>
      </c>
      <c r="H983" s="43">
        <f t="shared" si="102"/>
        <v>0</v>
      </c>
      <c r="I983" s="43">
        <f t="shared" si="104"/>
        <v>0</v>
      </c>
      <c r="J983" s="78" t="str">
        <f t="shared" si="103"/>
        <v>2101–2102</v>
      </c>
      <c r="K983" s="78"/>
      <c r="L983" s="89"/>
      <c r="M983" s="78"/>
      <c r="N983" s="87"/>
      <c r="O983" s="79"/>
      <c r="Q983" s="46"/>
    </row>
    <row r="984" spans="1:17" s="40" customFormat="1" ht="20.25" customHeight="1" x14ac:dyDescent="0.2">
      <c r="A984" s="41">
        <v>73871</v>
      </c>
      <c r="B984" s="42">
        <f t="shared" si="99"/>
        <v>0</v>
      </c>
      <c r="C984" s="117"/>
      <c r="D984" s="43">
        <f t="shared" si="100"/>
        <v>0</v>
      </c>
      <c r="E984" s="44">
        <f t="shared" si="98"/>
        <v>0</v>
      </c>
      <c r="F984" s="43">
        <f t="shared" si="101"/>
        <v>0</v>
      </c>
      <c r="G984" s="45" t="e">
        <f>IF(AND(C984&lt;&gt;"",SUM(G$27:G983)&lt;E$19),$E$19/$E$23,0)</f>
        <v>#N/A</v>
      </c>
      <c r="H984" s="43">
        <f t="shared" si="102"/>
        <v>0</v>
      </c>
      <c r="I984" s="43">
        <f t="shared" si="104"/>
        <v>0</v>
      </c>
      <c r="J984" s="78" t="str">
        <f t="shared" si="103"/>
        <v>2101–2102</v>
      </c>
      <c r="K984" s="78"/>
      <c r="L984" s="89"/>
      <c r="M984" s="78"/>
      <c r="N984" s="87"/>
      <c r="O984" s="79"/>
      <c r="Q984" s="46"/>
    </row>
    <row r="985" spans="1:17" s="40" customFormat="1" ht="20.25" customHeight="1" x14ac:dyDescent="0.2">
      <c r="A985" s="41">
        <v>73901</v>
      </c>
      <c r="B985" s="42">
        <f t="shared" si="99"/>
        <v>0</v>
      </c>
      <c r="C985" s="117"/>
      <c r="D985" s="43">
        <f t="shared" si="100"/>
        <v>0</v>
      </c>
      <c r="E985" s="44">
        <f t="shared" si="98"/>
        <v>0</v>
      </c>
      <c r="F985" s="43">
        <f t="shared" si="101"/>
        <v>0</v>
      </c>
      <c r="G985" s="45" t="e">
        <f>IF(AND(C985&lt;&gt;"",SUM(G$27:G984)&lt;E$19),$E$19/$E$23,0)</f>
        <v>#N/A</v>
      </c>
      <c r="H985" s="43">
        <f t="shared" si="102"/>
        <v>0</v>
      </c>
      <c r="I985" s="43">
        <f t="shared" si="104"/>
        <v>0</v>
      </c>
      <c r="J985" s="78" t="str">
        <f t="shared" si="103"/>
        <v>2101–2102</v>
      </c>
      <c r="K985" s="78"/>
      <c r="L985" s="89"/>
      <c r="M985" s="78"/>
      <c r="N985" s="87"/>
      <c r="O985" s="79"/>
      <c r="Q985" s="46"/>
    </row>
    <row r="986" spans="1:17" s="40" customFormat="1" ht="20.25" customHeight="1" x14ac:dyDescent="0.2">
      <c r="A986" s="41">
        <v>73932</v>
      </c>
      <c r="B986" s="42">
        <f t="shared" si="99"/>
        <v>0</v>
      </c>
      <c r="C986" s="117"/>
      <c r="D986" s="43">
        <f t="shared" si="100"/>
        <v>0</v>
      </c>
      <c r="E986" s="44">
        <f t="shared" si="98"/>
        <v>0</v>
      </c>
      <c r="F986" s="43">
        <f t="shared" si="101"/>
        <v>0</v>
      </c>
      <c r="G986" s="45" t="e">
        <f>IF(AND(C986&lt;&gt;"",SUM(G$27:G985)&lt;E$19),$E$19/$E$23,0)</f>
        <v>#N/A</v>
      </c>
      <c r="H986" s="43">
        <f t="shared" si="102"/>
        <v>0</v>
      </c>
      <c r="I986" s="43">
        <f t="shared" si="104"/>
        <v>0</v>
      </c>
      <c r="J986" s="78" t="str">
        <f t="shared" si="103"/>
        <v>2101–2102</v>
      </c>
      <c r="K986" s="78"/>
      <c r="L986" s="89"/>
      <c r="M986" s="78"/>
      <c r="N986" s="87"/>
      <c r="O986" s="79"/>
      <c r="Q986" s="46"/>
    </row>
    <row r="987" spans="1:17" s="40" customFormat="1" ht="20.25" customHeight="1" x14ac:dyDescent="0.2">
      <c r="A987" s="41">
        <v>73962</v>
      </c>
      <c r="B987" s="42">
        <f t="shared" si="99"/>
        <v>0</v>
      </c>
      <c r="C987" s="117"/>
      <c r="D987" s="43">
        <f t="shared" si="100"/>
        <v>0</v>
      </c>
      <c r="E987" s="44">
        <f t="shared" ref="E987:E1050" si="105">C987-D987</f>
        <v>0</v>
      </c>
      <c r="F987" s="43">
        <f t="shared" si="101"/>
        <v>0</v>
      </c>
      <c r="G987" s="45" t="e">
        <f>IF(AND(C987&lt;&gt;"",SUM(G$27:G986)&lt;E$19),$E$19/$E$23,0)</f>
        <v>#N/A</v>
      </c>
      <c r="H987" s="43">
        <f t="shared" si="102"/>
        <v>0</v>
      </c>
      <c r="I987" s="43">
        <f t="shared" si="104"/>
        <v>0</v>
      </c>
      <c r="J987" s="78" t="str">
        <f t="shared" si="103"/>
        <v>2102–2103</v>
      </c>
      <c r="K987" s="78"/>
      <c r="L987" s="89"/>
      <c r="M987" s="78"/>
      <c r="N987" s="87"/>
      <c r="O987" s="79"/>
      <c r="Q987" s="46"/>
    </row>
    <row r="988" spans="1:17" s="40" customFormat="1" ht="20.25" customHeight="1" x14ac:dyDescent="0.2">
      <c r="A988" s="41">
        <v>73993</v>
      </c>
      <c r="B988" s="42">
        <f t="shared" ref="B988:B1051" si="106">IF(C988&gt;0,C988*-1,C988)</f>
        <v>0</v>
      </c>
      <c r="C988" s="117"/>
      <c r="D988" s="43">
        <f t="shared" ref="D988:D1051" si="107">IF(C988="",0,IF($E$15="Beginning",IF(C987&lt;&gt;"",$F987*$E$6/12,0),IF(C987&lt;&gt;"",$F987*$E$6/12,$E$16*$E$6/12)))</f>
        <v>0</v>
      </c>
      <c r="E988" s="44">
        <f t="shared" si="105"/>
        <v>0</v>
      </c>
      <c r="F988" s="43">
        <f t="shared" ref="F988:F1051" si="108">IF(C988="",0,IF(C987="",$E$16-E988,IF(C988&lt;&gt;"",F987-E988)))</f>
        <v>0</v>
      </c>
      <c r="G988" s="45" t="e">
        <f>IF(AND(C988&lt;&gt;"",SUM(G$27:G987)&lt;E$19),$E$19/$E$23,0)</f>
        <v>#N/A</v>
      </c>
      <c r="H988" s="43">
        <f t="shared" ref="H988:H1051" si="109">IF(C988&lt;&gt;"",G988+H987,0)</f>
        <v>0</v>
      </c>
      <c r="I988" s="43">
        <f t="shared" si="104"/>
        <v>0</v>
      </c>
      <c r="J988" s="78" t="str">
        <f t="shared" ref="J988:J1051" si="110">IF(OR(MONTH(A988)=1,MONTH(A988)=2,MONTH(A988)=3,MONTH(A988)=4,MONTH(A988)=5,MONTH(A988)=6),YEAR(A988)-1&amp;"–"&amp;YEAR(A988),YEAR(A988)&amp;"–"&amp;YEAR(A988)+1)</f>
        <v>2102–2103</v>
      </c>
      <c r="K988" s="78"/>
      <c r="L988" s="89"/>
      <c r="M988" s="78"/>
      <c r="N988" s="87"/>
      <c r="O988" s="79"/>
      <c r="Q988" s="46"/>
    </row>
    <row r="989" spans="1:17" s="40" customFormat="1" ht="20.25" customHeight="1" x14ac:dyDescent="0.2">
      <c r="A989" s="41">
        <v>74024</v>
      </c>
      <c r="B989" s="42">
        <f t="shared" si="106"/>
        <v>0</v>
      </c>
      <c r="C989" s="117"/>
      <c r="D989" s="43">
        <f t="shared" si="107"/>
        <v>0</v>
      </c>
      <c r="E989" s="44">
        <f t="shared" si="105"/>
        <v>0</v>
      </c>
      <c r="F989" s="43">
        <f t="shared" si="108"/>
        <v>0</v>
      </c>
      <c r="G989" s="45" t="e">
        <f>IF(AND(C989&lt;&gt;"",SUM(G$27:G988)&lt;E$19),$E$19/$E$23,0)</f>
        <v>#N/A</v>
      </c>
      <c r="H989" s="43">
        <f t="shared" si="109"/>
        <v>0</v>
      </c>
      <c r="I989" s="43">
        <f t="shared" ref="I989:I1052" si="111">IF(C989&lt;&gt;"",$E$19-H989,0)</f>
        <v>0</v>
      </c>
      <c r="J989" s="78" t="str">
        <f t="shared" si="110"/>
        <v>2102–2103</v>
      </c>
      <c r="K989" s="78"/>
      <c r="L989" s="89"/>
      <c r="M989" s="78"/>
      <c r="N989" s="87"/>
      <c r="O989" s="79"/>
      <c r="Q989" s="46"/>
    </row>
    <row r="990" spans="1:17" s="40" customFormat="1" ht="20.25" customHeight="1" x14ac:dyDescent="0.2">
      <c r="A990" s="41">
        <v>74054</v>
      </c>
      <c r="B990" s="42">
        <f t="shared" si="106"/>
        <v>0</v>
      </c>
      <c r="C990" s="117"/>
      <c r="D990" s="43">
        <f t="shared" si="107"/>
        <v>0</v>
      </c>
      <c r="E990" s="44">
        <f t="shared" si="105"/>
        <v>0</v>
      </c>
      <c r="F990" s="43">
        <f t="shared" si="108"/>
        <v>0</v>
      </c>
      <c r="G990" s="45" t="e">
        <f>IF(AND(C990&lt;&gt;"",SUM(G$27:G989)&lt;E$19),$E$19/$E$23,0)</f>
        <v>#N/A</v>
      </c>
      <c r="H990" s="43">
        <f t="shared" si="109"/>
        <v>0</v>
      </c>
      <c r="I990" s="43">
        <f t="shared" si="111"/>
        <v>0</v>
      </c>
      <c r="J990" s="78" t="str">
        <f t="shared" si="110"/>
        <v>2102–2103</v>
      </c>
      <c r="K990" s="78"/>
      <c r="L990" s="89"/>
      <c r="M990" s="78"/>
      <c r="N990" s="87"/>
      <c r="O990" s="79"/>
      <c r="Q990" s="46"/>
    </row>
    <row r="991" spans="1:17" s="40" customFormat="1" ht="20.25" customHeight="1" x14ac:dyDescent="0.2">
      <c r="A991" s="41">
        <v>74085</v>
      </c>
      <c r="B991" s="42">
        <f t="shared" si="106"/>
        <v>0</v>
      </c>
      <c r="C991" s="117"/>
      <c r="D991" s="43">
        <f t="shared" si="107"/>
        <v>0</v>
      </c>
      <c r="E991" s="44">
        <f t="shared" si="105"/>
        <v>0</v>
      </c>
      <c r="F991" s="43">
        <f t="shared" si="108"/>
        <v>0</v>
      </c>
      <c r="G991" s="45" t="e">
        <f>IF(AND(C991&lt;&gt;"",SUM(G$27:G990)&lt;E$19),$E$19/$E$23,0)</f>
        <v>#N/A</v>
      </c>
      <c r="H991" s="43">
        <f t="shared" si="109"/>
        <v>0</v>
      </c>
      <c r="I991" s="43">
        <f t="shared" si="111"/>
        <v>0</v>
      </c>
      <c r="J991" s="78" t="str">
        <f t="shared" si="110"/>
        <v>2102–2103</v>
      </c>
      <c r="K991" s="78"/>
      <c r="L991" s="89"/>
      <c r="M991" s="78"/>
      <c r="N991" s="87"/>
      <c r="O991" s="79"/>
      <c r="Q991" s="46"/>
    </row>
    <row r="992" spans="1:17" s="40" customFormat="1" ht="20.25" customHeight="1" x14ac:dyDescent="0.2">
      <c r="A992" s="41">
        <v>74115</v>
      </c>
      <c r="B992" s="42">
        <f t="shared" si="106"/>
        <v>0</v>
      </c>
      <c r="C992" s="117"/>
      <c r="D992" s="43">
        <f t="shared" si="107"/>
        <v>0</v>
      </c>
      <c r="E992" s="44">
        <f t="shared" si="105"/>
        <v>0</v>
      </c>
      <c r="F992" s="43">
        <f t="shared" si="108"/>
        <v>0</v>
      </c>
      <c r="G992" s="45" t="e">
        <f>IF(AND(C992&lt;&gt;"",SUM(G$27:G991)&lt;E$19),$E$19/$E$23,0)</f>
        <v>#N/A</v>
      </c>
      <c r="H992" s="43">
        <f t="shared" si="109"/>
        <v>0</v>
      </c>
      <c r="I992" s="43">
        <f t="shared" si="111"/>
        <v>0</v>
      </c>
      <c r="J992" s="78" t="str">
        <f t="shared" si="110"/>
        <v>2102–2103</v>
      </c>
      <c r="K992" s="78"/>
      <c r="L992" s="89"/>
      <c r="M992" s="78"/>
      <c r="N992" s="87"/>
      <c r="O992" s="79"/>
      <c r="Q992" s="46"/>
    </row>
    <row r="993" spans="1:17" s="40" customFormat="1" ht="20.25" customHeight="1" x14ac:dyDescent="0.2">
      <c r="A993" s="41">
        <v>74146</v>
      </c>
      <c r="B993" s="42">
        <f t="shared" si="106"/>
        <v>0</v>
      </c>
      <c r="C993" s="117"/>
      <c r="D993" s="43">
        <f t="shared" si="107"/>
        <v>0</v>
      </c>
      <c r="E993" s="44">
        <f t="shared" si="105"/>
        <v>0</v>
      </c>
      <c r="F993" s="43">
        <f t="shared" si="108"/>
        <v>0</v>
      </c>
      <c r="G993" s="45" t="e">
        <f>IF(AND(C993&lt;&gt;"",SUM(G$27:G992)&lt;E$19),$E$19/$E$23,0)</f>
        <v>#N/A</v>
      </c>
      <c r="H993" s="43">
        <f t="shared" si="109"/>
        <v>0</v>
      </c>
      <c r="I993" s="43">
        <f t="shared" si="111"/>
        <v>0</v>
      </c>
      <c r="J993" s="78" t="str">
        <f t="shared" si="110"/>
        <v>2102–2103</v>
      </c>
      <c r="K993" s="78"/>
      <c r="L993" s="89"/>
      <c r="M993" s="78"/>
      <c r="N993" s="87"/>
      <c r="O993" s="79"/>
      <c r="Q993" s="46"/>
    </row>
    <row r="994" spans="1:17" s="40" customFormat="1" ht="20.25" customHeight="1" x14ac:dyDescent="0.2">
      <c r="A994" s="41">
        <v>74177</v>
      </c>
      <c r="B994" s="42">
        <f t="shared" si="106"/>
        <v>0</v>
      </c>
      <c r="C994" s="117"/>
      <c r="D994" s="43">
        <f t="shared" si="107"/>
        <v>0</v>
      </c>
      <c r="E994" s="44">
        <f t="shared" si="105"/>
        <v>0</v>
      </c>
      <c r="F994" s="43">
        <f t="shared" si="108"/>
        <v>0</v>
      </c>
      <c r="G994" s="45" t="e">
        <f>IF(AND(C994&lt;&gt;"",SUM(G$27:G993)&lt;E$19),$E$19/$E$23,0)</f>
        <v>#N/A</v>
      </c>
      <c r="H994" s="43">
        <f t="shared" si="109"/>
        <v>0</v>
      </c>
      <c r="I994" s="43">
        <f t="shared" si="111"/>
        <v>0</v>
      </c>
      <c r="J994" s="78" t="str">
        <f t="shared" si="110"/>
        <v>2102–2103</v>
      </c>
      <c r="K994" s="78"/>
      <c r="L994" s="89"/>
      <c r="M994" s="78"/>
      <c r="N994" s="87"/>
      <c r="O994" s="79"/>
      <c r="Q994" s="46"/>
    </row>
    <row r="995" spans="1:17" s="40" customFormat="1" ht="20.25" customHeight="1" x14ac:dyDescent="0.2">
      <c r="A995" s="41">
        <v>74205</v>
      </c>
      <c r="B995" s="42">
        <f t="shared" si="106"/>
        <v>0</v>
      </c>
      <c r="C995" s="117"/>
      <c r="D995" s="43">
        <f t="shared" si="107"/>
        <v>0</v>
      </c>
      <c r="E995" s="44">
        <f t="shared" si="105"/>
        <v>0</v>
      </c>
      <c r="F995" s="43">
        <f t="shared" si="108"/>
        <v>0</v>
      </c>
      <c r="G995" s="45" t="e">
        <f>IF(AND(C995&lt;&gt;"",SUM(G$27:G994)&lt;E$19),$E$19/$E$23,0)</f>
        <v>#N/A</v>
      </c>
      <c r="H995" s="43">
        <f t="shared" si="109"/>
        <v>0</v>
      </c>
      <c r="I995" s="43">
        <f t="shared" si="111"/>
        <v>0</v>
      </c>
      <c r="J995" s="78" t="str">
        <f t="shared" si="110"/>
        <v>2102–2103</v>
      </c>
      <c r="K995" s="78"/>
      <c r="L995" s="89"/>
      <c r="M995" s="78"/>
      <c r="N995" s="87"/>
      <c r="O995" s="79"/>
      <c r="Q995" s="46"/>
    </row>
    <row r="996" spans="1:17" s="40" customFormat="1" ht="20.25" customHeight="1" x14ac:dyDescent="0.2">
      <c r="A996" s="41">
        <v>74236</v>
      </c>
      <c r="B996" s="42">
        <f t="shared" si="106"/>
        <v>0</v>
      </c>
      <c r="C996" s="117"/>
      <c r="D996" s="43">
        <f t="shared" si="107"/>
        <v>0</v>
      </c>
      <c r="E996" s="44">
        <f t="shared" si="105"/>
        <v>0</v>
      </c>
      <c r="F996" s="43">
        <f t="shared" si="108"/>
        <v>0</v>
      </c>
      <c r="G996" s="45" t="e">
        <f>IF(AND(C996&lt;&gt;"",SUM(G$27:G995)&lt;E$19),$E$19/$E$23,0)</f>
        <v>#N/A</v>
      </c>
      <c r="H996" s="43">
        <f t="shared" si="109"/>
        <v>0</v>
      </c>
      <c r="I996" s="43">
        <f t="shared" si="111"/>
        <v>0</v>
      </c>
      <c r="J996" s="78" t="str">
        <f t="shared" si="110"/>
        <v>2102–2103</v>
      </c>
      <c r="K996" s="78"/>
      <c r="L996" s="89"/>
      <c r="M996" s="78"/>
      <c r="N996" s="87"/>
      <c r="O996" s="79"/>
      <c r="Q996" s="46"/>
    </row>
    <row r="997" spans="1:17" s="40" customFormat="1" ht="20.25" customHeight="1" x14ac:dyDescent="0.2">
      <c r="A997" s="41">
        <v>74266</v>
      </c>
      <c r="B997" s="42">
        <f t="shared" si="106"/>
        <v>0</v>
      </c>
      <c r="C997" s="117"/>
      <c r="D997" s="43">
        <f t="shared" si="107"/>
        <v>0</v>
      </c>
      <c r="E997" s="44">
        <f t="shared" si="105"/>
        <v>0</v>
      </c>
      <c r="F997" s="43">
        <f t="shared" si="108"/>
        <v>0</v>
      </c>
      <c r="G997" s="45" t="e">
        <f>IF(AND(C997&lt;&gt;"",SUM(G$27:G996)&lt;E$19),$E$19/$E$23,0)</f>
        <v>#N/A</v>
      </c>
      <c r="H997" s="43">
        <f t="shared" si="109"/>
        <v>0</v>
      </c>
      <c r="I997" s="43">
        <f t="shared" si="111"/>
        <v>0</v>
      </c>
      <c r="J997" s="78" t="str">
        <f t="shared" si="110"/>
        <v>2102–2103</v>
      </c>
      <c r="K997" s="78"/>
      <c r="L997" s="89"/>
      <c r="M997" s="78"/>
      <c r="N997" s="87"/>
      <c r="O997" s="79"/>
      <c r="Q997" s="46"/>
    </row>
    <row r="998" spans="1:17" s="40" customFormat="1" ht="20.25" customHeight="1" x14ac:dyDescent="0.2">
      <c r="A998" s="41">
        <v>74297</v>
      </c>
      <c r="B998" s="42">
        <f t="shared" si="106"/>
        <v>0</v>
      </c>
      <c r="C998" s="117"/>
      <c r="D998" s="43">
        <f t="shared" si="107"/>
        <v>0</v>
      </c>
      <c r="E998" s="44">
        <f t="shared" si="105"/>
        <v>0</v>
      </c>
      <c r="F998" s="43">
        <f t="shared" si="108"/>
        <v>0</v>
      </c>
      <c r="G998" s="45" t="e">
        <f>IF(AND(C998&lt;&gt;"",SUM(G$27:G997)&lt;E$19),$E$19/$E$23,0)</f>
        <v>#N/A</v>
      </c>
      <c r="H998" s="43">
        <f t="shared" si="109"/>
        <v>0</v>
      </c>
      <c r="I998" s="43">
        <f t="shared" si="111"/>
        <v>0</v>
      </c>
      <c r="J998" s="78" t="str">
        <f t="shared" si="110"/>
        <v>2102–2103</v>
      </c>
      <c r="K998" s="78"/>
      <c r="L998" s="89"/>
      <c r="M998" s="78"/>
      <c r="N998" s="87"/>
      <c r="O998" s="79"/>
      <c r="Q998" s="46"/>
    </row>
    <row r="999" spans="1:17" s="40" customFormat="1" ht="20.25" customHeight="1" x14ac:dyDescent="0.2">
      <c r="A999" s="41">
        <v>74327</v>
      </c>
      <c r="B999" s="42">
        <f t="shared" si="106"/>
        <v>0</v>
      </c>
      <c r="C999" s="117"/>
      <c r="D999" s="43">
        <f t="shared" si="107"/>
        <v>0</v>
      </c>
      <c r="E999" s="44">
        <f t="shared" si="105"/>
        <v>0</v>
      </c>
      <c r="F999" s="43">
        <f t="shared" si="108"/>
        <v>0</v>
      </c>
      <c r="G999" s="45" t="e">
        <f>IF(AND(C999&lt;&gt;"",SUM(G$27:G998)&lt;E$19),$E$19/$E$23,0)</f>
        <v>#N/A</v>
      </c>
      <c r="H999" s="43">
        <f t="shared" si="109"/>
        <v>0</v>
      </c>
      <c r="I999" s="43">
        <f t="shared" si="111"/>
        <v>0</v>
      </c>
      <c r="J999" s="78" t="str">
        <f t="shared" si="110"/>
        <v>2103–2104</v>
      </c>
      <c r="K999" s="78"/>
      <c r="L999" s="89"/>
      <c r="M999" s="78"/>
      <c r="N999" s="87"/>
      <c r="O999" s="79"/>
      <c r="Q999" s="46"/>
    </row>
    <row r="1000" spans="1:17" s="40" customFormat="1" ht="20.25" customHeight="1" x14ac:dyDescent="0.2">
      <c r="A1000" s="41">
        <v>74358</v>
      </c>
      <c r="B1000" s="42">
        <f t="shared" si="106"/>
        <v>0</v>
      </c>
      <c r="C1000" s="117"/>
      <c r="D1000" s="43">
        <f t="shared" si="107"/>
        <v>0</v>
      </c>
      <c r="E1000" s="44">
        <f t="shared" si="105"/>
        <v>0</v>
      </c>
      <c r="F1000" s="43">
        <f t="shared" si="108"/>
        <v>0</v>
      </c>
      <c r="G1000" s="45" t="e">
        <f>IF(AND(C1000&lt;&gt;"",SUM(G$27:G999)&lt;E$19),$E$19/$E$23,0)</f>
        <v>#N/A</v>
      </c>
      <c r="H1000" s="43">
        <f t="shared" si="109"/>
        <v>0</v>
      </c>
      <c r="I1000" s="43">
        <f t="shared" si="111"/>
        <v>0</v>
      </c>
      <c r="J1000" s="78" t="str">
        <f t="shared" si="110"/>
        <v>2103–2104</v>
      </c>
      <c r="K1000" s="78"/>
      <c r="L1000" s="89"/>
      <c r="M1000" s="78"/>
      <c r="N1000" s="87"/>
      <c r="O1000" s="79"/>
      <c r="Q1000" s="46"/>
    </row>
    <row r="1001" spans="1:17" s="40" customFormat="1" ht="20.25" customHeight="1" x14ac:dyDescent="0.2">
      <c r="A1001" s="41">
        <v>74389</v>
      </c>
      <c r="B1001" s="42">
        <f t="shared" si="106"/>
        <v>0</v>
      </c>
      <c r="C1001" s="117"/>
      <c r="D1001" s="43">
        <f t="shared" si="107"/>
        <v>0</v>
      </c>
      <c r="E1001" s="44">
        <f t="shared" si="105"/>
        <v>0</v>
      </c>
      <c r="F1001" s="43">
        <f t="shared" si="108"/>
        <v>0</v>
      </c>
      <c r="G1001" s="45" t="e">
        <f>IF(AND(C1001&lt;&gt;"",SUM(G$27:G1000)&lt;E$19),$E$19/$E$23,0)</f>
        <v>#N/A</v>
      </c>
      <c r="H1001" s="43">
        <f t="shared" si="109"/>
        <v>0</v>
      </c>
      <c r="I1001" s="43">
        <f t="shared" si="111"/>
        <v>0</v>
      </c>
      <c r="J1001" s="78" t="str">
        <f t="shared" si="110"/>
        <v>2103–2104</v>
      </c>
      <c r="K1001" s="78"/>
      <c r="L1001" s="89"/>
      <c r="M1001" s="78"/>
      <c r="N1001" s="87"/>
      <c r="O1001" s="79"/>
      <c r="Q1001" s="46"/>
    </row>
    <row r="1002" spans="1:17" s="40" customFormat="1" ht="20.25" customHeight="1" x14ac:dyDescent="0.2">
      <c r="A1002" s="41">
        <v>74419</v>
      </c>
      <c r="B1002" s="42">
        <f t="shared" si="106"/>
        <v>0</v>
      </c>
      <c r="C1002" s="117"/>
      <c r="D1002" s="43">
        <f t="shared" si="107"/>
        <v>0</v>
      </c>
      <c r="E1002" s="44">
        <f t="shared" si="105"/>
        <v>0</v>
      </c>
      <c r="F1002" s="43">
        <f t="shared" si="108"/>
        <v>0</v>
      </c>
      <c r="G1002" s="45" t="e">
        <f>IF(AND(C1002&lt;&gt;"",SUM(G$27:G1001)&lt;E$19),$E$19/$E$23,0)</f>
        <v>#N/A</v>
      </c>
      <c r="H1002" s="43">
        <f t="shared" si="109"/>
        <v>0</v>
      </c>
      <c r="I1002" s="43">
        <f t="shared" si="111"/>
        <v>0</v>
      </c>
      <c r="J1002" s="78" t="str">
        <f t="shared" si="110"/>
        <v>2103–2104</v>
      </c>
      <c r="K1002" s="78"/>
      <c r="L1002" s="89"/>
      <c r="M1002" s="78"/>
      <c r="N1002" s="87"/>
      <c r="O1002" s="79"/>
      <c r="Q1002" s="46"/>
    </row>
    <row r="1003" spans="1:17" s="40" customFormat="1" ht="20.25" customHeight="1" x14ac:dyDescent="0.2">
      <c r="A1003" s="41">
        <v>74450</v>
      </c>
      <c r="B1003" s="42">
        <f t="shared" si="106"/>
        <v>0</v>
      </c>
      <c r="C1003" s="117"/>
      <c r="D1003" s="43">
        <f t="shared" si="107"/>
        <v>0</v>
      </c>
      <c r="E1003" s="44">
        <f t="shared" si="105"/>
        <v>0</v>
      </c>
      <c r="F1003" s="43">
        <f t="shared" si="108"/>
        <v>0</v>
      </c>
      <c r="G1003" s="45" t="e">
        <f>IF(AND(C1003&lt;&gt;"",SUM(G$27:G1002)&lt;E$19),$E$19/$E$23,0)</f>
        <v>#N/A</v>
      </c>
      <c r="H1003" s="43">
        <f t="shared" si="109"/>
        <v>0</v>
      </c>
      <c r="I1003" s="43">
        <f t="shared" si="111"/>
        <v>0</v>
      </c>
      <c r="J1003" s="78" t="str">
        <f t="shared" si="110"/>
        <v>2103–2104</v>
      </c>
      <c r="K1003" s="78"/>
      <c r="L1003" s="89"/>
      <c r="M1003" s="78"/>
      <c r="N1003" s="87"/>
      <c r="O1003" s="79"/>
      <c r="Q1003" s="46"/>
    </row>
    <row r="1004" spans="1:17" s="40" customFormat="1" ht="20.25" customHeight="1" x14ac:dyDescent="0.2">
      <c r="A1004" s="41">
        <v>74480</v>
      </c>
      <c r="B1004" s="42">
        <f t="shared" si="106"/>
        <v>0</v>
      </c>
      <c r="C1004" s="117"/>
      <c r="D1004" s="43">
        <f t="shared" si="107"/>
        <v>0</v>
      </c>
      <c r="E1004" s="44">
        <f t="shared" si="105"/>
        <v>0</v>
      </c>
      <c r="F1004" s="43">
        <f t="shared" si="108"/>
        <v>0</v>
      </c>
      <c r="G1004" s="45" t="e">
        <f>IF(AND(C1004&lt;&gt;"",SUM(G$27:G1003)&lt;E$19),$E$19/$E$23,0)</f>
        <v>#N/A</v>
      </c>
      <c r="H1004" s="43">
        <f t="shared" si="109"/>
        <v>0</v>
      </c>
      <c r="I1004" s="43">
        <f t="shared" si="111"/>
        <v>0</v>
      </c>
      <c r="J1004" s="78" t="str">
        <f t="shared" si="110"/>
        <v>2103–2104</v>
      </c>
      <c r="K1004" s="78"/>
      <c r="L1004" s="89"/>
      <c r="M1004" s="78"/>
      <c r="N1004" s="87"/>
      <c r="O1004" s="79"/>
      <c r="Q1004" s="46"/>
    </row>
    <row r="1005" spans="1:17" s="40" customFormat="1" ht="20.25" customHeight="1" x14ac:dyDescent="0.2">
      <c r="A1005" s="41">
        <v>74511</v>
      </c>
      <c r="B1005" s="42">
        <f t="shared" si="106"/>
        <v>0</v>
      </c>
      <c r="C1005" s="117"/>
      <c r="D1005" s="43">
        <f t="shared" si="107"/>
        <v>0</v>
      </c>
      <c r="E1005" s="44">
        <f t="shared" si="105"/>
        <v>0</v>
      </c>
      <c r="F1005" s="43">
        <f t="shared" si="108"/>
        <v>0</v>
      </c>
      <c r="G1005" s="45" t="e">
        <f>IF(AND(C1005&lt;&gt;"",SUM(G$27:G1004)&lt;E$19),$E$19/$E$23,0)</f>
        <v>#N/A</v>
      </c>
      <c r="H1005" s="43">
        <f t="shared" si="109"/>
        <v>0</v>
      </c>
      <c r="I1005" s="43">
        <f t="shared" si="111"/>
        <v>0</v>
      </c>
      <c r="J1005" s="78" t="str">
        <f t="shared" si="110"/>
        <v>2103–2104</v>
      </c>
      <c r="K1005" s="78"/>
      <c r="L1005" s="89"/>
      <c r="M1005" s="78"/>
      <c r="N1005" s="87"/>
      <c r="O1005" s="79"/>
      <c r="Q1005" s="46"/>
    </row>
    <row r="1006" spans="1:17" s="40" customFormat="1" ht="20.25" customHeight="1" x14ac:dyDescent="0.2">
      <c r="A1006" s="41">
        <v>74542</v>
      </c>
      <c r="B1006" s="42">
        <f t="shared" si="106"/>
        <v>0</v>
      </c>
      <c r="C1006" s="117"/>
      <c r="D1006" s="43">
        <f t="shared" si="107"/>
        <v>0</v>
      </c>
      <c r="E1006" s="44">
        <f t="shared" si="105"/>
        <v>0</v>
      </c>
      <c r="F1006" s="43">
        <f t="shared" si="108"/>
        <v>0</v>
      </c>
      <c r="G1006" s="45" t="e">
        <f>IF(AND(C1006&lt;&gt;"",SUM(G$27:G1005)&lt;E$19),$E$19/$E$23,0)</f>
        <v>#N/A</v>
      </c>
      <c r="H1006" s="43">
        <f t="shared" si="109"/>
        <v>0</v>
      </c>
      <c r="I1006" s="43">
        <f t="shared" si="111"/>
        <v>0</v>
      </c>
      <c r="J1006" s="78" t="str">
        <f t="shared" si="110"/>
        <v>2103–2104</v>
      </c>
      <c r="K1006" s="78"/>
      <c r="L1006" s="89"/>
      <c r="M1006" s="78"/>
      <c r="N1006" s="87"/>
      <c r="O1006" s="79"/>
      <c r="Q1006" s="46"/>
    </row>
    <row r="1007" spans="1:17" s="40" customFormat="1" ht="20.25" customHeight="1" x14ac:dyDescent="0.2">
      <c r="A1007" s="41">
        <v>74571</v>
      </c>
      <c r="B1007" s="42">
        <f t="shared" si="106"/>
        <v>0</v>
      </c>
      <c r="C1007" s="117"/>
      <c r="D1007" s="43">
        <f t="shared" si="107"/>
        <v>0</v>
      </c>
      <c r="E1007" s="44">
        <f t="shared" si="105"/>
        <v>0</v>
      </c>
      <c r="F1007" s="43">
        <f t="shared" si="108"/>
        <v>0</v>
      </c>
      <c r="G1007" s="45" t="e">
        <f>IF(AND(C1007&lt;&gt;"",SUM(G$27:G1006)&lt;E$19),$E$19/$E$23,0)</f>
        <v>#N/A</v>
      </c>
      <c r="H1007" s="43">
        <f t="shared" si="109"/>
        <v>0</v>
      </c>
      <c r="I1007" s="43">
        <f t="shared" si="111"/>
        <v>0</v>
      </c>
      <c r="J1007" s="78" t="str">
        <f t="shared" si="110"/>
        <v>2103–2104</v>
      </c>
      <c r="K1007" s="78"/>
      <c r="L1007" s="89"/>
      <c r="M1007" s="78"/>
      <c r="N1007" s="87"/>
      <c r="O1007" s="79"/>
      <c r="Q1007" s="46"/>
    </row>
    <row r="1008" spans="1:17" s="40" customFormat="1" ht="20.25" customHeight="1" x14ac:dyDescent="0.2">
      <c r="A1008" s="41">
        <v>74602</v>
      </c>
      <c r="B1008" s="42">
        <f t="shared" si="106"/>
        <v>0</v>
      </c>
      <c r="C1008" s="117"/>
      <c r="D1008" s="43">
        <f t="shared" si="107"/>
        <v>0</v>
      </c>
      <c r="E1008" s="44">
        <f t="shared" si="105"/>
        <v>0</v>
      </c>
      <c r="F1008" s="43">
        <f t="shared" si="108"/>
        <v>0</v>
      </c>
      <c r="G1008" s="45" t="e">
        <f>IF(AND(C1008&lt;&gt;"",SUM(G$27:G1007)&lt;E$19),$E$19/$E$23,0)</f>
        <v>#N/A</v>
      </c>
      <c r="H1008" s="43">
        <f t="shared" si="109"/>
        <v>0</v>
      </c>
      <c r="I1008" s="43">
        <f t="shared" si="111"/>
        <v>0</v>
      </c>
      <c r="J1008" s="78" t="str">
        <f t="shared" si="110"/>
        <v>2103–2104</v>
      </c>
      <c r="K1008" s="78"/>
      <c r="L1008" s="89"/>
      <c r="M1008" s="78"/>
      <c r="N1008" s="87"/>
      <c r="O1008" s="79"/>
      <c r="Q1008" s="46"/>
    </row>
    <row r="1009" spans="1:17" s="40" customFormat="1" ht="20.25" customHeight="1" x14ac:dyDescent="0.2">
      <c r="A1009" s="41">
        <v>74632</v>
      </c>
      <c r="B1009" s="42">
        <f t="shared" si="106"/>
        <v>0</v>
      </c>
      <c r="C1009" s="117"/>
      <c r="D1009" s="43">
        <f t="shared" si="107"/>
        <v>0</v>
      </c>
      <c r="E1009" s="44">
        <f t="shared" si="105"/>
        <v>0</v>
      </c>
      <c r="F1009" s="43">
        <f t="shared" si="108"/>
        <v>0</v>
      </c>
      <c r="G1009" s="45" t="e">
        <f>IF(AND(C1009&lt;&gt;"",SUM(G$27:G1008)&lt;E$19),$E$19/$E$23,0)</f>
        <v>#N/A</v>
      </c>
      <c r="H1009" s="43">
        <f t="shared" si="109"/>
        <v>0</v>
      </c>
      <c r="I1009" s="43">
        <f t="shared" si="111"/>
        <v>0</v>
      </c>
      <c r="J1009" s="78" t="str">
        <f t="shared" si="110"/>
        <v>2103–2104</v>
      </c>
      <c r="K1009" s="78"/>
      <c r="L1009" s="89"/>
      <c r="M1009" s="78"/>
      <c r="N1009" s="87"/>
      <c r="O1009" s="79"/>
      <c r="Q1009" s="46"/>
    </row>
    <row r="1010" spans="1:17" s="40" customFormat="1" ht="20.25" customHeight="1" x14ac:dyDescent="0.2">
      <c r="A1010" s="41">
        <v>74663</v>
      </c>
      <c r="B1010" s="42">
        <f t="shared" si="106"/>
        <v>0</v>
      </c>
      <c r="C1010" s="117"/>
      <c r="D1010" s="43">
        <f t="shared" si="107"/>
        <v>0</v>
      </c>
      <c r="E1010" s="44">
        <f t="shared" si="105"/>
        <v>0</v>
      </c>
      <c r="F1010" s="43">
        <f t="shared" si="108"/>
        <v>0</v>
      </c>
      <c r="G1010" s="45" t="e">
        <f>IF(AND(C1010&lt;&gt;"",SUM(G$27:G1009)&lt;E$19),$E$19/$E$23,0)</f>
        <v>#N/A</v>
      </c>
      <c r="H1010" s="43">
        <f t="shared" si="109"/>
        <v>0</v>
      </c>
      <c r="I1010" s="43">
        <f t="shared" si="111"/>
        <v>0</v>
      </c>
      <c r="J1010" s="78" t="str">
        <f t="shared" si="110"/>
        <v>2103–2104</v>
      </c>
      <c r="K1010" s="78"/>
      <c r="L1010" s="89"/>
      <c r="M1010" s="78"/>
      <c r="N1010" s="87"/>
      <c r="O1010" s="79"/>
      <c r="Q1010" s="46"/>
    </row>
    <row r="1011" spans="1:17" s="40" customFormat="1" ht="20.25" customHeight="1" x14ac:dyDescent="0.2">
      <c r="A1011" s="41">
        <v>74693</v>
      </c>
      <c r="B1011" s="42">
        <f t="shared" si="106"/>
        <v>0</v>
      </c>
      <c r="C1011" s="117"/>
      <c r="D1011" s="43">
        <f t="shared" si="107"/>
        <v>0</v>
      </c>
      <c r="E1011" s="44">
        <f t="shared" si="105"/>
        <v>0</v>
      </c>
      <c r="F1011" s="43">
        <f t="shared" si="108"/>
        <v>0</v>
      </c>
      <c r="G1011" s="45" t="e">
        <f>IF(AND(C1011&lt;&gt;"",SUM(G$27:G1010)&lt;E$19),$E$19/$E$23,0)</f>
        <v>#N/A</v>
      </c>
      <c r="H1011" s="43">
        <f t="shared" si="109"/>
        <v>0</v>
      </c>
      <c r="I1011" s="43">
        <f t="shared" si="111"/>
        <v>0</v>
      </c>
      <c r="J1011" s="78" t="str">
        <f t="shared" si="110"/>
        <v>2104–2105</v>
      </c>
      <c r="K1011" s="78"/>
      <c r="L1011" s="89"/>
      <c r="M1011" s="78"/>
      <c r="N1011" s="87"/>
      <c r="O1011" s="79"/>
      <c r="Q1011" s="46"/>
    </row>
    <row r="1012" spans="1:17" s="40" customFormat="1" ht="20.25" customHeight="1" x14ac:dyDescent="0.2">
      <c r="A1012" s="41">
        <v>74724</v>
      </c>
      <c r="B1012" s="42">
        <f t="shared" si="106"/>
        <v>0</v>
      </c>
      <c r="C1012" s="117"/>
      <c r="D1012" s="43">
        <f t="shared" si="107"/>
        <v>0</v>
      </c>
      <c r="E1012" s="44">
        <f t="shared" si="105"/>
        <v>0</v>
      </c>
      <c r="F1012" s="43">
        <f t="shared" si="108"/>
        <v>0</v>
      </c>
      <c r="G1012" s="45" t="e">
        <f>IF(AND(C1012&lt;&gt;"",SUM(G$27:G1011)&lt;E$19),$E$19/$E$23,0)</f>
        <v>#N/A</v>
      </c>
      <c r="H1012" s="43">
        <f t="shared" si="109"/>
        <v>0</v>
      </c>
      <c r="I1012" s="43">
        <f t="shared" si="111"/>
        <v>0</v>
      </c>
      <c r="J1012" s="78" t="str">
        <f t="shared" si="110"/>
        <v>2104–2105</v>
      </c>
      <c r="K1012" s="78"/>
      <c r="L1012" s="89"/>
      <c r="M1012" s="78"/>
      <c r="N1012" s="87"/>
      <c r="O1012" s="79"/>
      <c r="Q1012" s="46"/>
    </row>
    <row r="1013" spans="1:17" s="40" customFormat="1" ht="20.25" customHeight="1" x14ac:dyDescent="0.2">
      <c r="A1013" s="41">
        <v>74755</v>
      </c>
      <c r="B1013" s="42">
        <f t="shared" si="106"/>
        <v>0</v>
      </c>
      <c r="C1013" s="117"/>
      <c r="D1013" s="43">
        <f t="shared" si="107"/>
        <v>0</v>
      </c>
      <c r="E1013" s="44">
        <f t="shared" si="105"/>
        <v>0</v>
      </c>
      <c r="F1013" s="43">
        <f t="shared" si="108"/>
        <v>0</v>
      </c>
      <c r="G1013" s="45" t="e">
        <f>IF(AND(C1013&lt;&gt;"",SUM(G$27:G1012)&lt;E$19),$E$19/$E$23,0)</f>
        <v>#N/A</v>
      </c>
      <c r="H1013" s="43">
        <f t="shared" si="109"/>
        <v>0</v>
      </c>
      <c r="I1013" s="43">
        <f t="shared" si="111"/>
        <v>0</v>
      </c>
      <c r="J1013" s="78" t="str">
        <f t="shared" si="110"/>
        <v>2104–2105</v>
      </c>
      <c r="K1013" s="78"/>
      <c r="L1013" s="89"/>
      <c r="M1013" s="78"/>
      <c r="N1013" s="87"/>
      <c r="O1013" s="79"/>
      <c r="Q1013" s="46"/>
    </row>
    <row r="1014" spans="1:17" s="40" customFormat="1" ht="20.25" customHeight="1" x14ac:dyDescent="0.2">
      <c r="A1014" s="41">
        <v>74785</v>
      </c>
      <c r="B1014" s="42">
        <f t="shared" si="106"/>
        <v>0</v>
      </c>
      <c r="C1014" s="117"/>
      <c r="D1014" s="43">
        <f t="shared" si="107"/>
        <v>0</v>
      </c>
      <c r="E1014" s="44">
        <f t="shared" si="105"/>
        <v>0</v>
      </c>
      <c r="F1014" s="43">
        <f t="shared" si="108"/>
        <v>0</v>
      </c>
      <c r="G1014" s="45" t="e">
        <f>IF(AND(C1014&lt;&gt;"",SUM(G$27:G1013)&lt;E$19),$E$19/$E$23,0)</f>
        <v>#N/A</v>
      </c>
      <c r="H1014" s="43">
        <f t="shared" si="109"/>
        <v>0</v>
      </c>
      <c r="I1014" s="43">
        <f t="shared" si="111"/>
        <v>0</v>
      </c>
      <c r="J1014" s="78" t="str">
        <f t="shared" si="110"/>
        <v>2104–2105</v>
      </c>
      <c r="K1014" s="78"/>
      <c r="L1014" s="89"/>
      <c r="M1014" s="78"/>
      <c r="N1014" s="87"/>
      <c r="O1014" s="79"/>
      <c r="Q1014" s="46"/>
    </row>
    <row r="1015" spans="1:17" s="40" customFormat="1" ht="20.25" customHeight="1" x14ac:dyDescent="0.2">
      <c r="A1015" s="41">
        <v>74816</v>
      </c>
      <c r="B1015" s="42">
        <f t="shared" si="106"/>
        <v>0</v>
      </c>
      <c r="C1015" s="117"/>
      <c r="D1015" s="43">
        <f t="shared" si="107"/>
        <v>0</v>
      </c>
      <c r="E1015" s="44">
        <f t="shared" si="105"/>
        <v>0</v>
      </c>
      <c r="F1015" s="43">
        <f t="shared" si="108"/>
        <v>0</v>
      </c>
      <c r="G1015" s="45" t="e">
        <f>IF(AND(C1015&lt;&gt;"",SUM(G$27:G1014)&lt;E$19),$E$19/$E$23,0)</f>
        <v>#N/A</v>
      </c>
      <c r="H1015" s="43">
        <f t="shared" si="109"/>
        <v>0</v>
      </c>
      <c r="I1015" s="43">
        <f t="shared" si="111"/>
        <v>0</v>
      </c>
      <c r="J1015" s="78" t="str">
        <f t="shared" si="110"/>
        <v>2104–2105</v>
      </c>
      <c r="K1015" s="78"/>
      <c r="L1015" s="89"/>
      <c r="M1015" s="78"/>
      <c r="N1015" s="87"/>
      <c r="O1015" s="79"/>
      <c r="Q1015" s="46"/>
    </row>
    <row r="1016" spans="1:17" s="40" customFormat="1" ht="20.25" customHeight="1" x14ac:dyDescent="0.2">
      <c r="A1016" s="41">
        <v>74846</v>
      </c>
      <c r="B1016" s="42">
        <f t="shared" si="106"/>
        <v>0</v>
      </c>
      <c r="C1016" s="117"/>
      <c r="D1016" s="43">
        <f t="shared" si="107"/>
        <v>0</v>
      </c>
      <c r="E1016" s="44">
        <f t="shared" si="105"/>
        <v>0</v>
      </c>
      <c r="F1016" s="43">
        <f t="shared" si="108"/>
        <v>0</v>
      </c>
      <c r="G1016" s="45" t="e">
        <f>IF(AND(C1016&lt;&gt;"",SUM(G$27:G1015)&lt;E$19),$E$19/$E$23,0)</f>
        <v>#N/A</v>
      </c>
      <c r="H1016" s="43">
        <f t="shared" si="109"/>
        <v>0</v>
      </c>
      <c r="I1016" s="43">
        <f t="shared" si="111"/>
        <v>0</v>
      </c>
      <c r="J1016" s="78" t="str">
        <f t="shared" si="110"/>
        <v>2104–2105</v>
      </c>
      <c r="K1016" s="78"/>
      <c r="L1016" s="89"/>
      <c r="M1016" s="78"/>
      <c r="N1016" s="87"/>
      <c r="O1016" s="79"/>
      <c r="Q1016" s="46"/>
    </row>
    <row r="1017" spans="1:17" s="40" customFormat="1" ht="20.25" customHeight="1" x14ac:dyDescent="0.2">
      <c r="A1017" s="41">
        <v>74877</v>
      </c>
      <c r="B1017" s="42">
        <f t="shared" si="106"/>
        <v>0</v>
      </c>
      <c r="C1017" s="117"/>
      <c r="D1017" s="43">
        <f t="shared" si="107"/>
        <v>0</v>
      </c>
      <c r="E1017" s="44">
        <f t="shared" si="105"/>
        <v>0</v>
      </c>
      <c r="F1017" s="43">
        <f t="shared" si="108"/>
        <v>0</v>
      </c>
      <c r="G1017" s="45" t="e">
        <f>IF(AND(C1017&lt;&gt;"",SUM(G$27:G1016)&lt;E$19),$E$19/$E$23,0)</f>
        <v>#N/A</v>
      </c>
      <c r="H1017" s="43">
        <f t="shared" si="109"/>
        <v>0</v>
      </c>
      <c r="I1017" s="43">
        <f t="shared" si="111"/>
        <v>0</v>
      </c>
      <c r="J1017" s="78" t="str">
        <f t="shared" si="110"/>
        <v>2104–2105</v>
      </c>
      <c r="K1017" s="78"/>
      <c r="L1017" s="89"/>
      <c r="M1017" s="78"/>
      <c r="N1017" s="87"/>
      <c r="O1017" s="79"/>
      <c r="Q1017" s="46"/>
    </row>
    <row r="1018" spans="1:17" s="40" customFormat="1" ht="20.25" customHeight="1" x14ac:dyDescent="0.2">
      <c r="A1018" s="41">
        <v>74908</v>
      </c>
      <c r="B1018" s="42">
        <f t="shared" si="106"/>
        <v>0</v>
      </c>
      <c r="C1018" s="117"/>
      <c r="D1018" s="43">
        <f t="shared" si="107"/>
        <v>0</v>
      </c>
      <c r="E1018" s="44">
        <f t="shared" si="105"/>
        <v>0</v>
      </c>
      <c r="F1018" s="43">
        <f t="shared" si="108"/>
        <v>0</v>
      </c>
      <c r="G1018" s="45" t="e">
        <f>IF(AND(C1018&lt;&gt;"",SUM(G$27:G1017)&lt;E$19),$E$19/$E$23,0)</f>
        <v>#N/A</v>
      </c>
      <c r="H1018" s="43">
        <f t="shared" si="109"/>
        <v>0</v>
      </c>
      <c r="I1018" s="43">
        <f t="shared" si="111"/>
        <v>0</v>
      </c>
      <c r="J1018" s="78" t="str">
        <f t="shared" si="110"/>
        <v>2104–2105</v>
      </c>
      <c r="K1018" s="78"/>
      <c r="L1018" s="89"/>
      <c r="M1018" s="78"/>
      <c r="N1018" s="87"/>
      <c r="O1018" s="79"/>
      <c r="Q1018" s="46"/>
    </row>
    <row r="1019" spans="1:17" s="40" customFormat="1" ht="20.25" customHeight="1" x14ac:dyDescent="0.2">
      <c r="A1019" s="41">
        <v>74936</v>
      </c>
      <c r="B1019" s="42">
        <f t="shared" si="106"/>
        <v>0</v>
      </c>
      <c r="C1019" s="117"/>
      <c r="D1019" s="43">
        <f t="shared" si="107"/>
        <v>0</v>
      </c>
      <c r="E1019" s="44">
        <f t="shared" si="105"/>
        <v>0</v>
      </c>
      <c r="F1019" s="43">
        <f t="shared" si="108"/>
        <v>0</v>
      </c>
      <c r="G1019" s="45" t="e">
        <f>IF(AND(C1019&lt;&gt;"",SUM(G$27:G1018)&lt;E$19),$E$19/$E$23,0)</f>
        <v>#N/A</v>
      </c>
      <c r="H1019" s="43">
        <f t="shared" si="109"/>
        <v>0</v>
      </c>
      <c r="I1019" s="43">
        <f t="shared" si="111"/>
        <v>0</v>
      </c>
      <c r="J1019" s="78" t="str">
        <f t="shared" si="110"/>
        <v>2104–2105</v>
      </c>
      <c r="K1019" s="78"/>
      <c r="L1019" s="89"/>
      <c r="M1019" s="78"/>
      <c r="N1019" s="87"/>
      <c r="O1019" s="79"/>
      <c r="Q1019" s="46"/>
    </row>
    <row r="1020" spans="1:17" s="40" customFormat="1" ht="20.25" customHeight="1" x14ac:dyDescent="0.2">
      <c r="A1020" s="41">
        <v>74967</v>
      </c>
      <c r="B1020" s="42">
        <f t="shared" si="106"/>
        <v>0</v>
      </c>
      <c r="C1020" s="117"/>
      <c r="D1020" s="43">
        <f t="shared" si="107"/>
        <v>0</v>
      </c>
      <c r="E1020" s="44">
        <f t="shared" si="105"/>
        <v>0</v>
      </c>
      <c r="F1020" s="43">
        <f t="shared" si="108"/>
        <v>0</v>
      </c>
      <c r="G1020" s="45" t="e">
        <f>IF(AND(C1020&lt;&gt;"",SUM(G$27:G1019)&lt;E$19),$E$19/$E$23,0)</f>
        <v>#N/A</v>
      </c>
      <c r="H1020" s="43">
        <f t="shared" si="109"/>
        <v>0</v>
      </c>
      <c r="I1020" s="43">
        <f t="shared" si="111"/>
        <v>0</v>
      </c>
      <c r="J1020" s="78" t="str">
        <f t="shared" si="110"/>
        <v>2104–2105</v>
      </c>
      <c r="K1020" s="78"/>
      <c r="L1020" s="89"/>
      <c r="M1020" s="78"/>
      <c r="N1020" s="87"/>
      <c r="O1020" s="79"/>
      <c r="Q1020" s="46"/>
    </row>
    <row r="1021" spans="1:17" s="40" customFormat="1" ht="20.25" customHeight="1" x14ac:dyDescent="0.2">
      <c r="A1021" s="41">
        <v>74997</v>
      </c>
      <c r="B1021" s="42">
        <f t="shared" si="106"/>
        <v>0</v>
      </c>
      <c r="C1021" s="117"/>
      <c r="D1021" s="43">
        <f t="shared" si="107"/>
        <v>0</v>
      </c>
      <c r="E1021" s="44">
        <f t="shared" si="105"/>
        <v>0</v>
      </c>
      <c r="F1021" s="43">
        <f t="shared" si="108"/>
        <v>0</v>
      </c>
      <c r="G1021" s="45" t="e">
        <f>IF(AND(C1021&lt;&gt;"",SUM(G$27:G1020)&lt;E$19),$E$19/$E$23,0)</f>
        <v>#N/A</v>
      </c>
      <c r="H1021" s="43">
        <f t="shared" si="109"/>
        <v>0</v>
      </c>
      <c r="I1021" s="43">
        <f t="shared" si="111"/>
        <v>0</v>
      </c>
      <c r="J1021" s="78" t="str">
        <f t="shared" si="110"/>
        <v>2104–2105</v>
      </c>
      <c r="K1021" s="78"/>
      <c r="L1021" s="89"/>
      <c r="M1021" s="78"/>
      <c r="N1021" s="87"/>
      <c r="O1021" s="79"/>
      <c r="Q1021" s="46"/>
    </row>
    <row r="1022" spans="1:17" s="40" customFormat="1" ht="20.25" customHeight="1" x14ac:dyDescent="0.2">
      <c r="A1022" s="41">
        <v>75028</v>
      </c>
      <c r="B1022" s="42">
        <f t="shared" si="106"/>
        <v>0</v>
      </c>
      <c r="C1022" s="117"/>
      <c r="D1022" s="43">
        <f t="shared" si="107"/>
        <v>0</v>
      </c>
      <c r="E1022" s="44">
        <f t="shared" si="105"/>
        <v>0</v>
      </c>
      <c r="F1022" s="43">
        <f t="shared" si="108"/>
        <v>0</v>
      </c>
      <c r="G1022" s="45" t="e">
        <f>IF(AND(C1022&lt;&gt;"",SUM(G$27:G1021)&lt;E$19),$E$19/$E$23,0)</f>
        <v>#N/A</v>
      </c>
      <c r="H1022" s="43">
        <f t="shared" si="109"/>
        <v>0</v>
      </c>
      <c r="I1022" s="43">
        <f t="shared" si="111"/>
        <v>0</v>
      </c>
      <c r="J1022" s="78" t="str">
        <f t="shared" si="110"/>
        <v>2104–2105</v>
      </c>
      <c r="K1022" s="78"/>
      <c r="L1022" s="89"/>
      <c r="M1022" s="78"/>
      <c r="N1022" s="87"/>
      <c r="O1022" s="79"/>
      <c r="Q1022" s="46"/>
    </row>
    <row r="1023" spans="1:17" s="40" customFormat="1" ht="20.25" customHeight="1" x14ac:dyDescent="0.2">
      <c r="A1023" s="41">
        <v>75058</v>
      </c>
      <c r="B1023" s="42">
        <f t="shared" si="106"/>
        <v>0</v>
      </c>
      <c r="C1023" s="117"/>
      <c r="D1023" s="43">
        <f t="shared" si="107"/>
        <v>0</v>
      </c>
      <c r="E1023" s="44">
        <f t="shared" si="105"/>
        <v>0</v>
      </c>
      <c r="F1023" s="43">
        <f t="shared" si="108"/>
        <v>0</v>
      </c>
      <c r="G1023" s="45" t="e">
        <f>IF(AND(C1023&lt;&gt;"",SUM(G$27:G1022)&lt;E$19),$E$19/$E$23,0)</f>
        <v>#N/A</v>
      </c>
      <c r="H1023" s="43">
        <f t="shared" si="109"/>
        <v>0</v>
      </c>
      <c r="I1023" s="43">
        <f t="shared" si="111"/>
        <v>0</v>
      </c>
      <c r="J1023" s="78" t="str">
        <f t="shared" si="110"/>
        <v>2105–2106</v>
      </c>
      <c r="K1023" s="78"/>
      <c r="L1023" s="89"/>
      <c r="M1023" s="78"/>
      <c r="N1023" s="87"/>
      <c r="O1023" s="79"/>
      <c r="Q1023" s="46"/>
    </row>
    <row r="1024" spans="1:17" s="40" customFormat="1" ht="20.25" customHeight="1" x14ac:dyDescent="0.2">
      <c r="A1024" s="41">
        <v>75089</v>
      </c>
      <c r="B1024" s="42">
        <f t="shared" si="106"/>
        <v>0</v>
      </c>
      <c r="C1024" s="117"/>
      <c r="D1024" s="43">
        <f t="shared" si="107"/>
        <v>0</v>
      </c>
      <c r="E1024" s="44">
        <f t="shared" si="105"/>
        <v>0</v>
      </c>
      <c r="F1024" s="43">
        <f t="shared" si="108"/>
        <v>0</v>
      </c>
      <c r="G1024" s="45" t="e">
        <f>IF(AND(C1024&lt;&gt;"",SUM(G$27:G1023)&lt;E$19),$E$19/$E$23,0)</f>
        <v>#N/A</v>
      </c>
      <c r="H1024" s="43">
        <f t="shared" si="109"/>
        <v>0</v>
      </c>
      <c r="I1024" s="43">
        <f t="shared" si="111"/>
        <v>0</v>
      </c>
      <c r="J1024" s="78" t="str">
        <f t="shared" si="110"/>
        <v>2105–2106</v>
      </c>
      <c r="K1024" s="78"/>
      <c r="L1024" s="89"/>
      <c r="M1024" s="78"/>
      <c r="N1024" s="87"/>
      <c r="O1024" s="79"/>
      <c r="Q1024" s="46"/>
    </row>
    <row r="1025" spans="1:17" s="40" customFormat="1" ht="20.25" customHeight="1" x14ac:dyDescent="0.2">
      <c r="A1025" s="41">
        <v>75120</v>
      </c>
      <c r="B1025" s="42">
        <f t="shared" si="106"/>
        <v>0</v>
      </c>
      <c r="C1025" s="117"/>
      <c r="D1025" s="43">
        <f t="shared" si="107"/>
        <v>0</v>
      </c>
      <c r="E1025" s="44">
        <f t="shared" si="105"/>
        <v>0</v>
      </c>
      <c r="F1025" s="43">
        <f t="shared" si="108"/>
        <v>0</v>
      </c>
      <c r="G1025" s="45" t="e">
        <f>IF(AND(C1025&lt;&gt;"",SUM(G$27:G1024)&lt;E$19),$E$19/$E$23,0)</f>
        <v>#N/A</v>
      </c>
      <c r="H1025" s="43">
        <f t="shared" si="109"/>
        <v>0</v>
      </c>
      <c r="I1025" s="43">
        <f t="shared" si="111"/>
        <v>0</v>
      </c>
      <c r="J1025" s="78" t="str">
        <f t="shared" si="110"/>
        <v>2105–2106</v>
      </c>
      <c r="K1025" s="78"/>
      <c r="L1025" s="89"/>
      <c r="M1025" s="78"/>
      <c r="N1025" s="87"/>
      <c r="O1025" s="79"/>
      <c r="Q1025" s="46"/>
    </row>
    <row r="1026" spans="1:17" s="40" customFormat="1" ht="20.25" customHeight="1" x14ac:dyDescent="0.2">
      <c r="A1026" s="41">
        <v>75150</v>
      </c>
      <c r="B1026" s="42">
        <f t="shared" si="106"/>
        <v>0</v>
      </c>
      <c r="C1026" s="117"/>
      <c r="D1026" s="43">
        <f t="shared" si="107"/>
        <v>0</v>
      </c>
      <c r="E1026" s="44">
        <f t="shared" si="105"/>
        <v>0</v>
      </c>
      <c r="F1026" s="43">
        <f t="shared" si="108"/>
        <v>0</v>
      </c>
      <c r="G1026" s="45" t="e">
        <f>IF(AND(C1026&lt;&gt;"",SUM(G$27:G1025)&lt;E$19),$E$19/$E$23,0)</f>
        <v>#N/A</v>
      </c>
      <c r="H1026" s="43">
        <f t="shared" si="109"/>
        <v>0</v>
      </c>
      <c r="I1026" s="43">
        <f t="shared" si="111"/>
        <v>0</v>
      </c>
      <c r="J1026" s="78" t="str">
        <f t="shared" si="110"/>
        <v>2105–2106</v>
      </c>
      <c r="K1026" s="78"/>
      <c r="L1026" s="89"/>
      <c r="M1026" s="78"/>
      <c r="N1026" s="87"/>
      <c r="O1026" s="79"/>
      <c r="Q1026" s="46"/>
    </row>
    <row r="1027" spans="1:17" s="40" customFormat="1" ht="20.25" customHeight="1" x14ac:dyDescent="0.2">
      <c r="A1027" s="41">
        <v>75181</v>
      </c>
      <c r="B1027" s="42">
        <f t="shared" si="106"/>
        <v>0</v>
      </c>
      <c r="C1027" s="117"/>
      <c r="D1027" s="43">
        <f t="shared" si="107"/>
        <v>0</v>
      </c>
      <c r="E1027" s="44">
        <f t="shared" si="105"/>
        <v>0</v>
      </c>
      <c r="F1027" s="43">
        <f t="shared" si="108"/>
        <v>0</v>
      </c>
      <c r="G1027" s="45" t="e">
        <f>IF(AND(C1027&lt;&gt;"",SUM(G$27:G1026)&lt;E$19),$E$19/$E$23,0)</f>
        <v>#N/A</v>
      </c>
      <c r="H1027" s="43">
        <f t="shared" si="109"/>
        <v>0</v>
      </c>
      <c r="I1027" s="43">
        <f t="shared" si="111"/>
        <v>0</v>
      </c>
      <c r="J1027" s="78" t="str">
        <f t="shared" si="110"/>
        <v>2105–2106</v>
      </c>
      <c r="K1027" s="78"/>
      <c r="L1027" s="89"/>
      <c r="M1027" s="78"/>
      <c r="N1027" s="87"/>
      <c r="O1027" s="79"/>
      <c r="Q1027" s="46"/>
    </row>
    <row r="1028" spans="1:17" s="40" customFormat="1" ht="20.25" customHeight="1" x14ac:dyDescent="0.2">
      <c r="A1028" s="41">
        <v>75211</v>
      </c>
      <c r="B1028" s="42">
        <f t="shared" si="106"/>
        <v>0</v>
      </c>
      <c r="C1028" s="117"/>
      <c r="D1028" s="43">
        <f t="shared" si="107"/>
        <v>0</v>
      </c>
      <c r="E1028" s="44">
        <f t="shared" si="105"/>
        <v>0</v>
      </c>
      <c r="F1028" s="43">
        <f t="shared" si="108"/>
        <v>0</v>
      </c>
      <c r="G1028" s="45" t="e">
        <f>IF(AND(C1028&lt;&gt;"",SUM(G$27:G1027)&lt;E$19),$E$19/$E$23,0)</f>
        <v>#N/A</v>
      </c>
      <c r="H1028" s="43">
        <f t="shared" si="109"/>
        <v>0</v>
      </c>
      <c r="I1028" s="43">
        <f t="shared" si="111"/>
        <v>0</v>
      </c>
      <c r="J1028" s="78" t="str">
        <f t="shared" si="110"/>
        <v>2105–2106</v>
      </c>
      <c r="K1028" s="78"/>
      <c r="L1028" s="89"/>
      <c r="M1028" s="78"/>
      <c r="N1028" s="87"/>
      <c r="O1028" s="79"/>
      <c r="Q1028" s="46"/>
    </row>
    <row r="1029" spans="1:17" s="40" customFormat="1" ht="20.25" customHeight="1" x14ac:dyDescent="0.2">
      <c r="A1029" s="41">
        <v>75242</v>
      </c>
      <c r="B1029" s="42">
        <f t="shared" si="106"/>
        <v>0</v>
      </c>
      <c r="C1029" s="117"/>
      <c r="D1029" s="43">
        <f t="shared" si="107"/>
        <v>0</v>
      </c>
      <c r="E1029" s="44">
        <f t="shared" si="105"/>
        <v>0</v>
      </c>
      <c r="F1029" s="43">
        <f t="shared" si="108"/>
        <v>0</v>
      </c>
      <c r="G1029" s="45" t="e">
        <f>IF(AND(C1029&lt;&gt;"",SUM(G$27:G1028)&lt;E$19),$E$19/$E$23,0)</f>
        <v>#N/A</v>
      </c>
      <c r="H1029" s="43">
        <f t="shared" si="109"/>
        <v>0</v>
      </c>
      <c r="I1029" s="43">
        <f t="shared" si="111"/>
        <v>0</v>
      </c>
      <c r="J1029" s="78" t="str">
        <f t="shared" si="110"/>
        <v>2105–2106</v>
      </c>
      <c r="K1029" s="78"/>
      <c r="L1029" s="89"/>
      <c r="M1029" s="78"/>
      <c r="N1029" s="87"/>
      <c r="O1029" s="79"/>
      <c r="Q1029" s="46"/>
    </row>
    <row r="1030" spans="1:17" s="40" customFormat="1" ht="20.25" customHeight="1" x14ac:dyDescent="0.2">
      <c r="A1030" s="41">
        <v>75273</v>
      </c>
      <c r="B1030" s="42">
        <f t="shared" si="106"/>
        <v>0</v>
      </c>
      <c r="C1030" s="117"/>
      <c r="D1030" s="43">
        <f t="shared" si="107"/>
        <v>0</v>
      </c>
      <c r="E1030" s="44">
        <f t="shared" si="105"/>
        <v>0</v>
      </c>
      <c r="F1030" s="43">
        <f t="shared" si="108"/>
        <v>0</v>
      </c>
      <c r="G1030" s="45" t="e">
        <f>IF(AND(C1030&lt;&gt;"",SUM(G$27:G1029)&lt;E$19),$E$19/$E$23,0)</f>
        <v>#N/A</v>
      </c>
      <c r="H1030" s="43">
        <f t="shared" si="109"/>
        <v>0</v>
      </c>
      <c r="I1030" s="43">
        <f t="shared" si="111"/>
        <v>0</v>
      </c>
      <c r="J1030" s="78" t="str">
        <f t="shared" si="110"/>
        <v>2105–2106</v>
      </c>
      <c r="K1030" s="78"/>
      <c r="L1030" s="89"/>
      <c r="M1030" s="78"/>
      <c r="N1030" s="87"/>
      <c r="O1030" s="79"/>
      <c r="Q1030" s="46"/>
    </row>
    <row r="1031" spans="1:17" s="40" customFormat="1" ht="20.25" customHeight="1" x14ac:dyDescent="0.2">
      <c r="A1031" s="41">
        <v>75301</v>
      </c>
      <c r="B1031" s="42">
        <f t="shared" si="106"/>
        <v>0</v>
      </c>
      <c r="C1031" s="117"/>
      <c r="D1031" s="43">
        <f t="shared" si="107"/>
        <v>0</v>
      </c>
      <c r="E1031" s="44">
        <f t="shared" si="105"/>
        <v>0</v>
      </c>
      <c r="F1031" s="43">
        <f t="shared" si="108"/>
        <v>0</v>
      </c>
      <c r="G1031" s="45" t="e">
        <f>IF(AND(C1031&lt;&gt;"",SUM(G$27:G1030)&lt;E$19),$E$19/$E$23,0)</f>
        <v>#N/A</v>
      </c>
      <c r="H1031" s="43">
        <f t="shared" si="109"/>
        <v>0</v>
      </c>
      <c r="I1031" s="43">
        <f t="shared" si="111"/>
        <v>0</v>
      </c>
      <c r="J1031" s="78" t="str">
        <f t="shared" si="110"/>
        <v>2105–2106</v>
      </c>
      <c r="K1031" s="78"/>
      <c r="L1031" s="89"/>
      <c r="M1031" s="78"/>
      <c r="N1031" s="87"/>
      <c r="O1031" s="79"/>
      <c r="Q1031" s="46"/>
    </row>
    <row r="1032" spans="1:17" s="40" customFormat="1" ht="20.25" customHeight="1" x14ac:dyDescent="0.2">
      <c r="A1032" s="41">
        <v>75332</v>
      </c>
      <c r="B1032" s="42">
        <f t="shared" si="106"/>
        <v>0</v>
      </c>
      <c r="C1032" s="117"/>
      <c r="D1032" s="43">
        <f t="shared" si="107"/>
        <v>0</v>
      </c>
      <c r="E1032" s="44">
        <f t="shared" si="105"/>
        <v>0</v>
      </c>
      <c r="F1032" s="43">
        <f t="shared" si="108"/>
        <v>0</v>
      </c>
      <c r="G1032" s="45" t="e">
        <f>IF(AND(C1032&lt;&gt;"",SUM(G$27:G1031)&lt;E$19),$E$19/$E$23,0)</f>
        <v>#N/A</v>
      </c>
      <c r="H1032" s="43">
        <f t="shared" si="109"/>
        <v>0</v>
      </c>
      <c r="I1032" s="43">
        <f t="shared" si="111"/>
        <v>0</v>
      </c>
      <c r="J1032" s="78" t="str">
        <f t="shared" si="110"/>
        <v>2105–2106</v>
      </c>
      <c r="K1032" s="78"/>
      <c r="L1032" s="89"/>
      <c r="M1032" s="78"/>
      <c r="N1032" s="87"/>
      <c r="O1032" s="79"/>
      <c r="Q1032" s="46"/>
    </row>
    <row r="1033" spans="1:17" s="40" customFormat="1" ht="20.25" customHeight="1" x14ac:dyDescent="0.2">
      <c r="A1033" s="41">
        <v>75362</v>
      </c>
      <c r="B1033" s="42">
        <f t="shared" si="106"/>
        <v>0</v>
      </c>
      <c r="C1033" s="117"/>
      <c r="D1033" s="43">
        <f t="shared" si="107"/>
        <v>0</v>
      </c>
      <c r="E1033" s="44">
        <f t="shared" si="105"/>
        <v>0</v>
      </c>
      <c r="F1033" s="43">
        <f t="shared" si="108"/>
        <v>0</v>
      </c>
      <c r="G1033" s="45" t="e">
        <f>IF(AND(C1033&lt;&gt;"",SUM(G$27:G1032)&lt;E$19),$E$19/$E$23,0)</f>
        <v>#N/A</v>
      </c>
      <c r="H1033" s="43">
        <f t="shared" si="109"/>
        <v>0</v>
      </c>
      <c r="I1033" s="43">
        <f t="shared" si="111"/>
        <v>0</v>
      </c>
      <c r="J1033" s="78" t="str">
        <f t="shared" si="110"/>
        <v>2105–2106</v>
      </c>
      <c r="K1033" s="78"/>
      <c r="L1033" s="89"/>
      <c r="M1033" s="78"/>
      <c r="N1033" s="87"/>
      <c r="O1033" s="79"/>
      <c r="Q1033" s="46"/>
    </row>
    <row r="1034" spans="1:17" s="40" customFormat="1" ht="20.25" customHeight="1" x14ac:dyDescent="0.2">
      <c r="A1034" s="41">
        <v>75393</v>
      </c>
      <c r="B1034" s="42">
        <f t="shared" si="106"/>
        <v>0</v>
      </c>
      <c r="C1034" s="117"/>
      <c r="D1034" s="43">
        <f t="shared" si="107"/>
        <v>0</v>
      </c>
      <c r="E1034" s="44">
        <f t="shared" si="105"/>
        <v>0</v>
      </c>
      <c r="F1034" s="43">
        <f t="shared" si="108"/>
        <v>0</v>
      </c>
      <c r="G1034" s="45" t="e">
        <f>IF(AND(C1034&lt;&gt;"",SUM(G$27:G1033)&lt;E$19),$E$19/$E$23,0)</f>
        <v>#N/A</v>
      </c>
      <c r="H1034" s="43">
        <f t="shared" si="109"/>
        <v>0</v>
      </c>
      <c r="I1034" s="43">
        <f t="shared" si="111"/>
        <v>0</v>
      </c>
      <c r="J1034" s="78" t="str">
        <f t="shared" si="110"/>
        <v>2105–2106</v>
      </c>
      <c r="K1034" s="78"/>
      <c r="L1034" s="89"/>
      <c r="M1034" s="78"/>
      <c r="N1034" s="87"/>
      <c r="O1034" s="79"/>
      <c r="Q1034" s="46"/>
    </row>
    <row r="1035" spans="1:17" s="40" customFormat="1" ht="20.25" customHeight="1" x14ac:dyDescent="0.2">
      <c r="A1035" s="41">
        <v>75423</v>
      </c>
      <c r="B1035" s="42">
        <f t="shared" si="106"/>
        <v>0</v>
      </c>
      <c r="C1035" s="117"/>
      <c r="D1035" s="43">
        <f t="shared" si="107"/>
        <v>0</v>
      </c>
      <c r="E1035" s="44">
        <f t="shared" si="105"/>
        <v>0</v>
      </c>
      <c r="F1035" s="43">
        <f t="shared" si="108"/>
        <v>0</v>
      </c>
      <c r="G1035" s="45" t="e">
        <f>IF(AND(C1035&lt;&gt;"",SUM(G$27:G1034)&lt;E$19),$E$19/$E$23,0)</f>
        <v>#N/A</v>
      </c>
      <c r="H1035" s="43">
        <f t="shared" si="109"/>
        <v>0</v>
      </c>
      <c r="I1035" s="43">
        <f t="shared" si="111"/>
        <v>0</v>
      </c>
      <c r="J1035" s="78" t="str">
        <f t="shared" si="110"/>
        <v>2106–2107</v>
      </c>
      <c r="K1035" s="78"/>
      <c r="L1035" s="89"/>
      <c r="M1035" s="78"/>
      <c r="N1035" s="87"/>
      <c r="O1035" s="79"/>
      <c r="Q1035" s="46"/>
    </row>
    <row r="1036" spans="1:17" s="40" customFormat="1" ht="20.25" customHeight="1" x14ac:dyDescent="0.2">
      <c r="A1036" s="41">
        <v>75454</v>
      </c>
      <c r="B1036" s="42">
        <f t="shared" si="106"/>
        <v>0</v>
      </c>
      <c r="C1036" s="117"/>
      <c r="D1036" s="43">
        <f t="shared" si="107"/>
        <v>0</v>
      </c>
      <c r="E1036" s="44">
        <f t="shared" si="105"/>
        <v>0</v>
      </c>
      <c r="F1036" s="43">
        <f t="shared" si="108"/>
        <v>0</v>
      </c>
      <c r="G1036" s="45" t="e">
        <f>IF(AND(C1036&lt;&gt;"",SUM(G$27:G1035)&lt;E$19),$E$19/$E$23,0)</f>
        <v>#N/A</v>
      </c>
      <c r="H1036" s="43">
        <f t="shared" si="109"/>
        <v>0</v>
      </c>
      <c r="I1036" s="43">
        <f t="shared" si="111"/>
        <v>0</v>
      </c>
      <c r="J1036" s="78" t="str">
        <f t="shared" si="110"/>
        <v>2106–2107</v>
      </c>
      <c r="K1036" s="78"/>
      <c r="L1036" s="89"/>
      <c r="M1036" s="78"/>
      <c r="N1036" s="87"/>
      <c r="O1036" s="79"/>
      <c r="Q1036" s="46"/>
    </row>
    <row r="1037" spans="1:17" s="40" customFormat="1" ht="20.25" customHeight="1" x14ac:dyDescent="0.2">
      <c r="A1037" s="41">
        <v>75485</v>
      </c>
      <c r="B1037" s="42">
        <f t="shared" si="106"/>
        <v>0</v>
      </c>
      <c r="C1037" s="117"/>
      <c r="D1037" s="43">
        <f t="shared" si="107"/>
        <v>0</v>
      </c>
      <c r="E1037" s="44">
        <f t="shared" si="105"/>
        <v>0</v>
      </c>
      <c r="F1037" s="43">
        <f t="shared" si="108"/>
        <v>0</v>
      </c>
      <c r="G1037" s="45" t="e">
        <f>IF(AND(C1037&lt;&gt;"",SUM(G$27:G1036)&lt;E$19),$E$19/$E$23,0)</f>
        <v>#N/A</v>
      </c>
      <c r="H1037" s="43">
        <f t="shared" si="109"/>
        <v>0</v>
      </c>
      <c r="I1037" s="43">
        <f t="shared" si="111"/>
        <v>0</v>
      </c>
      <c r="J1037" s="78" t="str">
        <f t="shared" si="110"/>
        <v>2106–2107</v>
      </c>
      <c r="K1037" s="78"/>
      <c r="L1037" s="89"/>
      <c r="M1037" s="78"/>
      <c r="N1037" s="87"/>
      <c r="O1037" s="79"/>
      <c r="Q1037" s="46"/>
    </row>
    <row r="1038" spans="1:17" s="40" customFormat="1" ht="20.25" customHeight="1" x14ac:dyDescent="0.2">
      <c r="A1038" s="41">
        <v>75515</v>
      </c>
      <c r="B1038" s="42">
        <f t="shared" si="106"/>
        <v>0</v>
      </c>
      <c r="C1038" s="117"/>
      <c r="D1038" s="43">
        <f t="shared" si="107"/>
        <v>0</v>
      </c>
      <c r="E1038" s="44">
        <f t="shared" si="105"/>
        <v>0</v>
      </c>
      <c r="F1038" s="43">
        <f t="shared" si="108"/>
        <v>0</v>
      </c>
      <c r="G1038" s="45" t="e">
        <f>IF(AND(C1038&lt;&gt;"",SUM(G$27:G1037)&lt;E$19),$E$19/$E$23,0)</f>
        <v>#N/A</v>
      </c>
      <c r="H1038" s="43">
        <f t="shared" si="109"/>
        <v>0</v>
      </c>
      <c r="I1038" s="43">
        <f t="shared" si="111"/>
        <v>0</v>
      </c>
      <c r="J1038" s="78" t="str">
        <f t="shared" si="110"/>
        <v>2106–2107</v>
      </c>
      <c r="K1038" s="78"/>
      <c r="L1038" s="89"/>
      <c r="M1038" s="78"/>
      <c r="N1038" s="87"/>
      <c r="O1038" s="79"/>
      <c r="Q1038" s="46"/>
    </row>
    <row r="1039" spans="1:17" s="40" customFormat="1" ht="20.25" customHeight="1" x14ac:dyDescent="0.2">
      <c r="A1039" s="41">
        <v>75546</v>
      </c>
      <c r="B1039" s="42">
        <f t="shared" si="106"/>
        <v>0</v>
      </c>
      <c r="C1039" s="117"/>
      <c r="D1039" s="43">
        <f t="shared" si="107"/>
        <v>0</v>
      </c>
      <c r="E1039" s="44">
        <f t="shared" si="105"/>
        <v>0</v>
      </c>
      <c r="F1039" s="43">
        <f t="shared" si="108"/>
        <v>0</v>
      </c>
      <c r="G1039" s="45" t="e">
        <f>IF(AND(C1039&lt;&gt;"",SUM(G$27:G1038)&lt;E$19),$E$19/$E$23,0)</f>
        <v>#N/A</v>
      </c>
      <c r="H1039" s="43">
        <f t="shared" si="109"/>
        <v>0</v>
      </c>
      <c r="I1039" s="43">
        <f t="shared" si="111"/>
        <v>0</v>
      </c>
      <c r="J1039" s="78" t="str">
        <f t="shared" si="110"/>
        <v>2106–2107</v>
      </c>
      <c r="K1039" s="78"/>
      <c r="L1039" s="89"/>
      <c r="M1039" s="78"/>
      <c r="N1039" s="87"/>
      <c r="O1039" s="79"/>
      <c r="Q1039" s="46"/>
    </row>
    <row r="1040" spans="1:17" s="40" customFormat="1" ht="20.25" customHeight="1" x14ac:dyDescent="0.2">
      <c r="A1040" s="41">
        <v>75576</v>
      </c>
      <c r="B1040" s="42">
        <f t="shared" si="106"/>
        <v>0</v>
      </c>
      <c r="C1040" s="117"/>
      <c r="D1040" s="43">
        <f t="shared" si="107"/>
        <v>0</v>
      </c>
      <c r="E1040" s="44">
        <f t="shared" si="105"/>
        <v>0</v>
      </c>
      <c r="F1040" s="43">
        <f t="shared" si="108"/>
        <v>0</v>
      </c>
      <c r="G1040" s="45" t="e">
        <f>IF(AND(C1040&lt;&gt;"",SUM(G$27:G1039)&lt;E$19),$E$19/$E$23,0)</f>
        <v>#N/A</v>
      </c>
      <c r="H1040" s="43">
        <f t="shared" si="109"/>
        <v>0</v>
      </c>
      <c r="I1040" s="43">
        <f t="shared" si="111"/>
        <v>0</v>
      </c>
      <c r="J1040" s="78" t="str">
        <f t="shared" si="110"/>
        <v>2106–2107</v>
      </c>
      <c r="K1040" s="78"/>
      <c r="L1040" s="89"/>
      <c r="M1040" s="78"/>
      <c r="N1040" s="87"/>
      <c r="O1040" s="79"/>
      <c r="Q1040" s="46"/>
    </row>
    <row r="1041" spans="1:17" s="40" customFormat="1" ht="20.25" customHeight="1" x14ac:dyDescent="0.2">
      <c r="A1041" s="41">
        <v>75607</v>
      </c>
      <c r="B1041" s="42">
        <f t="shared" si="106"/>
        <v>0</v>
      </c>
      <c r="C1041" s="117"/>
      <c r="D1041" s="43">
        <f t="shared" si="107"/>
        <v>0</v>
      </c>
      <c r="E1041" s="44">
        <f t="shared" si="105"/>
        <v>0</v>
      </c>
      <c r="F1041" s="43">
        <f t="shared" si="108"/>
        <v>0</v>
      </c>
      <c r="G1041" s="45" t="e">
        <f>IF(AND(C1041&lt;&gt;"",SUM(G$27:G1040)&lt;E$19),$E$19/$E$23,0)</f>
        <v>#N/A</v>
      </c>
      <c r="H1041" s="43">
        <f t="shared" si="109"/>
        <v>0</v>
      </c>
      <c r="I1041" s="43">
        <f t="shared" si="111"/>
        <v>0</v>
      </c>
      <c r="J1041" s="78" t="str">
        <f t="shared" si="110"/>
        <v>2106–2107</v>
      </c>
      <c r="K1041" s="78"/>
      <c r="L1041" s="89"/>
      <c r="M1041" s="78"/>
      <c r="N1041" s="87"/>
      <c r="O1041" s="79"/>
      <c r="Q1041" s="46"/>
    </row>
    <row r="1042" spans="1:17" s="40" customFormat="1" ht="20.25" customHeight="1" x14ac:dyDescent="0.2">
      <c r="A1042" s="41">
        <v>75638</v>
      </c>
      <c r="B1042" s="42">
        <f t="shared" si="106"/>
        <v>0</v>
      </c>
      <c r="C1042" s="117"/>
      <c r="D1042" s="43">
        <f t="shared" si="107"/>
        <v>0</v>
      </c>
      <c r="E1042" s="44">
        <f t="shared" si="105"/>
        <v>0</v>
      </c>
      <c r="F1042" s="43">
        <f t="shared" si="108"/>
        <v>0</v>
      </c>
      <c r="G1042" s="45" t="e">
        <f>IF(AND(C1042&lt;&gt;"",SUM(G$27:G1041)&lt;E$19),$E$19/$E$23,0)</f>
        <v>#N/A</v>
      </c>
      <c r="H1042" s="43">
        <f t="shared" si="109"/>
        <v>0</v>
      </c>
      <c r="I1042" s="43">
        <f t="shared" si="111"/>
        <v>0</v>
      </c>
      <c r="J1042" s="78" t="str">
        <f t="shared" si="110"/>
        <v>2106–2107</v>
      </c>
      <c r="K1042" s="78"/>
      <c r="L1042" s="89"/>
      <c r="M1042" s="78"/>
      <c r="N1042" s="87"/>
      <c r="O1042" s="79"/>
      <c r="Q1042" s="46"/>
    </row>
    <row r="1043" spans="1:17" s="40" customFormat="1" ht="20.25" customHeight="1" x14ac:dyDescent="0.2">
      <c r="A1043" s="41">
        <v>75666</v>
      </c>
      <c r="B1043" s="42">
        <f t="shared" si="106"/>
        <v>0</v>
      </c>
      <c r="C1043" s="117"/>
      <c r="D1043" s="43">
        <f t="shared" si="107"/>
        <v>0</v>
      </c>
      <c r="E1043" s="44">
        <f t="shared" si="105"/>
        <v>0</v>
      </c>
      <c r="F1043" s="43">
        <f t="shared" si="108"/>
        <v>0</v>
      </c>
      <c r="G1043" s="45" t="e">
        <f>IF(AND(C1043&lt;&gt;"",SUM(G$27:G1042)&lt;E$19),$E$19/$E$23,0)</f>
        <v>#N/A</v>
      </c>
      <c r="H1043" s="43">
        <f t="shared" si="109"/>
        <v>0</v>
      </c>
      <c r="I1043" s="43">
        <f t="shared" si="111"/>
        <v>0</v>
      </c>
      <c r="J1043" s="78" t="str">
        <f t="shared" si="110"/>
        <v>2106–2107</v>
      </c>
      <c r="K1043" s="78"/>
      <c r="L1043" s="89"/>
      <c r="M1043" s="78"/>
      <c r="N1043" s="87"/>
      <c r="O1043" s="79"/>
      <c r="Q1043" s="46"/>
    </row>
    <row r="1044" spans="1:17" s="40" customFormat="1" ht="20.25" customHeight="1" x14ac:dyDescent="0.2">
      <c r="A1044" s="41">
        <v>75697</v>
      </c>
      <c r="B1044" s="42">
        <f t="shared" si="106"/>
        <v>0</v>
      </c>
      <c r="C1044" s="117"/>
      <c r="D1044" s="43">
        <f t="shared" si="107"/>
        <v>0</v>
      </c>
      <c r="E1044" s="44">
        <f t="shared" si="105"/>
        <v>0</v>
      </c>
      <c r="F1044" s="43">
        <f t="shared" si="108"/>
        <v>0</v>
      </c>
      <c r="G1044" s="45" t="e">
        <f>IF(AND(C1044&lt;&gt;"",SUM(G$27:G1043)&lt;E$19),$E$19/$E$23,0)</f>
        <v>#N/A</v>
      </c>
      <c r="H1044" s="43">
        <f t="shared" si="109"/>
        <v>0</v>
      </c>
      <c r="I1044" s="43">
        <f t="shared" si="111"/>
        <v>0</v>
      </c>
      <c r="J1044" s="78" t="str">
        <f t="shared" si="110"/>
        <v>2106–2107</v>
      </c>
      <c r="K1044" s="78"/>
      <c r="L1044" s="89"/>
      <c r="M1044" s="78"/>
      <c r="N1044" s="87"/>
      <c r="O1044" s="79"/>
      <c r="Q1044" s="46"/>
    </row>
    <row r="1045" spans="1:17" s="40" customFormat="1" ht="20.25" customHeight="1" x14ac:dyDescent="0.2">
      <c r="A1045" s="41">
        <v>75727</v>
      </c>
      <c r="B1045" s="42">
        <f t="shared" si="106"/>
        <v>0</v>
      </c>
      <c r="C1045" s="117"/>
      <c r="D1045" s="43">
        <f t="shared" si="107"/>
        <v>0</v>
      </c>
      <c r="E1045" s="44">
        <f t="shared" si="105"/>
        <v>0</v>
      </c>
      <c r="F1045" s="43">
        <f t="shared" si="108"/>
        <v>0</v>
      </c>
      <c r="G1045" s="45" t="e">
        <f>IF(AND(C1045&lt;&gt;"",SUM(G$27:G1044)&lt;E$19),$E$19/$E$23,0)</f>
        <v>#N/A</v>
      </c>
      <c r="H1045" s="43">
        <f t="shared" si="109"/>
        <v>0</v>
      </c>
      <c r="I1045" s="43">
        <f t="shared" si="111"/>
        <v>0</v>
      </c>
      <c r="J1045" s="78" t="str">
        <f t="shared" si="110"/>
        <v>2106–2107</v>
      </c>
      <c r="K1045" s="78"/>
      <c r="L1045" s="89"/>
      <c r="M1045" s="78"/>
      <c r="N1045" s="87"/>
      <c r="O1045" s="79"/>
      <c r="Q1045" s="46"/>
    </row>
    <row r="1046" spans="1:17" s="40" customFormat="1" ht="20.25" customHeight="1" x14ac:dyDescent="0.2">
      <c r="A1046" s="41">
        <v>75758</v>
      </c>
      <c r="B1046" s="42">
        <f t="shared" si="106"/>
        <v>0</v>
      </c>
      <c r="C1046" s="117"/>
      <c r="D1046" s="43">
        <f t="shared" si="107"/>
        <v>0</v>
      </c>
      <c r="E1046" s="44">
        <f t="shared" si="105"/>
        <v>0</v>
      </c>
      <c r="F1046" s="43">
        <f t="shared" si="108"/>
        <v>0</v>
      </c>
      <c r="G1046" s="45" t="e">
        <f>IF(AND(C1046&lt;&gt;"",SUM(G$27:G1045)&lt;E$19),$E$19/$E$23,0)</f>
        <v>#N/A</v>
      </c>
      <c r="H1046" s="43">
        <f t="shared" si="109"/>
        <v>0</v>
      </c>
      <c r="I1046" s="43">
        <f t="shared" si="111"/>
        <v>0</v>
      </c>
      <c r="J1046" s="78" t="str">
        <f t="shared" si="110"/>
        <v>2106–2107</v>
      </c>
      <c r="K1046" s="78"/>
      <c r="L1046" s="89"/>
      <c r="M1046" s="78"/>
      <c r="N1046" s="87"/>
      <c r="O1046" s="79"/>
      <c r="Q1046" s="46"/>
    </row>
    <row r="1047" spans="1:17" s="40" customFormat="1" ht="20.25" customHeight="1" x14ac:dyDescent="0.2">
      <c r="A1047" s="41">
        <v>75788</v>
      </c>
      <c r="B1047" s="42">
        <f t="shared" si="106"/>
        <v>0</v>
      </c>
      <c r="C1047" s="117"/>
      <c r="D1047" s="43">
        <f t="shared" si="107"/>
        <v>0</v>
      </c>
      <c r="E1047" s="44">
        <f t="shared" si="105"/>
        <v>0</v>
      </c>
      <c r="F1047" s="43">
        <f t="shared" si="108"/>
        <v>0</v>
      </c>
      <c r="G1047" s="45" t="e">
        <f>IF(AND(C1047&lt;&gt;"",SUM(G$27:G1046)&lt;E$19),$E$19/$E$23,0)</f>
        <v>#N/A</v>
      </c>
      <c r="H1047" s="43">
        <f t="shared" si="109"/>
        <v>0</v>
      </c>
      <c r="I1047" s="43">
        <f t="shared" si="111"/>
        <v>0</v>
      </c>
      <c r="J1047" s="78" t="str">
        <f t="shared" si="110"/>
        <v>2107–2108</v>
      </c>
      <c r="K1047" s="78"/>
      <c r="L1047" s="89"/>
      <c r="M1047" s="78"/>
      <c r="N1047" s="87"/>
      <c r="O1047" s="79"/>
      <c r="Q1047" s="46"/>
    </row>
    <row r="1048" spans="1:17" s="40" customFormat="1" ht="20.25" customHeight="1" x14ac:dyDescent="0.2">
      <c r="A1048" s="41">
        <v>75819</v>
      </c>
      <c r="B1048" s="42">
        <f t="shared" si="106"/>
        <v>0</v>
      </c>
      <c r="C1048" s="117"/>
      <c r="D1048" s="43">
        <f t="shared" si="107"/>
        <v>0</v>
      </c>
      <c r="E1048" s="44">
        <f t="shared" si="105"/>
        <v>0</v>
      </c>
      <c r="F1048" s="43">
        <f t="shared" si="108"/>
        <v>0</v>
      </c>
      <c r="G1048" s="45" t="e">
        <f>IF(AND(C1048&lt;&gt;"",SUM(G$27:G1047)&lt;E$19),$E$19/$E$23,0)</f>
        <v>#N/A</v>
      </c>
      <c r="H1048" s="43">
        <f t="shared" si="109"/>
        <v>0</v>
      </c>
      <c r="I1048" s="43">
        <f t="shared" si="111"/>
        <v>0</v>
      </c>
      <c r="J1048" s="78" t="str">
        <f t="shared" si="110"/>
        <v>2107–2108</v>
      </c>
      <c r="K1048" s="78"/>
      <c r="L1048" s="89"/>
      <c r="M1048" s="78"/>
      <c r="N1048" s="87"/>
      <c r="O1048" s="79"/>
      <c r="Q1048" s="46"/>
    </row>
    <row r="1049" spans="1:17" s="40" customFormat="1" ht="20.25" customHeight="1" x14ac:dyDescent="0.2">
      <c r="A1049" s="41">
        <v>75850</v>
      </c>
      <c r="B1049" s="42">
        <f t="shared" si="106"/>
        <v>0</v>
      </c>
      <c r="C1049" s="117"/>
      <c r="D1049" s="43">
        <f t="shared" si="107"/>
        <v>0</v>
      </c>
      <c r="E1049" s="44">
        <f t="shared" si="105"/>
        <v>0</v>
      </c>
      <c r="F1049" s="43">
        <f t="shared" si="108"/>
        <v>0</v>
      </c>
      <c r="G1049" s="45" t="e">
        <f>IF(AND(C1049&lt;&gt;"",SUM(G$27:G1048)&lt;E$19),$E$19/$E$23,0)</f>
        <v>#N/A</v>
      </c>
      <c r="H1049" s="43">
        <f t="shared" si="109"/>
        <v>0</v>
      </c>
      <c r="I1049" s="43">
        <f t="shared" si="111"/>
        <v>0</v>
      </c>
      <c r="J1049" s="78" t="str">
        <f t="shared" si="110"/>
        <v>2107–2108</v>
      </c>
      <c r="K1049" s="78"/>
      <c r="L1049" s="89"/>
      <c r="M1049" s="78"/>
      <c r="N1049" s="87"/>
      <c r="O1049" s="79"/>
      <c r="Q1049" s="46"/>
    </row>
    <row r="1050" spans="1:17" s="40" customFormat="1" ht="20.25" customHeight="1" x14ac:dyDescent="0.2">
      <c r="A1050" s="41">
        <v>75880</v>
      </c>
      <c r="B1050" s="42">
        <f t="shared" si="106"/>
        <v>0</v>
      </c>
      <c r="C1050" s="117"/>
      <c r="D1050" s="43">
        <f t="shared" si="107"/>
        <v>0</v>
      </c>
      <c r="E1050" s="44">
        <f t="shared" si="105"/>
        <v>0</v>
      </c>
      <c r="F1050" s="43">
        <f t="shared" si="108"/>
        <v>0</v>
      </c>
      <c r="G1050" s="45" t="e">
        <f>IF(AND(C1050&lt;&gt;"",SUM(G$27:G1049)&lt;E$19),$E$19/$E$23,0)</f>
        <v>#N/A</v>
      </c>
      <c r="H1050" s="43">
        <f t="shared" si="109"/>
        <v>0</v>
      </c>
      <c r="I1050" s="43">
        <f t="shared" si="111"/>
        <v>0</v>
      </c>
      <c r="J1050" s="78" t="str">
        <f t="shared" si="110"/>
        <v>2107–2108</v>
      </c>
      <c r="K1050" s="78"/>
      <c r="L1050" s="89"/>
      <c r="M1050" s="78"/>
      <c r="N1050" s="87"/>
      <c r="O1050" s="79"/>
      <c r="Q1050" s="46"/>
    </row>
    <row r="1051" spans="1:17" s="40" customFormat="1" ht="20.25" customHeight="1" x14ac:dyDescent="0.2">
      <c r="A1051" s="41">
        <v>75911</v>
      </c>
      <c r="B1051" s="42">
        <f t="shared" si="106"/>
        <v>0</v>
      </c>
      <c r="C1051" s="117"/>
      <c r="D1051" s="43">
        <f t="shared" si="107"/>
        <v>0</v>
      </c>
      <c r="E1051" s="44">
        <f t="shared" ref="E1051:E1114" si="112">C1051-D1051</f>
        <v>0</v>
      </c>
      <c r="F1051" s="43">
        <f t="shared" si="108"/>
        <v>0</v>
      </c>
      <c r="G1051" s="45" t="e">
        <f>IF(AND(C1051&lt;&gt;"",SUM(G$27:G1050)&lt;E$19),$E$19/$E$23,0)</f>
        <v>#N/A</v>
      </c>
      <c r="H1051" s="43">
        <f t="shared" si="109"/>
        <v>0</v>
      </c>
      <c r="I1051" s="43">
        <f t="shared" si="111"/>
        <v>0</v>
      </c>
      <c r="J1051" s="78" t="str">
        <f t="shared" si="110"/>
        <v>2107–2108</v>
      </c>
      <c r="K1051" s="78"/>
      <c r="L1051" s="89"/>
      <c r="M1051" s="78"/>
      <c r="N1051" s="87"/>
      <c r="O1051" s="79"/>
      <c r="Q1051" s="46"/>
    </row>
    <row r="1052" spans="1:17" s="40" customFormat="1" ht="20.25" customHeight="1" x14ac:dyDescent="0.2">
      <c r="A1052" s="41">
        <v>75941</v>
      </c>
      <c r="B1052" s="42">
        <f t="shared" ref="B1052:B1115" si="113">IF(C1052&gt;0,C1052*-1,C1052)</f>
        <v>0</v>
      </c>
      <c r="C1052" s="117"/>
      <c r="D1052" s="43">
        <f t="shared" ref="D1052:D1115" si="114">IF(C1052="",0,IF($E$15="Beginning",IF(C1051&lt;&gt;"",$F1051*$E$6/12,0),IF(C1051&lt;&gt;"",$F1051*$E$6/12,$E$16*$E$6/12)))</f>
        <v>0</v>
      </c>
      <c r="E1052" s="44">
        <f t="shared" si="112"/>
        <v>0</v>
      </c>
      <c r="F1052" s="43">
        <f t="shared" ref="F1052:F1115" si="115">IF(C1052="",0,IF(C1051="",$E$16-E1052,IF(C1052&lt;&gt;"",F1051-E1052)))</f>
        <v>0</v>
      </c>
      <c r="G1052" s="45" t="e">
        <f>IF(AND(C1052&lt;&gt;"",SUM(G$27:G1051)&lt;E$19),$E$19/$E$23,0)</f>
        <v>#N/A</v>
      </c>
      <c r="H1052" s="43">
        <f t="shared" ref="H1052:H1115" si="116">IF(C1052&lt;&gt;"",G1052+H1051,0)</f>
        <v>0</v>
      </c>
      <c r="I1052" s="43">
        <f t="shared" si="111"/>
        <v>0</v>
      </c>
      <c r="J1052" s="78" t="str">
        <f t="shared" ref="J1052:J1115" si="117">IF(OR(MONTH(A1052)=1,MONTH(A1052)=2,MONTH(A1052)=3,MONTH(A1052)=4,MONTH(A1052)=5,MONTH(A1052)=6),YEAR(A1052)-1&amp;"–"&amp;YEAR(A1052),YEAR(A1052)&amp;"–"&amp;YEAR(A1052)+1)</f>
        <v>2107–2108</v>
      </c>
      <c r="K1052" s="78"/>
      <c r="L1052" s="89"/>
      <c r="M1052" s="78"/>
      <c r="N1052" s="87"/>
      <c r="O1052" s="79"/>
      <c r="Q1052" s="46"/>
    </row>
    <row r="1053" spans="1:17" s="40" customFormat="1" ht="20.25" customHeight="1" x14ac:dyDescent="0.2">
      <c r="A1053" s="41">
        <v>75972</v>
      </c>
      <c r="B1053" s="42">
        <f t="shared" si="113"/>
        <v>0</v>
      </c>
      <c r="C1053" s="117"/>
      <c r="D1053" s="43">
        <f t="shared" si="114"/>
        <v>0</v>
      </c>
      <c r="E1053" s="44">
        <f t="shared" si="112"/>
        <v>0</v>
      </c>
      <c r="F1053" s="43">
        <f t="shared" si="115"/>
        <v>0</v>
      </c>
      <c r="G1053" s="45" t="e">
        <f>IF(AND(C1053&lt;&gt;"",SUM(G$27:G1052)&lt;E$19),$E$19/$E$23,0)</f>
        <v>#N/A</v>
      </c>
      <c r="H1053" s="43">
        <f t="shared" si="116"/>
        <v>0</v>
      </c>
      <c r="I1053" s="43">
        <f t="shared" ref="I1053:I1116" si="118">IF(C1053&lt;&gt;"",$E$19-H1053,0)</f>
        <v>0</v>
      </c>
      <c r="J1053" s="78" t="str">
        <f t="shared" si="117"/>
        <v>2107–2108</v>
      </c>
      <c r="K1053" s="78"/>
      <c r="L1053" s="89"/>
      <c r="M1053" s="78"/>
      <c r="N1053" s="87"/>
      <c r="O1053" s="79"/>
      <c r="Q1053" s="46"/>
    </row>
    <row r="1054" spans="1:17" s="40" customFormat="1" ht="20.25" customHeight="1" x14ac:dyDescent="0.2">
      <c r="A1054" s="41">
        <v>76003</v>
      </c>
      <c r="B1054" s="42">
        <f t="shared" si="113"/>
        <v>0</v>
      </c>
      <c r="C1054" s="117"/>
      <c r="D1054" s="43">
        <f t="shared" si="114"/>
        <v>0</v>
      </c>
      <c r="E1054" s="44">
        <f t="shared" si="112"/>
        <v>0</v>
      </c>
      <c r="F1054" s="43">
        <f t="shared" si="115"/>
        <v>0</v>
      </c>
      <c r="G1054" s="45" t="e">
        <f>IF(AND(C1054&lt;&gt;"",SUM(G$27:G1053)&lt;E$19),$E$19/$E$23,0)</f>
        <v>#N/A</v>
      </c>
      <c r="H1054" s="43">
        <f t="shared" si="116"/>
        <v>0</v>
      </c>
      <c r="I1054" s="43">
        <f t="shared" si="118"/>
        <v>0</v>
      </c>
      <c r="J1054" s="78" t="str">
        <f t="shared" si="117"/>
        <v>2107–2108</v>
      </c>
      <c r="K1054" s="78"/>
      <c r="L1054" s="89"/>
      <c r="M1054" s="78"/>
      <c r="N1054" s="87"/>
      <c r="O1054" s="79"/>
      <c r="Q1054" s="46"/>
    </row>
    <row r="1055" spans="1:17" s="40" customFormat="1" ht="20.25" customHeight="1" x14ac:dyDescent="0.2">
      <c r="A1055" s="41">
        <v>76032</v>
      </c>
      <c r="B1055" s="42">
        <f t="shared" si="113"/>
        <v>0</v>
      </c>
      <c r="C1055" s="117"/>
      <c r="D1055" s="43">
        <f t="shared" si="114"/>
        <v>0</v>
      </c>
      <c r="E1055" s="44">
        <f t="shared" si="112"/>
        <v>0</v>
      </c>
      <c r="F1055" s="43">
        <f t="shared" si="115"/>
        <v>0</v>
      </c>
      <c r="G1055" s="45" t="e">
        <f>IF(AND(C1055&lt;&gt;"",SUM(G$27:G1054)&lt;E$19),$E$19/$E$23,0)</f>
        <v>#N/A</v>
      </c>
      <c r="H1055" s="43">
        <f t="shared" si="116"/>
        <v>0</v>
      </c>
      <c r="I1055" s="43">
        <f t="shared" si="118"/>
        <v>0</v>
      </c>
      <c r="J1055" s="78" t="str">
        <f t="shared" si="117"/>
        <v>2107–2108</v>
      </c>
      <c r="K1055" s="78"/>
      <c r="L1055" s="89"/>
      <c r="M1055" s="78"/>
      <c r="N1055" s="87"/>
      <c r="O1055" s="79"/>
      <c r="Q1055" s="46"/>
    </row>
    <row r="1056" spans="1:17" s="40" customFormat="1" ht="20.25" customHeight="1" x14ac:dyDescent="0.2">
      <c r="A1056" s="41">
        <v>76063</v>
      </c>
      <c r="B1056" s="42">
        <f t="shared" si="113"/>
        <v>0</v>
      </c>
      <c r="C1056" s="117"/>
      <c r="D1056" s="43">
        <f t="shared" si="114"/>
        <v>0</v>
      </c>
      <c r="E1056" s="44">
        <f t="shared" si="112"/>
        <v>0</v>
      </c>
      <c r="F1056" s="43">
        <f t="shared" si="115"/>
        <v>0</v>
      </c>
      <c r="G1056" s="45" t="e">
        <f>IF(AND(C1056&lt;&gt;"",SUM(G$27:G1055)&lt;E$19),$E$19/$E$23,0)</f>
        <v>#N/A</v>
      </c>
      <c r="H1056" s="43">
        <f t="shared" si="116"/>
        <v>0</v>
      </c>
      <c r="I1056" s="43">
        <f t="shared" si="118"/>
        <v>0</v>
      </c>
      <c r="J1056" s="78" t="str">
        <f t="shared" si="117"/>
        <v>2107–2108</v>
      </c>
      <c r="K1056" s="78"/>
      <c r="L1056" s="89"/>
      <c r="M1056" s="78"/>
      <c r="N1056" s="87"/>
      <c r="O1056" s="79"/>
      <c r="Q1056" s="46"/>
    </row>
    <row r="1057" spans="1:17" s="40" customFormat="1" ht="20.25" customHeight="1" x14ac:dyDescent="0.2">
      <c r="A1057" s="41">
        <v>76093</v>
      </c>
      <c r="B1057" s="42">
        <f t="shared" si="113"/>
        <v>0</v>
      </c>
      <c r="C1057" s="117"/>
      <c r="D1057" s="43">
        <f t="shared" si="114"/>
        <v>0</v>
      </c>
      <c r="E1057" s="44">
        <f t="shared" si="112"/>
        <v>0</v>
      </c>
      <c r="F1057" s="43">
        <f t="shared" si="115"/>
        <v>0</v>
      </c>
      <c r="G1057" s="45" t="e">
        <f>IF(AND(C1057&lt;&gt;"",SUM(G$27:G1056)&lt;E$19),$E$19/$E$23,0)</f>
        <v>#N/A</v>
      </c>
      <c r="H1057" s="43">
        <f t="shared" si="116"/>
        <v>0</v>
      </c>
      <c r="I1057" s="43">
        <f t="shared" si="118"/>
        <v>0</v>
      </c>
      <c r="J1057" s="78" t="str">
        <f t="shared" si="117"/>
        <v>2107–2108</v>
      </c>
      <c r="K1057" s="78"/>
      <c r="L1057" s="89"/>
      <c r="M1057" s="78"/>
      <c r="N1057" s="87"/>
      <c r="O1057" s="79"/>
      <c r="Q1057" s="46"/>
    </row>
    <row r="1058" spans="1:17" s="40" customFormat="1" ht="20.25" customHeight="1" x14ac:dyDescent="0.2">
      <c r="A1058" s="41">
        <v>76124</v>
      </c>
      <c r="B1058" s="42">
        <f t="shared" si="113"/>
        <v>0</v>
      </c>
      <c r="C1058" s="117"/>
      <c r="D1058" s="43">
        <f t="shared" si="114"/>
        <v>0</v>
      </c>
      <c r="E1058" s="44">
        <f t="shared" si="112"/>
        <v>0</v>
      </c>
      <c r="F1058" s="43">
        <f t="shared" si="115"/>
        <v>0</v>
      </c>
      <c r="G1058" s="45" t="e">
        <f>IF(AND(C1058&lt;&gt;"",SUM(G$27:G1057)&lt;E$19),$E$19/$E$23,0)</f>
        <v>#N/A</v>
      </c>
      <c r="H1058" s="43">
        <f t="shared" si="116"/>
        <v>0</v>
      </c>
      <c r="I1058" s="43">
        <f t="shared" si="118"/>
        <v>0</v>
      </c>
      <c r="J1058" s="78" t="str">
        <f t="shared" si="117"/>
        <v>2107–2108</v>
      </c>
      <c r="K1058" s="78"/>
      <c r="L1058" s="89"/>
      <c r="M1058" s="78"/>
      <c r="N1058" s="87"/>
      <c r="O1058" s="79"/>
      <c r="Q1058" s="46"/>
    </row>
    <row r="1059" spans="1:17" s="40" customFormat="1" ht="20.25" customHeight="1" x14ac:dyDescent="0.2">
      <c r="A1059" s="41">
        <v>76154</v>
      </c>
      <c r="B1059" s="42">
        <f t="shared" si="113"/>
        <v>0</v>
      </c>
      <c r="C1059" s="117"/>
      <c r="D1059" s="43">
        <f t="shared" si="114"/>
        <v>0</v>
      </c>
      <c r="E1059" s="44">
        <f t="shared" si="112"/>
        <v>0</v>
      </c>
      <c r="F1059" s="43">
        <f t="shared" si="115"/>
        <v>0</v>
      </c>
      <c r="G1059" s="45" t="e">
        <f>IF(AND(C1059&lt;&gt;"",SUM(G$27:G1058)&lt;E$19),$E$19/$E$23,0)</f>
        <v>#N/A</v>
      </c>
      <c r="H1059" s="43">
        <f t="shared" si="116"/>
        <v>0</v>
      </c>
      <c r="I1059" s="43">
        <f t="shared" si="118"/>
        <v>0</v>
      </c>
      <c r="J1059" s="78" t="str">
        <f t="shared" si="117"/>
        <v>2108–2109</v>
      </c>
      <c r="K1059" s="78"/>
      <c r="L1059" s="89"/>
      <c r="M1059" s="78"/>
      <c r="N1059" s="87"/>
      <c r="O1059" s="79"/>
      <c r="Q1059" s="46"/>
    </row>
    <row r="1060" spans="1:17" s="40" customFormat="1" ht="20.25" customHeight="1" x14ac:dyDescent="0.2">
      <c r="A1060" s="41">
        <v>76185</v>
      </c>
      <c r="B1060" s="42">
        <f t="shared" si="113"/>
        <v>0</v>
      </c>
      <c r="C1060" s="117"/>
      <c r="D1060" s="43">
        <f t="shared" si="114"/>
        <v>0</v>
      </c>
      <c r="E1060" s="44">
        <f t="shared" si="112"/>
        <v>0</v>
      </c>
      <c r="F1060" s="43">
        <f t="shared" si="115"/>
        <v>0</v>
      </c>
      <c r="G1060" s="45" t="e">
        <f>IF(AND(C1060&lt;&gt;"",SUM(G$27:G1059)&lt;E$19),$E$19/$E$23,0)</f>
        <v>#N/A</v>
      </c>
      <c r="H1060" s="43">
        <f t="shared" si="116"/>
        <v>0</v>
      </c>
      <c r="I1060" s="43">
        <f t="shared" si="118"/>
        <v>0</v>
      </c>
      <c r="J1060" s="78" t="str">
        <f t="shared" si="117"/>
        <v>2108–2109</v>
      </c>
      <c r="K1060" s="78"/>
      <c r="L1060" s="89"/>
      <c r="M1060" s="78"/>
      <c r="N1060" s="87"/>
      <c r="O1060" s="79"/>
      <c r="Q1060" s="46"/>
    </row>
    <row r="1061" spans="1:17" s="40" customFormat="1" ht="20.25" customHeight="1" x14ac:dyDescent="0.2">
      <c r="A1061" s="41">
        <v>76216</v>
      </c>
      <c r="B1061" s="42">
        <f t="shared" si="113"/>
        <v>0</v>
      </c>
      <c r="C1061" s="117"/>
      <c r="D1061" s="43">
        <f t="shared" si="114"/>
        <v>0</v>
      </c>
      <c r="E1061" s="44">
        <f t="shared" si="112"/>
        <v>0</v>
      </c>
      <c r="F1061" s="43">
        <f t="shared" si="115"/>
        <v>0</v>
      </c>
      <c r="G1061" s="45" t="e">
        <f>IF(AND(C1061&lt;&gt;"",SUM(G$27:G1060)&lt;E$19),$E$19/$E$23,0)</f>
        <v>#N/A</v>
      </c>
      <c r="H1061" s="43">
        <f t="shared" si="116"/>
        <v>0</v>
      </c>
      <c r="I1061" s="43">
        <f t="shared" si="118"/>
        <v>0</v>
      </c>
      <c r="J1061" s="78" t="str">
        <f t="shared" si="117"/>
        <v>2108–2109</v>
      </c>
      <c r="K1061" s="78"/>
      <c r="L1061" s="89"/>
      <c r="M1061" s="78"/>
      <c r="N1061" s="87"/>
      <c r="O1061" s="79"/>
      <c r="Q1061" s="46"/>
    </row>
    <row r="1062" spans="1:17" s="40" customFormat="1" ht="20.25" customHeight="1" x14ac:dyDescent="0.2">
      <c r="A1062" s="41">
        <v>76246</v>
      </c>
      <c r="B1062" s="42">
        <f t="shared" si="113"/>
        <v>0</v>
      </c>
      <c r="C1062" s="117"/>
      <c r="D1062" s="43">
        <f t="shared" si="114"/>
        <v>0</v>
      </c>
      <c r="E1062" s="44">
        <f t="shared" si="112"/>
        <v>0</v>
      </c>
      <c r="F1062" s="43">
        <f t="shared" si="115"/>
        <v>0</v>
      </c>
      <c r="G1062" s="45" t="e">
        <f>IF(AND(C1062&lt;&gt;"",SUM(G$27:G1061)&lt;E$19),$E$19/$E$23,0)</f>
        <v>#N/A</v>
      </c>
      <c r="H1062" s="43">
        <f t="shared" si="116"/>
        <v>0</v>
      </c>
      <c r="I1062" s="43">
        <f t="shared" si="118"/>
        <v>0</v>
      </c>
      <c r="J1062" s="78" t="str">
        <f t="shared" si="117"/>
        <v>2108–2109</v>
      </c>
      <c r="K1062" s="78"/>
      <c r="L1062" s="89"/>
      <c r="M1062" s="78"/>
      <c r="N1062" s="87"/>
      <c r="O1062" s="79"/>
      <c r="Q1062" s="46"/>
    </row>
    <row r="1063" spans="1:17" s="40" customFormat="1" ht="20.25" customHeight="1" x14ac:dyDescent="0.2">
      <c r="A1063" s="41">
        <v>76277</v>
      </c>
      <c r="B1063" s="42">
        <f t="shared" si="113"/>
        <v>0</v>
      </c>
      <c r="C1063" s="117"/>
      <c r="D1063" s="43">
        <f t="shared" si="114"/>
        <v>0</v>
      </c>
      <c r="E1063" s="44">
        <f t="shared" si="112"/>
        <v>0</v>
      </c>
      <c r="F1063" s="43">
        <f t="shared" si="115"/>
        <v>0</v>
      </c>
      <c r="G1063" s="45" t="e">
        <f>IF(AND(C1063&lt;&gt;"",SUM(G$27:G1062)&lt;E$19),$E$19/$E$23,0)</f>
        <v>#N/A</v>
      </c>
      <c r="H1063" s="43">
        <f t="shared" si="116"/>
        <v>0</v>
      </c>
      <c r="I1063" s="43">
        <f t="shared" si="118"/>
        <v>0</v>
      </c>
      <c r="J1063" s="78" t="str">
        <f t="shared" si="117"/>
        <v>2108–2109</v>
      </c>
      <c r="K1063" s="78"/>
      <c r="L1063" s="89"/>
      <c r="M1063" s="78"/>
      <c r="N1063" s="87"/>
      <c r="O1063" s="79"/>
      <c r="Q1063" s="46"/>
    </row>
    <row r="1064" spans="1:17" s="40" customFormat="1" ht="20.25" customHeight="1" x14ac:dyDescent="0.2">
      <c r="A1064" s="41">
        <v>76307</v>
      </c>
      <c r="B1064" s="42">
        <f t="shared" si="113"/>
        <v>0</v>
      </c>
      <c r="C1064" s="117"/>
      <c r="D1064" s="43">
        <f t="shared" si="114"/>
        <v>0</v>
      </c>
      <c r="E1064" s="44">
        <f t="shared" si="112"/>
        <v>0</v>
      </c>
      <c r="F1064" s="43">
        <f t="shared" si="115"/>
        <v>0</v>
      </c>
      <c r="G1064" s="45" t="e">
        <f>IF(AND(C1064&lt;&gt;"",SUM(G$27:G1063)&lt;E$19),$E$19/$E$23,0)</f>
        <v>#N/A</v>
      </c>
      <c r="H1064" s="43">
        <f t="shared" si="116"/>
        <v>0</v>
      </c>
      <c r="I1064" s="43">
        <f t="shared" si="118"/>
        <v>0</v>
      </c>
      <c r="J1064" s="78" t="str">
        <f t="shared" si="117"/>
        <v>2108–2109</v>
      </c>
      <c r="K1064" s="78"/>
      <c r="L1064" s="89"/>
      <c r="M1064" s="78"/>
      <c r="N1064" s="87"/>
      <c r="O1064" s="79"/>
      <c r="Q1064" s="46"/>
    </row>
    <row r="1065" spans="1:17" s="40" customFormat="1" ht="20.25" customHeight="1" x14ac:dyDescent="0.2">
      <c r="A1065" s="41">
        <v>76338</v>
      </c>
      <c r="B1065" s="42">
        <f t="shared" si="113"/>
        <v>0</v>
      </c>
      <c r="C1065" s="117"/>
      <c r="D1065" s="43">
        <f t="shared" si="114"/>
        <v>0</v>
      </c>
      <c r="E1065" s="44">
        <f t="shared" si="112"/>
        <v>0</v>
      </c>
      <c r="F1065" s="43">
        <f t="shared" si="115"/>
        <v>0</v>
      </c>
      <c r="G1065" s="45" t="e">
        <f>IF(AND(C1065&lt;&gt;"",SUM(G$27:G1064)&lt;E$19),$E$19/$E$23,0)</f>
        <v>#N/A</v>
      </c>
      <c r="H1065" s="43">
        <f t="shared" si="116"/>
        <v>0</v>
      </c>
      <c r="I1065" s="43">
        <f t="shared" si="118"/>
        <v>0</v>
      </c>
      <c r="J1065" s="78" t="str">
        <f t="shared" si="117"/>
        <v>2108–2109</v>
      </c>
      <c r="K1065" s="78"/>
      <c r="L1065" s="89"/>
      <c r="M1065" s="78"/>
      <c r="N1065" s="87"/>
      <c r="O1065" s="79"/>
      <c r="Q1065" s="46"/>
    </row>
    <row r="1066" spans="1:17" s="40" customFormat="1" ht="20.25" customHeight="1" x14ac:dyDescent="0.2">
      <c r="A1066" s="41">
        <v>76369</v>
      </c>
      <c r="B1066" s="42">
        <f t="shared" si="113"/>
        <v>0</v>
      </c>
      <c r="C1066" s="117"/>
      <c r="D1066" s="43">
        <f t="shared" si="114"/>
        <v>0</v>
      </c>
      <c r="E1066" s="44">
        <f t="shared" si="112"/>
        <v>0</v>
      </c>
      <c r="F1066" s="43">
        <f t="shared" si="115"/>
        <v>0</v>
      </c>
      <c r="G1066" s="45" t="e">
        <f>IF(AND(C1066&lt;&gt;"",SUM(G$27:G1065)&lt;E$19),$E$19/$E$23,0)</f>
        <v>#N/A</v>
      </c>
      <c r="H1066" s="43">
        <f t="shared" si="116"/>
        <v>0</v>
      </c>
      <c r="I1066" s="43">
        <f t="shared" si="118"/>
        <v>0</v>
      </c>
      <c r="J1066" s="78" t="str">
        <f t="shared" si="117"/>
        <v>2108–2109</v>
      </c>
      <c r="K1066" s="78"/>
      <c r="L1066" s="89"/>
      <c r="M1066" s="78"/>
      <c r="N1066" s="87"/>
      <c r="O1066" s="79"/>
      <c r="Q1066" s="46"/>
    </row>
    <row r="1067" spans="1:17" s="40" customFormat="1" ht="20.25" customHeight="1" x14ac:dyDescent="0.2">
      <c r="A1067" s="41">
        <v>76397</v>
      </c>
      <c r="B1067" s="42">
        <f t="shared" si="113"/>
        <v>0</v>
      </c>
      <c r="C1067" s="117"/>
      <c r="D1067" s="43">
        <f t="shared" si="114"/>
        <v>0</v>
      </c>
      <c r="E1067" s="44">
        <f t="shared" si="112"/>
        <v>0</v>
      </c>
      <c r="F1067" s="43">
        <f t="shared" si="115"/>
        <v>0</v>
      </c>
      <c r="G1067" s="45" t="e">
        <f>IF(AND(C1067&lt;&gt;"",SUM(G$27:G1066)&lt;E$19),$E$19/$E$23,0)</f>
        <v>#N/A</v>
      </c>
      <c r="H1067" s="43">
        <f t="shared" si="116"/>
        <v>0</v>
      </c>
      <c r="I1067" s="43">
        <f t="shared" si="118"/>
        <v>0</v>
      </c>
      <c r="J1067" s="78" t="str">
        <f t="shared" si="117"/>
        <v>2108–2109</v>
      </c>
      <c r="K1067" s="78"/>
      <c r="L1067" s="89"/>
      <c r="M1067" s="78"/>
      <c r="N1067" s="87"/>
      <c r="O1067" s="79"/>
      <c r="Q1067" s="46"/>
    </row>
    <row r="1068" spans="1:17" s="40" customFormat="1" ht="20.25" customHeight="1" x14ac:dyDescent="0.2">
      <c r="A1068" s="41">
        <v>76428</v>
      </c>
      <c r="B1068" s="42">
        <f t="shared" si="113"/>
        <v>0</v>
      </c>
      <c r="C1068" s="117"/>
      <c r="D1068" s="43">
        <f t="shared" si="114"/>
        <v>0</v>
      </c>
      <c r="E1068" s="44">
        <f t="shared" si="112"/>
        <v>0</v>
      </c>
      <c r="F1068" s="43">
        <f t="shared" si="115"/>
        <v>0</v>
      </c>
      <c r="G1068" s="45" t="e">
        <f>IF(AND(C1068&lt;&gt;"",SUM(G$27:G1067)&lt;E$19),$E$19/$E$23,0)</f>
        <v>#N/A</v>
      </c>
      <c r="H1068" s="43">
        <f t="shared" si="116"/>
        <v>0</v>
      </c>
      <c r="I1068" s="43">
        <f t="shared" si="118"/>
        <v>0</v>
      </c>
      <c r="J1068" s="78" t="str">
        <f t="shared" si="117"/>
        <v>2108–2109</v>
      </c>
      <c r="K1068" s="78"/>
      <c r="L1068" s="89"/>
      <c r="M1068" s="78"/>
      <c r="N1068" s="87"/>
      <c r="O1068" s="79"/>
      <c r="Q1068" s="46"/>
    </row>
    <row r="1069" spans="1:17" s="40" customFormat="1" ht="20.25" customHeight="1" x14ac:dyDescent="0.2">
      <c r="A1069" s="41">
        <v>76458</v>
      </c>
      <c r="B1069" s="42">
        <f t="shared" si="113"/>
        <v>0</v>
      </c>
      <c r="C1069" s="117"/>
      <c r="D1069" s="43">
        <f t="shared" si="114"/>
        <v>0</v>
      </c>
      <c r="E1069" s="44">
        <f t="shared" si="112"/>
        <v>0</v>
      </c>
      <c r="F1069" s="43">
        <f t="shared" si="115"/>
        <v>0</v>
      </c>
      <c r="G1069" s="45" t="e">
        <f>IF(AND(C1069&lt;&gt;"",SUM(G$27:G1068)&lt;E$19),$E$19/$E$23,0)</f>
        <v>#N/A</v>
      </c>
      <c r="H1069" s="43">
        <f t="shared" si="116"/>
        <v>0</v>
      </c>
      <c r="I1069" s="43">
        <f t="shared" si="118"/>
        <v>0</v>
      </c>
      <c r="J1069" s="78" t="str">
        <f t="shared" si="117"/>
        <v>2108–2109</v>
      </c>
      <c r="K1069" s="78"/>
      <c r="L1069" s="89"/>
      <c r="M1069" s="78"/>
      <c r="N1069" s="87"/>
      <c r="O1069" s="79"/>
      <c r="Q1069" s="46"/>
    </row>
    <row r="1070" spans="1:17" s="40" customFormat="1" ht="20.25" customHeight="1" x14ac:dyDescent="0.2">
      <c r="A1070" s="41">
        <v>76489</v>
      </c>
      <c r="B1070" s="42">
        <f t="shared" si="113"/>
        <v>0</v>
      </c>
      <c r="C1070" s="117"/>
      <c r="D1070" s="43">
        <f t="shared" si="114"/>
        <v>0</v>
      </c>
      <c r="E1070" s="44">
        <f t="shared" si="112"/>
        <v>0</v>
      </c>
      <c r="F1070" s="43">
        <f t="shared" si="115"/>
        <v>0</v>
      </c>
      <c r="G1070" s="45" t="e">
        <f>IF(AND(C1070&lt;&gt;"",SUM(G$27:G1069)&lt;E$19),$E$19/$E$23,0)</f>
        <v>#N/A</v>
      </c>
      <c r="H1070" s="43">
        <f t="shared" si="116"/>
        <v>0</v>
      </c>
      <c r="I1070" s="43">
        <f t="shared" si="118"/>
        <v>0</v>
      </c>
      <c r="J1070" s="78" t="str">
        <f t="shared" si="117"/>
        <v>2108–2109</v>
      </c>
      <c r="K1070" s="78"/>
      <c r="L1070" s="89"/>
      <c r="M1070" s="78"/>
      <c r="N1070" s="87"/>
      <c r="O1070" s="79"/>
      <c r="Q1070" s="46"/>
    </row>
    <row r="1071" spans="1:17" s="40" customFormat="1" ht="20.25" customHeight="1" x14ac:dyDescent="0.2">
      <c r="A1071" s="41">
        <v>76519</v>
      </c>
      <c r="B1071" s="42">
        <f t="shared" si="113"/>
        <v>0</v>
      </c>
      <c r="C1071" s="117"/>
      <c r="D1071" s="43">
        <f t="shared" si="114"/>
        <v>0</v>
      </c>
      <c r="E1071" s="44">
        <f t="shared" si="112"/>
        <v>0</v>
      </c>
      <c r="F1071" s="43">
        <f t="shared" si="115"/>
        <v>0</v>
      </c>
      <c r="G1071" s="45" t="e">
        <f>IF(AND(C1071&lt;&gt;"",SUM(G$27:G1070)&lt;E$19),$E$19/$E$23,0)</f>
        <v>#N/A</v>
      </c>
      <c r="H1071" s="43">
        <f t="shared" si="116"/>
        <v>0</v>
      </c>
      <c r="I1071" s="43">
        <f t="shared" si="118"/>
        <v>0</v>
      </c>
      <c r="J1071" s="78" t="str">
        <f t="shared" si="117"/>
        <v>2109–2110</v>
      </c>
      <c r="K1071" s="78"/>
      <c r="L1071" s="89"/>
      <c r="M1071" s="78"/>
      <c r="N1071" s="87"/>
      <c r="O1071" s="79"/>
      <c r="Q1071" s="46"/>
    </row>
    <row r="1072" spans="1:17" s="40" customFormat="1" ht="20.25" customHeight="1" x14ac:dyDescent="0.2">
      <c r="A1072" s="41">
        <v>76550</v>
      </c>
      <c r="B1072" s="42">
        <f t="shared" si="113"/>
        <v>0</v>
      </c>
      <c r="C1072" s="117"/>
      <c r="D1072" s="43">
        <f t="shared" si="114"/>
        <v>0</v>
      </c>
      <c r="E1072" s="44">
        <f t="shared" si="112"/>
        <v>0</v>
      </c>
      <c r="F1072" s="43">
        <f t="shared" si="115"/>
        <v>0</v>
      </c>
      <c r="G1072" s="45" t="e">
        <f>IF(AND(C1072&lt;&gt;"",SUM(G$27:G1071)&lt;E$19),$E$19/$E$23,0)</f>
        <v>#N/A</v>
      </c>
      <c r="H1072" s="43">
        <f t="shared" si="116"/>
        <v>0</v>
      </c>
      <c r="I1072" s="43">
        <f t="shared" si="118"/>
        <v>0</v>
      </c>
      <c r="J1072" s="78" t="str">
        <f t="shared" si="117"/>
        <v>2109–2110</v>
      </c>
      <c r="K1072" s="78"/>
      <c r="L1072" s="89"/>
      <c r="M1072" s="78"/>
      <c r="N1072" s="87"/>
      <c r="O1072" s="79"/>
      <c r="Q1072" s="46"/>
    </row>
    <row r="1073" spans="1:17" s="40" customFormat="1" ht="20.25" customHeight="1" x14ac:dyDescent="0.2">
      <c r="A1073" s="41">
        <v>76581</v>
      </c>
      <c r="B1073" s="42">
        <f t="shared" si="113"/>
        <v>0</v>
      </c>
      <c r="C1073" s="117"/>
      <c r="D1073" s="43">
        <f t="shared" si="114"/>
        <v>0</v>
      </c>
      <c r="E1073" s="44">
        <f t="shared" si="112"/>
        <v>0</v>
      </c>
      <c r="F1073" s="43">
        <f t="shared" si="115"/>
        <v>0</v>
      </c>
      <c r="G1073" s="45" t="e">
        <f>IF(AND(C1073&lt;&gt;"",SUM(G$27:G1072)&lt;E$19),$E$19/$E$23,0)</f>
        <v>#N/A</v>
      </c>
      <c r="H1073" s="43">
        <f t="shared" si="116"/>
        <v>0</v>
      </c>
      <c r="I1073" s="43">
        <f t="shared" si="118"/>
        <v>0</v>
      </c>
      <c r="J1073" s="78" t="str">
        <f t="shared" si="117"/>
        <v>2109–2110</v>
      </c>
      <c r="K1073" s="78"/>
      <c r="L1073" s="89"/>
      <c r="M1073" s="78"/>
      <c r="N1073" s="87"/>
      <c r="O1073" s="79"/>
      <c r="Q1073" s="46"/>
    </row>
    <row r="1074" spans="1:17" s="40" customFormat="1" ht="20.25" customHeight="1" x14ac:dyDescent="0.2">
      <c r="A1074" s="41">
        <v>76611</v>
      </c>
      <c r="B1074" s="42">
        <f t="shared" si="113"/>
        <v>0</v>
      </c>
      <c r="C1074" s="117"/>
      <c r="D1074" s="43">
        <f t="shared" si="114"/>
        <v>0</v>
      </c>
      <c r="E1074" s="44">
        <f t="shared" si="112"/>
        <v>0</v>
      </c>
      <c r="F1074" s="43">
        <f t="shared" si="115"/>
        <v>0</v>
      </c>
      <c r="G1074" s="45" t="e">
        <f>IF(AND(C1074&lt;&gt;"",SUM(G$27:G1073)&lt;E$19),$E$19/$E$23,0)</f>
        <v>#N/A</v>
      </c>
      <c r="H1074" s="43">
        <f t="shared" si="116"/>
        <v>0</v>
      </c>
      <c r="I1074" s="43">
        <f t="shared" si="118"/>
        <v>0</v>
      </c>
      <c r="J1074" s="78" t="str">
        <f t="shared" si="117"/>
        <v>2109–2110</v>
      </c>
      <c r="K1074" s="78"/>
      <c r="L1074" s="89"/>
      <c r="M1074" s="78"/>
      <c r="N1074" s="87"/>
      <c r="O1074" s="79"/>
      <c r="Q1074" s="46"/>
    </row>
    <row r="1075" spans="1:17" s="40" customFormat="1" ht="20.25" customHeight="1" x14ac:dyDescent="0.2">
      <c r="A1075" s="41">
        <v>76642</v>
      </c>
      <c r="B1075" s="42">
        <f t="shared" si="113"/>
        <v>0</v>
      </c>
      <c r="C1075" s="117"/>
      <c r="D1075" s="43">
        <f t="shared" si="114"/>
        <v>0</v>
      </c>
      <c r="E1075" s="44">
        <f t="shared" si="112"/>
        <v>0</v>
      </c>
      <c r="F1075" s="43">
        <f t="shared" si="115"/>
        <v>0</v>
      </c>
      <c r="G1075" s="45" t="e">
        <f>IF(AND(C1075&lt;&gt;"",SUM(G$27:G1074)&lt;E$19),$E$19/$E$23,0)</f>
        <v>#N/A</v>
      </c>
      <c r="H1075" s="43">
        <f t="shared" si="116"/>
        <v>0</v>
      </c>
      <c r="I1075" s="43">
        <f t="shared" si="118"/>
        <v>0</v>
      </c>
      <c r="J1075" s="78" t="str">
        <f t="shared" si="117"/>
        <v>2109–2110</v>
      </c>
      <c r="K1075" s="78"/>
      <c r="L1075" s="89"/>
      <c r="M1075" s="78"/>
      <c r="N1075" s="87"/>
      <c r="O1075" s="79"/>
      <c r="Q1075" s="46"/>
    </row>
    <row r="1076" spans="1:17" s="40" customFormat="1" ht="20.25" customHeight="1" x14ac:dyDescent="0.2">
      <c r="A1076" s="41">
        <v>76672</v>
      </c>
      <c r="B1076" s="42">
        <f t="shared" si="113"/>
        <v>0</v>
      </c>
      <c r="C1076" s="117"/>
      <c r="D1076" s="43">
        <f t="shared" si="114"/>
        <v>0</v>
      </c>
      <c r="E1076" s="44">
        <f t="shared" si="112"/>
        <v>0</v>
      </c>
      <c r="F1076" s="43">
        <f t="shared" si="115"/>
        <v>0</v>
      </c>
      <c r="G1076" s="45" t="e">
        <f>IF(AND(C1076&lt;&gt;"",SUM(G$27:G1075)&lt;E$19),$E$19/$E$23,0)</f>
        <v>#N/A</v>
      </c>
      <c r="H1076" s="43">
        <f t="shared" si="116"/>
        <v>0</v>
      </c>
      <c r="I1076" s="43">
        <f t="shared" si="118"/>
        <v>0</v>
      </c>
      <c r="J1076" s="78" t="str">
        <f t="shared" si="117"/>
        <v>2109–2110</v>
      </c>
      <c r="K1076" s="78"/>
      <c r="L1076" s="89"/>
      <c r="M1076" s="78"/>
      <c r="N1076" s="87"/>
      <c r="O1076" s="79"/>
      <c r="Q1076" s="46"/>
    </row>
    <row r="1077" spans="1:17" s="40" customFormat="1" ht="20.25" customHeight="1" x14ac:dyDescent="0.2">
      <c r="A1077" s="41">
        <v>76703</v>
      </c>
      <c r="B1077" s="42">
        <f t="shared" si="113"/>
        <v>0</v>
      </c>
      <c r="C1077" s="117"/>
      <c r="D1077" s="43">
        <f t="shared" si="114"/>
        <v>0</v>
      </c>
      <c r="E1077" s="44">
        <f t="shared" si="112"/>
        <v>0</v>
      </c>
      <c r="F1077" s="43">
        <f t="shared" si="115"/>
        <v>0</v>
      </c>
      <c r="G1077" s="45" t="e">
        <f>IF(AND(C1077&lt;&gt;"",SUM(G$27:G1076)&lt;E$19),$E$19/$E$23,0)</f>
        <v>#N/A</v>
      </c>
      <c r="H1077" s="43">
        <f t="shared" si="116"/>
        <v>0</v>
      </c>
      <c r="I1077" s="43">
        <f t="shared" si="118"/>
        <v>0</v>
      </c>
      <c r="J1077" s="78" t="str">
        <f t="shared" si="117"/>
        <v>2109–2110</v>
      </c>
      <c r="K1077" s="78"/>
      <c r="L1077" s="89"/>
      <c r="M1077" s="78"/>
      <c r="N1077" s="87"/>
      <c r="O1077" s="79"/>
      <c r="Q1077" s="46"/>
    </row>
    <row r="1078" spans="1:17" s="40" customFormat="1" ht="20.25" customHeight="1" x14ac:dyDescent="0.2">
      <c r="A1078" s="41">
        <v>76734</v>
      </c>
      <c r="B1078" s="42">
        <f t="shared" si="113"/>
        <v>0</v>
      </c>
      <c r="C1078" s="117"/>
      <c r="D1078" s="43">
        <f t="shared" si="114"/>
        <v>0</v>
      </c>
      <c r="E1078" s="44">
        <f t="shared" si="112"/>
        <v>0</v>
      </c>
      <c r="F1078" s="43">
        <f t="shared" si="115"/>
        <v>0</v>
      </c>
      <c r="G1078" s="45" t="e">
        <f>IF(AND(C1078&lt;&gt;"",SUM(G$27:G1077)&lt;E$19),$E$19/$E$23,0)</f>
        <v>#N/A</v>
      </c>
      <c r="H1078" s="43">
        <f t="shared" si="116"/>
        <v>0</v>
      </c>
      <c r="I1078" s="43">
        <f t="shared" si="118"/>
        <v>0</v>
      </c>
      <c r="J1078" s="78" t="str">
        <f t="shared" si="117"/>
        <v>2109–2110</v>
      </c>
      <c r="K1078" s="78"/>
      <c r="L1078" s="89"/>
      <c r="M1078" s="78"/>
      <c r="N1078" s="87"/>
      <c r="O1078" s="79"/>
      <c r="Q1078" s="46"/>
    </row>
    <row r="1079" spans="1:17" s="40" customFormat="1" ht="20.25" customHeight="1" x14ac:dyDescent="0.2">
      <c r="A1079" s="41">
        <v>76762</v>
      </c>
      <c r="B1079" s="42">
        <f t="shared" si="113"/>
        <v>0</v>
      </c>
      <c r="C1079" s="117"/>
      <c r="D1079" s="43">
        <f t="shared" si="114"/>
        <v>0</v>
      </c>
      <c r="E1079" s="44">
        <f t="shared" si="112"/>
        <v>0</v>
      </c>
      <c r="F1079" s="43">
        <f t="shared" si="115"/>
        <v>0</v>
      </c>
      <c r="G1079" s="45" t="e">
        <f>IF(AND(C1079&lt;&gt;"",SUM(G$27:G1078)&lt;E$19),$E$19/$E$23,0)</f>
        <v>#N/A</v>
      </c>
      <c r="H1079" s="43">
        <f t="shared" si="116"/>
        <v>0</v>
      </c>
      <c r="I1079" s="43">
        <f t="shared" si="118"/>
        <v>0</v>
      </c>
      <c r="J1079" s="78" t="str">
        <f t="shared" si="117"/>
        <v>2109–2110</v>
      </c>
      <c r="K1079" s="78"/>
      <c r="L1079" s="89"/>
      <c r="M1079" s="78"/>
      <c r="N1079" s="87"/>
      <c r="O1079" s="79"/>
      <c r="Q1079" s="46"/>
    </row>
    <row r="1080" spans="1:17" s="40" customFormat="1" ht="20.25" customHeight="1" x14ac:dyDescent="0.2">
      <c r="A1080" s="41">
        <v>76793</v>
      </c>
      <c r="B1080" s="42">
        <f t="shared" si="113"/>
        <v>0</v>
      </c>
      <c r="C1080" s="117"/>
      <c r="D1080" s="43">
        <f t="shared" si="114"/>
        <v>0</v>
      </c>
      <c r="E1080" s="44">
        <f t="shared" si="112"/>
        <v>0</v>
      </c>
      <c r="F1080" s="43">
        <f t="shared" si="115"/>
        <v>0</v>
      </c>
      <c r="G1080" s="45" t="e">
        <f>IF(AND(C1080&lt;&gt;"",SUM(G$27:G1079)&lt;E$19),$E$19/$E$23,0)</f>
        <v>#N/A</v>
      </c>
      <c r="H1080" s="43">
        <f t="shared" si="116"/>
        <v>0</v>
      </c>
      <c r="I1080" s="43">
        <f t="shared" si="118"/>
        <v>0</v>
      </c>
      <c r="J1080" s="78" t="str">
        <f t="shared" si="117"/>
        <v>2109–2110</v>
      </c>
      <c r="K1080" s="78"/>
      <c r="L1080" s="89"/>
      <c r="M1080" s="78"/>
      <c r="N1080" s="87"/>
      <c r="O1080" s="79"/>
      <c r="Q1080" s="46"/>
    </row>
    <row r="1081" spans="1:17" s="40" customFormat="1" ht="20.25" customHeight="1" x14ac:dyDescent="0.2">
      <c r="A1081" s="41">
        <v>76823</v>
      </c>
      <c r="B1081" s="42">
        <f t="shared" si="113"/>
        <v>0</v>
      </c>
      <c r="C1081" s="117"/>
      <c r="D1081" s="43">
        <f t="shared" si="114"/>
        <v>0</v>
      </c>
      <c r="E1081" s="44">
        <f t="shared" si="112"/>
        <v>0</v>
      </c>
      <c r="F1081" s="43">
        <f t="shared" si="115"/>
        <v>0</v>
      </c>
      <c r="G1081" s="45" t="e">
        <f>IF(AND(C1081&lt;&gt;"",SUM(G$27:G1080)&lt;E$19),$E$19/$E$23,0)</f>
        <v>#N/A</v>
      </c>
      <c r="H1081" s="43">
        <f t="shared" si="116"/>
        <v>0</v>
      </c>
      <c r="I1081" s="43">
        <f t="shared" si="118"/>
        <v>0</v>
      </c>
      <c r="J1081" s="78" t="str">
        <f t="shared" si="117"/>
        <v>2109–2110</v>
      </c>
      <c r="K1081" s="78"/>
      <c r="L1081" s="89"/>
      <c r="M1081" s="78"/>
      <c r="N1081" s="87"/>
      <c r="O1081" s="79"/>
      <c r="Q1081" s="46"/>
    </row>
    <row r="1082" spans="1:17" s="40" customFormat="1" ht="20.25" customHeight="1" x14ac:dyDescent="0.2">
      <c r="A1082" s="41">
        <v>76854</v>
      </c>
      <c r="B1082" s="42">
        <f t="shared" si="113"/>
        <v>0</v>
      </c>
      <c r="C1082" s="117"/>
      <c r="D1082" s="43">
        <f t="shared" si="114"/>
        <v>0</v>
      </c>
      <c r="E1082" s="44">
        <f t="shared" si="112"/>
        <v>0</v>
      </c>
      <c r="F1082" s="43">
        <f t="shared" si="115"/>
        <v>0</v>
      </c>
      <c r="G1082" s="45" t="e">
        <f>IF(AND(C1082&lt;&gt;"",SUM(G$27:G1081)&lt;E$19),$E$19/$E$23,0)</f>
        <v>#N/A</v>
      </c>
      <c r="H1082" s="43">
        <f t="shared" si="116"/>
        <v>0</v>
      </c>
      <c r="I1082" s="43">
        <f t="shared" si="118"/>
        <v>0</v>
      </c>
      <c r="J1082" s="78" t="str">
        <f t="shared" si="117"/>
        <v>2109–2110</v>
      </c>
      <c r="K1082" s="78"/>
      <c r="L1082" s="89"/>
      <c r="M1082" s="78"/>
      <c r="N1082" s="87"/>
      <c r="O1082" s="79"/>
      <c r="Q1082" s="46"/>
    </row>
    <row r="1083" spans="1:17" s="40" customFormat="1" ht="20.25" customHeight="1" x14ac:dyDescent="0.2">
      <c r="A1083" s="41">
        <v>76884</v>
      </c>
      <c r="B1083" s="42">
        <f t="shared" si="113"/>
        <v>0</v>
      </c>
      <c r="C1083" s="117"/>
      <c r="D1083" s="43">
        <f t="shared" si="114"/>
        <v>0</v>
      </c>
      <c r="E1083" s="44">
        <f t="shared" si="112"/>
        <v>0</v>
      </c>
      <c r="F1083" s="43">
        <f t="shared" si="115"/>
        <v>0</v>
      </c>
      <c r="G1083" s="45" t="e">
        <f>IF(AND(C1083&lt;&gt;"",SUM(G$27:G1082)&lt;E$19),$E$19/$E$23,0)</f>
        <v>#N/A</v>
      </c>
      <c r="H1083" s="43">
        <f t="shared" si="116"/>
        <v>0</v>
      </c>
      <c r="I1083" s="43">
        <f t="shared" si="118"/>
        <v>0</v>
      </c>
      <c r="J1083" s="78" t="str">
        <f t="shared" si="117"/>
        <v>2110–2111</v>
      </c>
      <c r="K1083" s="78"/>
      <c r="L1083" s="89"/>
      <c r="M1083" s="78"/>
      <c r="N1083" s="87"/>
      <c r="O1083" s="79"/>
      <c r="Q1083" s="46"/>
    </row>
    <row r="1084" spans="1:17" s="40" customFormat="1" ht="20.25" customHeight="1" x14ac:dyDescent="0.2">
      <c r="A1084" s="41">
        <v>76915</v>
      </c>
      <c r="B1084" s="42">
        <f t="shared" si="113"/>
        <v>0</v>
      </c>
      <c r="C1084" s="117"/>
      <c r="D1084" s="43">
        <f t="shared" si="114"/>
        <v>0</v>
      </c>
      <c r="E1084" s="44">
        <f t="shared" si="112"/>
        <v>0</v>
      </c>
      <c r="F1084" s="43">
        <f t="shared" si="115"/>
        <v>0</v>
      </c>
      <c r="G1084" s="45" t="e">
        <f>IF(AND(C1084&lt;&gt;"",SUM(G$27:G1083)&lt;E$19),$E$19/$E$23,0)</f>
        <v>#N/A</v>
      </c>
      <c r="H1084" s="43">
        <f t="shared" si="116"/>
        <v>0</v>
      </c>
      <c r="I1084" s="43">
        <f t="shared" si="118"/>
        <v>0</v>
      </c>
      <c r="J1084" s="78" t="str">
        <f t="shared" si="117"/>
        <v>2110–2111</v>
      </c>
      <c r="K1084" s="78"/>
      <c r="L1084" s="89"/>
      <c r="M1084" s="78"/>
      <c r="N1084" s="87"/>
      <c r="O1084" s="79"/>
      <c r="Q1084" s="46"/>
    </row>
    <row r="1085" spans="1:17" s="40" customFormat="1" ht="20.25" customHeight="1" x14ac:dyDescent="0.2">
      <c r="A1085" s="41">
        <v>76946</v>
      </c>
      <c r="B1085" s="42">
        <f t="shared" si="113"/>
        <v>0</v>
      </c>
      <c r="C1085" s="117"/>
      <c r="D1085" s="43">
        <f t="shared" si="114"/>
        <v>0</v>
      </c>
      <c r="E1085" s="44">
        <f t="shared" si="112"/>
        <v>0</v>
      </c>
      <c r="F1085" s="43">
        <f t="shared" si="115"/>
        <v>0</v>
      </c>
      <c r="G1085" s="45" t="e">
        <f>IF(AND(C1085&lt;&gt;"",SUM(G$27:G1084)&lt;E$19),$E$19/$E$23,0)</f>
        <v>#N/A</v>
      </c>
      <c r="H1085" s="43">
        <f t="shared" si="116"/>
        <v>0</v>
      </c>
      <c r="I1085" s="43">
        <f t="shared" si="118"/>
        <v>0</v>
      </c>
      <c r="J1085" s="78" t="str">
        <f t="shared" si="117"/>
        <v>2110–2111</v>
      </c>
      <c r="K1085" s="78"/>
      <c r="L1085" s="89"/>
      <c r="M1085" s="78"/>
      <c r="N1085" s="87"/>
      <c r="O1085" s="79"/>
      <c r="Q1085" s="46"/>
    </row>
    <row r="1086" spans="1:17" s="40" customFormat="1" ht="20.25" customHeight="1" x14ac:dyDescent="0.2">
      <c r="A1086" s="41">
        <v>76976</v>
      </c>
      <c r="B1086" s="42">
        <f t="shared" si="113"/>
        <v>0</v>
      </c>
      <c r="C1086" s="117"/>
      <c r="D1086" s="43">
        <f t="shared" si="114"/>
        <v>0</v>
      </c>
      <c r="E1086" s="44">
        <f t="shared" si="112"/>
        <v>0</v>
      </c>
      <c r="F1086" s="43">
        <f t="shared" si="115"/>
        <v>0</v>
      </c>
      <c r="G1086" s="45" t="e">
        <f>IF(AND(C1086&lt;&gt;"",SUM(G$27:G1085)&lt;E$19),$E$19/$E$23,0)</f>
        <v>#N/A</v>
      </c>
      <c r="H1086" s="43">
        <f t="shared" si="116"/>
        <v>0</v>
      </c>
      <c r="I1086" s="43">
        <f t="shared" si="118"/>
        <v>0</v>
      </c>
      <c r="J1086" s="78" t="str">
        <f t="shared" si="117"/>
        <v>2110–2111</v>
      </c>
      <c r="K1086" s="78"/>
      <c r="L1086" s="89"/>
      <c r="M1086" s="78"/>
      <c r="N1086" s="87"/>
      <c r="O1086" s="79"/>
      <c r="Q1086" s="46"/>
    </row>
    <row r="1087" spans="1:17" s="40" customFormat="1" ht="20.25" customHeight="1" x14ac:dyDescent="0.2">
      <c r="A1087" s="41">
        <v>77007</v>
      </c>
      <c r="B1087" s="42">
        <f t="shared" si="113"/>
        <v>0</v>
      </c>
      <c r="C1087" s="117"/>
      <c r="D1087" s="43">
        <f t="shared" si="114"/>
        <v>0</v>
      </c>
      <c r="E1087" s="44">
        <f t="shared" si="112"/>
        <v>0</v>
      </c>
      <c r="F1087" s="43">
        <f t="shared" si="115"/>
        <v>0</v>
      </c>
      <c r="G1087" s="45" t="e">
        <f>IF(AND(C1087&lt;&gt;"",SUM(G$27:G1086)&lt;E$19),$E$19/$E$23,0)</f>
        <v>#N/A</v>
      </c>
      <c r="H1087" s="43">
        <f t="shared" si="116"/>
        <v>0</v>
      </c>
      <c r="I1087" s="43">
        <f t="shared" si="118"/>
        <v>0</v>
      </c>
      <c r="J1087" s="78" t="str">
        <f t="shared" si="117"/>
        <v>2110–2111</v>
      </c>
      <c r="K1087" s="78"/>
      <c r="L1087" s="89"/>
      <c r="M1087" s="78"/>
      <c r="N1087" s="87"/>
      <c r="O1087" s="79"/>
      <c r="Q1087" s="46"/>
    </row>
    <row r="1088" spans="1:17" s="40" customFormat="1" ht="20.25" customHeight="1" x14ac:dyDescent="0.2">
      <c r="A1088" s="41">
        <v>77037</v>
      </c>
      <c r="B1088" s="42">
        <f t="shared" si="113"/>
        <v>0</v>
      </c>
      <c r="C1088" s="117"/>
      <c r="D1088" s="43">
        <f t="shared" si="114"/>
        <v>0</v>
      </c>
      <c r="E1088" s="44">
        <f t="shared" si="112"/>
        <v>0</v>
      </c>
      <c r="F1088" s="43">
        <f t="shared" si="115"/>
        <v>0</v>
      </c>
      <c r="G1088" s="45" t="e">
        <f>IF(AND(C1088&lt;&gt;"",SUM(G$27:G1087)&lt;E$19),$E$19/$E$23,0)</f>
        <v>#N/A</v>
      </c>
      <c r="H1088" s="43">
        <f t="shared" si="116"/>
        <v>0</v>
      </c>
      <c r="I1088" s="43">
        <f t="shared" si="118"/>
        <v>0</v>
      </c>
      <c r="J1088" s="78" t="str">
        <f t="shared" si="117"/>
        <v>2110–2111</v>
      </c>
      <c r="K1088" s="78"/>
      <c r="L1088" s="89"/>
      <c r="M1088" s="78"/>
      <c r="N1088" s="87"/>
      <c r="O1088" s="79"/>
      <c r="Q1088" s="46"/>
    </row>
    <row r="1089" spans="1:17" s="40" customFormat="1" ht="20.25" customHeight="1" x14ac:dyDescent="0.2">
      <c r="A1089" s="41">
        <v>77068</v>
      </c>
      <c r="B1089" s="42">
        <f t="shared" si="113"/>
        <v>0</v>
      </c>
      <c r="C1089" s="117"/>
      <c r="D1089" s="43">
        <f t="shared" si="114"/>
        <v>0</v>
      </c>
      <c r="E1089" s="44">
        <f t="shared" si="112"/>
        <v>0</v>
      </c>
      <c r="F1089" s="43">
        <f t="shared" si="115"/>
        <v>0</v>
      </c>
      <c r="G1089" s="45" t="e">
        <f>IF(AND(C1089&lt;&gt;"",SUM(G$27:G1088)&lt;E$19),$E$19/$E$23,0)</f>
        <v>#N/A</v>
      </c>
      <c r="H1089" s="43">
        <f t="shared" si="116"/>
        <v>0</v>
      </c>
      <c r="I1089" s="43">
        <f t="shared" si="118"/>
        <v>0</v>
      </c>
      <c r="J1089" s="78" t="str">
        <f t="shared" si="117"/>
        <v>2110–2111</v>
      </c>
      <c r="K1089" s="78"/>
      <c r="L1089" s="89"/>
      <c r="M1089" s="78"/>
      <c r="N1089" s="87"/>
      <c r="O1089" s="79"/>
      <c r="Q1089" s="46"/>
    </row>
    <row r="1090" spans="1:17" s="40" customFormat="1" ht="20.25" customHeight="1" x14ac:dyDescent="0.2">
      <c r="A1090" s="41">
        <v>77099</v>
      </c>
      <c r="B1090" s="42">
        <f t="shared" si="113"/>
        <v>0</v>
      </c>
      <c r="C1090" s="117"/>
      <c r="D1090" s="43">
        <f t="shared" si="114"/>
        <v>0</v>
      </c>
      <c r="E1090" s="44">
        <f t="shared" si="112"/>
        <v>0</v>
      </c>
      <c r="F1090" s="43">
        <f t="shared" si="115"/>
        <v>0</v>
      </c>
      <c r="G1090" s="45" t="e">
        <f>IF(AND(C1090&lt;&gt;"",SUM(G$27:G1089)&lt;E$19),$E$19/$E$23,0)</f>
        <v>#N/A</v>
      </c>
      <c r="H1090" s="43">
        <f t="shared" si="116"/>
        <v>0</v>
      </c>
      <c r="I1090" s="43">
        <f t="shared" si="118"/>
        <v>0</v>
      </c>
      <c r="J1090" s="78" t="str">
        <f t="shared" si="117"/>
        <v>2110–2111</v>
      </c>
      <c r="K1090" s="78"/>
      <c r="L1090" s="89"/>
      <c r="M1090" s="78"/>
      <c r="N1090" s="87"/>
      <c r="O1090" s="79"/>
      <c r="Q1090" s="46"/>
    </row>
    <row r="1091" spans="1:17" s="40" customFormat="1" ht="20.25" customHeight="1" x14ac:dyDescent="0.2">
      <c r="A1091" s="41">
        <v>77127</v>
      </c>
      <c r="B1091" s="42">
        <f t="shared" si="113"/>
        <v>0</v>
      </c>
      <c r="C1091" s="117"/>
      <c r="D1091" s="43">
        <f t="shared" si="114"/>
        <v>0</v>
      </c>
      <c r="E1091" s="44">
        <f t="shared" si="112"/>
        <v>0</v>
      </c>
      <c r="F1091" s="43">
        <f t="shared" si="115"/>
        <v>0</v>
      </c>
      <c r="G1091" s="45" t="e">
        <f>IF(AND(C1091&lt;&gt;"",SUM(G$27:G1090)&lt;E$19),$E$19/$E$23,0)</f>
        <v>#N/A</v>
      </c>
      <c r="H1091" s="43">
        <f t="shared" si="116"/>
        <v>0</v>
      </c>
      <c r="I1091" s="43">
        <f t="shared" si="118"/>
        <v>0</v>
      </c>
      <c r="J1091" s="78" t="str">
        <f t="shared" si="117"/>
        <v>2110–2111</v>
      </c>
      <c r="K1091" s="78"/>
      <c r="L1091" s="89"/>
      <c r="M1091" s="78"/>
      <c r="N1091" s="87"/>
      <c r="O1091" s="79"/>
      <c r="Q1091" s="46"/>
    </row>
    <row r="1092" spans="1:17" s="40" customFormat="1" ht="20.25" customHeight="1" x14ac:dyDescent="0.2">
      <c r="A1092" s="41">
        <v>77158</v>
      </c>
      <c r="B1092" s="42">
        <f t="shared" si="113"/>
        <v>0</v>
      </c>
      <c r="C1092" s="117"/>
      <c r="D1092" s="43">
        <f t="shared" si="114"/>
        <v>0</v>
      </c>
      <c r="E1092" s="44">
        <f t="shared" si="112"/>
        <v>0</v>
      </c>
      <c r="F1092" s="43">
        <f t="shared" si="115"/>
        <v>0</v>
      </c>
      <c r="G1092" s="45" t="e">
        <f>IF(AND(C1092&lt;&gt;"",SUM(G$27:G1091)&lt;E$19),$E$19/$E$23,0)</f>
        <v>#N/A</v>
      </c>
      <c r="H1092" s="43">
        <f t="shared" si="116"/>
        <v>0</v>
      </c>
      <c r="I1092" s="43">
        <f t="shared" si="118"/>
        <v>0</v>
      </c>
      <c r="J1092" s="78" t="str">
        <f t="shared" si="117"/>
        <v>2110–2111</v>
      </c>
      <c r="K1092" s="78"/>
      <c r="L1092" s="89"/>
      <c r="M1092" s="78"/>
      <c r="N1092" s="87"/>
      <c r="O1092" s="79"/>
      <c r="Q1092" s="46"/>
    </row>
    <row r="1093" spans="1:17" s="40" customFormat="1" ht="20.25" customHeight="1" x14ac:dyDescent="0.2">
      <c r="A1093" s="41">
        <v>77188</v>
      </c>
      <c r="B1093" s="42">
        <f t="shared" si="113"/>
        <v>0</v>
      </c>
      <c r="C1093" s="117"/>
      <c r="D1093" s="43">
        <f t="shared" si="114"/>
        <v>0</v>
      </c>
      <c r="E1093" s="44">
        <f t="shared" si="112"/>
        <v>0</v>
      </c>
      <c r="F1093" s="43">
        <f t="shared" si="115"/>
        <v>0</v>
      </c>
      <c r="G1093" s="45" t="e">
        <f>IF(AND(C1093&lt;&gt;"",SUM(G$27:G1092)&lt;E$19),$E$19/$E$23,0)</f>
        <v>#N/A</v>
      </c>
      <c r="H1093" s="43">
        <f t="shared" si="116"/>
        <v>0</v>
      </c>
      <c r="I1093" s="43">
        <f t="shared" si="118"/>
        <v>0</v>
      </c>
      <c r="J1093" s="78" t="str">
        <f t="shared" si="117"/>
        <v>2110–2111</v>
      </c>
      <c r="K1093" s="78"/>
      <c r="L1093" s="89"/>
      <c r="M1093" s="78"/>
      <c r="N1093" s="87"/>
      <c r="O1093" s="79"/>
      <c r="Q1093" s="46"/>
    </row>
    <row r="1094" spans="1:17" s="40" customFormat="1" ht="20.25" customHeight="1" x14ac:dyDescent="0.2">
      <c r="A1094" s="41">
        <v>77219</v>
      </c>
      <c r="B1094" s="42">
        <f t="shared" si="113"/>
        <v>0</v>
      </c>
      <c r="C1094" s="117"/>
      <c r="D1094" s="43">
        <f t="shared" si="114"/>
        <v>0</v>
      </c>
      <c r="E1094" s="44">
        <f t="shared" si="112"/>
        <v>0</v>
      </c>
      <c r="F1094" s="43">
        <f t="shared" si="115"/>
        <v>0</v>
      </c>
      <c r="G1094" s="45" t="e">
        <f>IF(AND(C1094&lt;&gt;"",SUM(G$27:G1093)&lt;E$19),$E$19/$E$23,0)</f>
        <v>#N/A</v>
      </c>
      <c r="H1094" s="43">
        <f t="shared" si="116"/>
        <v>0</v>
      </c>
      <c r="I1094" s="43">
        <f t="shared" si="118"/>
        <v>0</v>
      </c>
      <c r="J1094" s="78" t="str">
        <f t="shared" si="117"/>
        <v>2110–2111</v>
      </c>
      <c r="K1094" s="78"/>
      <c r="L1094" s="89"/>
      <c r="M1094" s="78"/>
      <c r="N1094" s="87"/>
      <c r="O1094" s="79"/>
      <c r="Q1094" s="46"/>
    </row>
    <row r="1095" spans="1:17" s="40" customFormat="1" ht="20.25" customHeight="1" x14ac:dyDescent="0.2">
      <c r="A1095" s="41">
        <v>77249</v>
      </c>
      <c r="B1095" s="42">
        <f t="shared" si="113"/>
        <v>0</v>
      </c>
      <c r="C1095" s="117"/>
      <c r="D1095" s="43">
        <f t="shared" si="114"/>
        <v>0</v>
      </c>
      <c r="E1095" s="44">
        <f t="shared" si="112"/>
        <v>0</v>
      </c>
      <c r="F1095" s="43">
        <f t="shared" si="115"/>
        <v>0</v>
      </c>
      <c r="G1095" s="45" t="e">
        <f>IF(AND(C1095&lt;&gt;"",SUM(G$27:G1094)&lt;E$19),$E$19/$E$23,0)</f>
        <v>#N/A</v>
      </c>
      <c r="H1095" s="43">
        <f t="shared" si="116"/>
        <v>0</v>
      </c>
      <c r="I1095" s="43">
        <f t="shared" si="118"/>
        <v>0</v>
      </c>
      <c r="J1095" s="78" t="str">
        <f t="shared" si="117"/>
        <v>2111–2112</v>
      </c>
      <c r="K1095" s="78"/>
      <c r="L1095" s="89"/>
      <c r="M1095" s="78"/>
      <c r="N1095" s="87"/>
      <c r="O1095" s="79"/>
      <c r="Q1095" s="46"/>
    </row>
    <row r="1096" spans="1:17" s="40" customFormat="1" ht="20.25" customHeight="1" x14ac:dyDescent="0.2">
      <c r="A1096" s="41">
        <v>77280</v>
      </c>
      <c r="B1096" s="42">
        <f t="shared" si="113"/>
        <v>0</v>
      </c>
      <c r="C1096" s="117"/>
      <c r="D1096" s="43">
        <f t="shared" si="114"/>
        <v>0</v>
      </c>
      <c r="E1096" s="44">
        <f t="shared" si="112"/>
        <v>0</v>
      </c>
      <c r="F1096" s="43">
        <f t="shared" si="115"/>
        <v>0</v>
      </c>
      <c r="G1096" s="45" t="e">
        <f>IF(AND(C1096&lt;&gt;"",SUM(G$27:G1095)&lt;E$19),$E$19/$E$23,0)</f>
        <v>#N/A</v>
      </c>
      <c r="H1096" s="43">
        <f t="shared" si="116"/>
        <v>0</v>
      </c>
      <c r="I1096" s="43">
        <f t="shared" si="118"/>
        <v>0</v>
      </c>
      <c r="J1096" s="78" t="str">
        <f t="shared" si="117"/>
        <v>2111–2112</v>
      </c>
      <c r="K1096" s="78"/>
      <c r="L1096" s="89"/>
      <c r="M1096" s="78"/>
      <c r="N1096" s="87"/>
      <c r="O1096" s="79"/>
      <c r="Q1096" s="46"/>
    </row>
    <row r="1097" spans="1:17" s="40" customFormat="1" ht="20.25" customHeight="1" x14ac:dyDescent="0.2">
      <c r="A1097" s="41">
        <v>77311</v>
      </c>
      <c r="B1097" s="42">
        <f t="shared" si="113"/>
        <v>0</v>
      </c>
      <c r="C1097" s="117"/>
      <c r="D1097" s="43">
        <f t="shared" si="114"/>
        <v>0</v>
      </c>
      <c r="E1097" s="44">
        <f t="shared" si="112"/>
        <v>0</v>
      </c>
      <c r="F1097" s="43">
        <f t="shared" si="115"/>
        <v>0</v>
      </c>
      <c r="G1097" s="45" t="e">
        <f>IF(AND(C1097&lt;&gt;"",SUM(G$27:G1096)&lt;E$19),$E$19/$E$23,0)</f>
        <v>#N/A</v>
      </c>
      <c r="H1097" s="43">
        <f t="shared" si="116"/>
        <v>0</v>
      </c>
      <c r="I1097" s="43">
        <f t="shared" si="118"/>
        <v>0</v>
      </c>
      <c r="J1097" s="78" t="str">
        <f t="shared" si="117"/>
        <v>2111–2112</v>
      </c>
      <c r="K1097" s="78"/>
      <c r="L1097" s="89"/>
      <c r="M1097" s="78"/>
      <c r="N1097" s="87"/>
      <c r="O1097" s="79"/>
      <c r="Q1097" s="46"/>
    </row>
    <row r="1098" spans="1:17" s="40" customFormat="1" ht="20.25" customHeight="1" x14ac:dyDescent="0.2">
      <c r="A1098" s="41">
        <v>77341</v>
      </c>
      <c r="B1098" s="42">
        <f t="shared" si="113"/>
        <v>0</v>
      </c>
      <c r="C1098" s="117"/>
      <c r="D1098" s="43">
        <f t="shared" si="114"/>
        <v>0</v>
      </c>
      <c r="E1098" s="44">
        <f t="shared" si="112"/>
        <v>0</v>
      </c>
      <c r="F1098" s="43">
        <f t="shared" si="115"/>
        <v>0</v>
      </c>
      <c r="G1098" s="45" t="e">
        <f>IF(AND(C1098&lt;&gt;"",SUM(G$27:G1097)&lt;E$19),$E$19/$E$23,0)</f>
        <v>#N/A</v>
      </c>
      <c r="H1098" s="43">
        <f t="shared" si="116"/>
        <v>0</v>
      </c>
      <c r="I1098" s="43">
        <f t="shared" si="118"/>
        <v>0</v>
      </c>
      <c r="J1098" s="78" t="str">
        <f t="shared" si="117"/>
        <v>2111–2112</v>
      </c>
      <c r="K1098" s="78"/>
      <c r="L1098" s="89"/>
      <c r="M1098" s="78"/>
      <c r="N1098" s="87"/>
      <c r="O1098" s="79"/>
      <c r="Q1098" s="46"/>
    </row>
    <row r="1099" spans="1:17" s="40" customFormat="1" ht="20.25" customHeight="1" x14ac:dyDescent="0.2">
      <c r="A1099" s="41">
        <v>77372</v>
      </c>
      <c r="B1099" s="42">
        <f t="shared" si="113"/>
        <v>0</v>
      </c>
      <c r="C1099" s="117"/>
      <c r="D1099" s="43">
        <f t="shared" si="114"/>
        <v>0</v>
      </c>
      <c r="E1099" s="44">
        <f t="shared" si="112"/>
        <v>0</v>
      </c>
      <c r="F1099" s="43">
        <f t="shared" si="115"/>
        <v>0</v>
      </c>
      <c r="G1099" s="45" t="e">
        <f>IF(AND(C1099&lt;&gt;"",SUM(G$27:G1098)&lt;E$19),$E$19/$E$23,0)</f>
        <v>#N/A</v>
      </c>
      <c r="H1099" s="43">
        <f t="shared" si="116"/>
        <v>0</v>
      </c>
      <c r="I1099" s="43">
        <f t="shared" si="118"/>
        <v>0</v>
      </c>
      <c r="J1099" s="78" t="str">
        <f t="shared" si="117"/>
        <v>2111–2112</v>
      </c>
      <c r="K1099" s="78"/>
      <c r="L1099" s="89"/>
      <c r="M1099" s="78"/>
      <c r="N1099" s="87"/>
      <c r="O1099" s="79"/>
      <c r="Q1099" s="46"/>
    </row>
    <row r="1100" spans="1:17" s="40" customFormat="1" ht="20.25" customHeight="1" x14ac:dyDescent="0.2">
      <c r="A1100" s="41">
        <v>77402</v>
      </c>
      <c r="B1100" s="42">
        <f t="shared" si="113"/>
        <v>0</v>
      </c>
      <c r="C1100" s="117"/>
      <c r="D1100" s="43">
        <f t="shared" si="114"/>
        <v>0</v>
      </c>
      <c r="E1100" s="44">
        <f t="shared" si="112"/>
        <v>0</v>
      </c>
      <c r="F1100" s="43">
        <f t="shared" si="115"/>
        <v>0</v>
      </c>
      <c r="G1100" s="45" t="e">
        <f>IF(AND(C1100&lt;&gt;"",SUM(G$27:G1099)&lt;E$19),$E$19/$E$23,0)</f>
        <v>#N/A</v>
      </c>
      <c r="H1100" s="43">
        <f t="shared" si="116"/>
        <v>0</v>
      </c>
      <c r="I1100" s="43">
        <f t="shared" si="118"/>
        <v>0</v>
      </c>
      <c r="J1100" s="78" t="str">
        <f t="shared" si="117"/>
        <v>2111–2112</v>
      </c>
      <c r="K1100" s="78"/>
      <c r="L1100" s="89"/>
      <c r="M1100" s="78"/>
      <c r="N1100" s="87"/>
      <c r="O1100" s="79"/>
      <c r="Q1100" s="46"/>
    </row>
    <row r="1101" spans="1:17" s="40" customFormat="1" ht="20.25" customHeight="1" x14ac:dyDescent="0.2">
      <c r="A1101" s="41">
        <v>77433</v>
      </c>
      <c r="B1101" s="42">
        <f t="shared" si="113"/>
        <v>0</v>
      </c>
      <c r="C1101" s="117"/>
      <c r="D1101" s="43">
        <f t="shared" si="114"/>
        <v>0</v>
      </c>
      <c r="E1101" s="44">
        <f t="shared" si="112"/>
        <v>0</v>
      </c>
      <c r="F1101" s="43">
        <f t="shared" si="115"/>
        <v>0</v>
      </c>
      <c r="G1101" s="45" t="e">
        <f>IF(AND(C1101&lt;&gt;"",SUM(G$27:G1100)&lt;E$19),$E$19/$E$23,0)</f>
        <v>#N/A</v>
      </c>
      <c r="H1101" s="43">
        <f t="shared" si="116"/>
        <v>0</v>
      </c>
      <c r="I1101" s="43">
        <f t="shared" si="118"/>
        <v>0</v>
      </c>
      <c r="J1101" s="78" t="str">
        <f t="shared" si="117"/>
        <v>2111–2112</v>
      </c>
      <c r="K1101" s="78"/>
      <c r="L1101" s="89"/>
      <c r="M1101" s="78"/>
      <c r="N1101" s="87"/>
      <c r="O1101" s="79"/>
      <c r="Q1101" s="46"/>
    </row>
    <row r="1102" spans="1:17" s="40" customFormat="1" ht="20.25" customHeight="1" x14ac:dyDescent="0.2">
      <c r="A1102" s="41">
        <v>77464</v>
      </c>
      <c r="B1102" s="42">
        <f t="shared" si="113"/>
        <v>0</v>
      </c>
      <c r="C1102" s="117"/>
      <c r="D1102" s="43">
        <f t="shared" si="114"/>
        <v>0</v>
      </c>
      <c r="E1102" s="44">
        <f t="shared" si="112"/>
        <v>0</v>
      </c>
      <c r="F1102" s="43">
        <f t="shared" si="115"/>
        <v>0</v>
      </c>
      <c r="G1102" s="45" t="e">
        <f>IF(AND(C1102&lt;&gt;"",SUM(G$27:G1101)&lt;E$19),$E$19/$E$23,0)</f>
        <v>#N/A</v>
      </c>
      <c r="H1102" s="43">
        <f t="shared" si="116"/>
        <v>0</v>
      </c>
      <c r="I1102" s="43">
        <f t="shared" si="118"/>
        <v>0</v>
      </c>
      <c r="J1102" s="78" t="str">
        <f t="shared" si="117"/>
        <v>2111–2112</v>
      </c>
      <c r="K1102" s="78"/>
      <c r="L1102" s="89"/>
      <c r="M1102" s="78"/>
      <c r="N1102" s="87"/>
      <c r="O1102" s="79"/>
      <c r="Q1102" s="46"/>
    </row>
    <row r="1103" spans="1:17" s="40" customFormat="1" ht="20.25" customHeight="1" x14ac:dyDescent="0.2">
      <c r="A1103" s="41">
        <v>77493</v>
      </c>
      <c r="B1103" s="42">
        <f t="shared" si="113"/>
        <v>0</v>
      </c>
      <c r="C1103" s="117"/>
      <c r="D1103" s="43">
        <f t="shared" si="114"/>
        <v>0</v>
      </c>
      <c r="E1103" s="44">
        <f t="shared" si="112"/>
        <v>0</v>
      </c>
      <c r="F1103" s="43">
        <f t="shared" si="115"/>
        <v>0</v>
      </c>
      <c r="G1103" s="45" t="e">
        <f>IF(AND(C1103&lt;&gt;"",SUM(G$27:G1102)&lt;E$19),$E$19/$E$23,0)</f>
        <v>#N/A</v>
      </c>
      <c r="H1103" s="43">
        <f t="shared" si="116"/>
        <v>0</v>
      </c>
      <c r="I1103" s="43">
        <f t="shared" si="118"/>
        <v>0</v>
      </c>
      <c r="J1103" s="78" t="str">
        <f t="shared" si="117"/>
        <v>2111–2112</v>
      </c>
      <c r="K1103" s="78"/>
      <c r="L1103" s="89"/>
      <c r="M1103" s="78"/>
      <c r="N1103" s="87"/>
      <c r="O1103" s="79"/>
      <c r="Q1103" s="46"/>
    </row>
    <row r="1104" spans="1:17" s="40" customFormat="1" ht="20.25" customHeight="1" x14ac:dyDescent="0.2">
      <c r="A1104" s="41">
        <v>77524</v>
      </c>
      <c r="B1104" s="42">
        <f t="shared" si="113"/>
        <v>0</v>
      </c>
      <c r="C1104" s="117"/>
      <c r="D1104" s="43">
        <f t="shared" si="114"/>
        <v>0</v>
      </c>
      <c r="E1104" s="44">
        <f t="shared" si="112"/>
        <v>0</v>
      </c>
      <c r="F1104" s="43">
        <f t="shared" si="115"/>
        <v>0</v>
      </c>
      <c r="G1104" s="45" t="e">
        <f>IF(AND(C1104&lt;&gt;"",SUM(G$27:G1103)&lt;E$19),$E$19/$E$23,0)</f>
        <v>#N/A</v>
      </c>
      <c r="H1104" s="43">
        <f t="shared" si="116"/>
        <v>0</v>
      </c>
      <c r="I1104" s="43">
        <f t="shared" si="118"/>
        <v>0</v>
      </c>
      <c r="J1104" s="78" t="str">
        <f t="shared" si="117"/>
        <v>2111–2112</v>
      </c>
      <c r="K1104" s="78"/>
      <c r="L1104" s="89"/>
      <c r="M1104" s="78"/>
      <c r="N1104" s="87"/>
      <c r="O1104" s="79"/>
      <c r="Q1104" s="46"/>
    </row>
    <row r="1105" spans="1:17" s="40" customFormat="1" ht="20.25" customHeight="1" x14ac:dyDescent="0.2">
      <c r="A1105" s="41">
        <v>77554</v>
      </c>
      <c r="B1105" s="42">
        <f t="shared" si="113"/>
        <v>0</v>
      </c>
      <c r="C1105" s="117"/>
      <c r="D1105" s="43">
        <f t="shared" si="114"/>
        <v>0</v>
      </c>
      <c r="E1105" s="44">
        <f t="shared" si="112"/>
        <v>0</v>
      </c>
      <c r="F1105" s="43">
        <f t="shared" si="115"/>
        <v>0</v>
      </c>
      <c r="G1105" s="45" t="e">
        <f>IF(AND(C1105&lt;&gt;"",SUM(G$27:G1104)&lt;E$19),$E$19/$E$23,0)</f>
        <v>#N/A</v>
      </c>
      <c r="H1105" s="43">
        <f t="shared" si="116"/>
        <v>0</v>
      </c>
      <c r="I1105" s="43">
        <f t="shared" si="118"/>
        <v>0</v>
      </c>
      <c r="J1105" s="78" t="str">
        <f t="shared" si="117"/>
        <v>2111–2112</v>
      </c>
      <c r="K1105" s="78"/>
      <c r="L1105" s="89"/>
      <c r="M1105" s="78"/>
      <c r="N1105" s="87"/>
      <c r="O1105" s="79"/>
      <c r="Q1105" s="46"/>
    </row>
    <row r="1106" spans="1:17" s="40" customFormat="1" ht="20.25" customHeight="1" x14ac:dyDescent="0.2">
      <c r="A1106" s="41">
        <v>77585</v>
      </c>
      <c r="B1106" s="42">
        <f t="shared" si="113"/>
        <v>0</v>
      </c>
      <c r="C1106" s="117"/>
      <c r="D1106" s="43">
        <f t="shared" si="114"/>
        <v>0</v>
      </c>
      <c r="E1106" s="44">
        <f t="shared" si="112"/>
        <v>0</v>
      </c>
      <c r="F1106" s="43">
        <f t="shared" si="115"/>
        <v>0</v>
      </c>
      <c r="G1106" s="45" t="e">
        <f>IF(AND(C1106&lt;&gt;"",SUM(G$27:G1105)&lt;E$19),$E$19/$E$23,0)</f>
        <v>#N/A</v>
      </c>
      <c r="H1106" s="43">
        <f t="shared" si="116"/>
        <v>0</v>
      </c>
      <c r="I1106" s="43">
        <f t="shared" si="118"/>
        <v>0</v>
      </c>
      <c r="J1106" s="78" t="str">
        <f t="shared" si="117"/>
        <v>2111–2112</v>
      </c>
      <c r="K1106" s="78"/>
      <c r="L1106" s="89"/>
      <c r="M1106" s="78"/>
      <c r="N1106" s="87"/>
      <c r="O1106" s="79"/>
      <c r="Q1106" s="46"/>
    </row>
    <row r="1107" spans="1:17" s="40" customFormat="1" ht="20.25" customHeight="1" x14ac:dyDescent="0.2">
      <c r="A1107" s="41">
        <v>77615</v>
      </c>
      <c r="B1107" s="42">
        <f t="shared" si="113"/>
        <v>0</v>
      </c>
      <c r="C1107" s="117"/>
      <c r="D1107" s="43">
        <f t="shared" si="114"/>
        <v>0</v>
      </c>
      <c r="E1107" s="44">
        <f t="shared" si="112"/>
        <v>0</v>
      </c>
      <c r="F1107" s="43">
        <f t="shared" si="115"/>
        <v>0</v>
      </c>
      <c r="G1107" s="45" t="e">
        <f>IF(AND(C1107&lt;&gt;"",SUM(G$27:G1106)&lt;E$19),$E$19/$E$23,0)</f>
        <v>#N/A</v>
      </c>
      <c r="H1107" s="43">
        <f t="shared" si="116"/>
        <v>0</v>
      </c>
      <c r="I1107" s="43">
        <f t="shared" si="118"/>
        <v>0</v>
      </c>
      <c r="J1107" s="78" t="str">
        <f t="shared" si="117"/>
        <v>2112–2113</v>
      </c>
      <c r="K1107" s="78"/>
      <c r="L1107" s="89"/>
      <c r="M1107" s="78"/>
      <c r="N1107" s="87"/>
      <c r="O1107" s="79"/>
      <c r="Q1107" s="46"/>
    </row>
    <row r="1108" spans="1:17" s="40" customFormat="1" ht="20.25" customHeight="1" x14ac:dyDescent="0.2">
      <c r="A1108" s="41">
        <v>77646</v>
      </c>
      <c r="B1108" s="42">
        <f t="shared" si="113"/>
        <v>0</v>
      </c>
      <c r="C1108" s="117"/>
      <c r="D1108" s="43">
        <f t="shared" si="114"/>
        <v>0</v>
      </c>
      <c r="E1108" s="44">
        <f t="shared" si="112"/>
        <v>0</v>
      </c>
      <c r="F1108" s="43">
        <f t="shared" si="115"/>
        <v>0</v>
      </c>
      <c r="G1108" s="45" t="e">
        <f>IF(AND(C1108&lt;&gt;"",SUM(G$27:G1107)&lt;E$19),$E$19/$E$23,0)</f>
        <v>#N/A</v>
      </c>
      <c r="H1108" s="43">
        <f t="shared" si="116"/>
        <v>0</v>
      </c>
      <c r="I1108" s="43">
        <f t="shared" si="118"/>
        <v>0</v>
      </c>
      <c r="J1108" s="78" t="str">
        <f t="shared" si="117"/>
        <v>2112–2113</v>
      </c>
      <c r="K1108" s="78"/>
      <c r="L1108" s="89"/>
      <c r="M1108" s="78"/>
      <c r="N1108" s="87"/>
      <c r="O1108" s="79"/>
      <c r="Q1108" s="46"/>
    </row>
    <row r="1109" spans="1:17" s="40" customFormat="1" ht="20.25" customHeight="1" x14ac:dyDescent="0.2">
      <c r="A1109" s="41">
        <v>77677</v>
      </c>
      <c r="B1109" s="42">
        <f t="shared" si="113"/>
        <v>0</v>
      </c>
      <c r="C1109" s="117"/>
      <c r="D1109" s="43">
        <f t="shared" si="114"/>
        <v>0</v>
      </c>
      <c r="E1109" s="44">
        <f t="shared" si="112"/>
        <v>0</v>
      </c>
      <c r="F1109" s="43">
        <f t="shared" si="115"/>
        <v>0</v>
      </c>
      <c r="G1109" s="45" t="e">
        <f>IF(AND(C1109&lt;&gt;"",SUM(G$27:G1108)&lt;E$19),$E$19/$E$23,0)</f>
        <v>#N/A</v>
      </c>
      <c r="H1109" s="43">
        <f t="shared" si="116"/>
        <v>0</v>
      </c>
      <c r="I1109" s="43">
        <f t="shared" si="118"/>
        <v>0</v>
      </c>
      <c r="J1109" s="78" t="str">
        <f t="shared" si="117"/>
        <v>2112–2113</v>
      </c>
      <c r="K1109" s="78"/>
      <c r="L1109" s="89"/>
      <c r="M1109" s="78"/>
      <c r="N1109" s="87"/>
      <c r="O1109" s="79"/>
      <c r="Q1109" s="46"/>
    </row>
    <row r="1110" spans="1:17" s="40" customFormat="1" ht="20.25" customHeight="1" x14ac:dyDescent="0.2">
      <c r="A1110" s="41">
        <v>77707</v>
      </c>
      <c r="B1110" s="42">
        <f t="shared" si="113"/>
        <v>0</v>
      </c>
      <c r="C1110" s="117"/>
      <c r="D1110" s="43">
        <f t="shared" si="114"/>
        <v>0</v>
      </c>
      <c r="E1110" s="44">
        <f t="shared" si="112"/>
        <v>0</v>
      </c>
      <c r="F1110" s="43">
        <f t="shared" si="115"/>
        <v>0</v>
      </c>
      <c r="G1110" s="45" t="e">
        <f>IF(AND(C1110&lt;&gt;"",SUM(G$27:G1109)&lt;E$19),$E$19/$E$23,0)</f>
        <v>#N/A</v>
      </c>
      <c r="H1110" s="43">
        <f t="shared" si="116"/>
        <v>0</v>
      </c>
      <c r="I1110" s="43">
        <f t="shared" si="118"/>
        <v>0</v>
      </c>
      <c r="J1110" s="78" t="str">
        <f t="shared" si="117"/>
        <v>2112–2113</v>
      </c>
      <c r="K1110" s="78"/>
      <c r="L1110" s="89"/>
      <c r="M1110" s="78"/>
      <c r="N1110" s="87"/>
      <c r="O1110" s="79"/>
      <c r="Q1110" s="46"/>
    </row>
    <row r="1111" spans="1:17" s="40" customFormat="1" ht="20.25" customHeight="1" x14ac:dyDescent="0.2">
      <c r="A1111" s="41">
        <v>77738</v>
      </c>
      <c r="B1111" s="42">
        <f t="shared" si="113"/>
        <v>0</v>
      </c>
      <c r="C1111" s="117"/>
      <c r="D1111" s="43">
        <f t="shared" si="114"/>
        <v>0</v>
      </c>
      <c r="E1111" s="44">
        <f t="shared" si="112"/>
        <v>0</v>
      </c>
      <c r="F1111" s="43">
        <f t="shared" si="115"/>
        <v>0</v>
      </c>
      <c r="G1111" s="45" t="e">
        <f>IF(AND(C1111&lt;&gt;"",SUM(G$27:G1110)&lt;E$19),$E$19/$E$23,0)</f>
        <v>#N/A</v>
      </c>
      <c r="H1111" s="43">
        <f t="shared" si="116"/>
        <v>0</v>
      </c>
      <c r="I1111" s="43">
        <f t="shared" si="118"/>
        <v>0</v>
      </c>
      <c r="J1111" s="78" t="str">
        <f t="shared" si="117"/>
        <v>2112–2113</v>
      </c>
      <c r="K1111" s="78"/>
      <c r="L1111" s="89"/>
      <c r="M1111" s="78"/>
      <c r="N1111" s="87"/>
      <c r="O1111" s="79"/>
      <c r="Q1111" s="46"/>
    </row>
    <row r="1112" spans="1:17" s="40" customFormat="1" ht="20.25" customHeight="1" x14ac:dyDescent="0.2">
      <c r="A1112" s="41">
        <v>77768</v>
      </c>
      <c r="B1112" s="42">
        <f t="shared" si="113"/>
        <v>0</v>
      </c>
      <c r="C1112" s="117"/>
      <c r="D1112" s="43">
        <f t="shared" si="114"/>
        <v>0</v>
      </c>
      <c r="E1112" s="44">
        <f t="shared" si="112"/>
        <v>0</v>
      </c>
      <c r="F1112" s="43">
        <f t="shared" si="115"/>
        <v>0</v>
      </c>
      <c r="G1112" s="45" t="e">
        <f>IF(AND(C1112&lt;&gt;"",SUM(G$27:G1111)&lt;E$19),$E$19/$E$23,0)</f>
        <v>#N/A</v>
      </c>
      <c r="H1112" s="43">
        <f t="shared" si="116"/>
        <v>0</v>
      </c>
      <c r="I1112" s="43">
        <f t="shared" si="118"/>
        <v>0</v>
      </c>
      <c r="J1112" s="78" t="str">
        <f t="shared" si="117"/>
        <v>2112–2113</v>
      </c>
      <c r="K1112" s="78"/>
      <c r="L1112" s="89"/>
      <c r="M1112" s="78"/>
      <c r="N1112" s="87"/>
      <c r="O1112" s="79"/>
      <c r="Q1112" s="46"/>
    </row>
    <row r="1113" spans="1:17" s="40" customFormat="1" ht="20.25" customHeight="1" x14ac:dyDescent="0.2">
      <c r="A1113" s="41">
        <v>77799</v>
      </c>
      <c r="B1113" s="42">
        <f t="shared" si="113"/>
        <v>0</v>
      </c>
      <c r="C1113" s="117"/>
      <c r="D1113" s="43">
        <f t="shared" si="114"/>
        <v>0</v>
      </c>
      <c r="E1113" s="44">
        <f t="shared" si="112"/>
        <v>0</v>
      </c>
      <c r="F1113" s="43">
        <f t="shared" si="115"/>
        <v>0</v>
      </c>
      <c r="G1113" s="45" t="e">
        <f>IF(AND(C1113&lt;&gt;"",SUM(G$27:G1112)&lt;E$19),$E$19/$E$23,0)</f>
        <v>#N/A</v>
      </c>
      <c r="H1113" s="43">
        <f t="shared" si="116"/>
        <v>0</v>
      </c>
      <c r="I1113" s="43">
        <f t="shared" si="118"/>
        <v>0</v>
      </c>
      <c r="J1113" s="78" t="str">
        <f t="shared" si="117"/>
        <v>2112–2113</v>
      </c>
      <c r="K1113" s="78"/>
      <c r="L1113" s="89"/>
      <c r="M1113" s="78"/>
      <c r="N1113" s="87"/>
      <c r="O1113" s="79"/>
      <c r="Q1113" s="46"/>
    </row>
    <row r="1114" spans="1:17" s="40" customFormat="1" ht="20.25" customHeight="1" x14ac:dyDescent="0.2">
      <c r="A1114" s="41">
        <v>77830</v>
      </c>
      <c r="B1114" s="42">
        <f t="shared" si="113"/>
        <v>0</v>
      </c>
      <c r="C1114" s="117"/>
      <c r="D1114" s="43">
        <f t="shared" si="114"/>
        <v>0</v>
      </c>
      <c r="E1114" s="44">
        <f t="shared" si="112"/>
        <v>0</v>
      </c>
      <c r="F1114" s="43">
        <f t="shared" si="115"/>
        <v>0</v>
      </c>
      <c r="G1114" s="45" t="e">
        <f>IF(AND(C1114&lt;&gt;"",SUM(G$27:G1113)&lt;E$19),$E$19/$E$23,0)</f>
        <v>#N/A</v>
      </c>
      <c r="H1114" s="43">
        <f t="shared" si="116"/>
        <v>0</v>
      </c>
      <c r="I1114" s="43">
        <f t="shared" si="118"/>
        <v>0</v>
      </c>
      <c r="J1114" s="78" t="str">
        <f t="shared" si="117"/>
        <v>2112–2113</v>
      </c>
      <c r="K1114" s="78"/>
      <c r="L1114" s="89"/>
      <c r="M1114" s="78"/>
      <c r="N1114" s="87"/>
      <c r="O1114" s="79"/>
      <c r="Q1114" s="46"/>
    </row>
    <row r="1115" spans="1:17" s="40" customFormat="1" ht="20.25" customHeight="1" x14ac:dyDescent="0.2">
      <c r="A1115" s="41">
        <v>77858</v>
      </c>
      <c r="B1115" s="42">
        <f t="shared" si="113"/>
        <v>0</v>
      </c>
      <c r="C1115" s="117"/>
      <c r="D1115" s="43">
        <f t="shared" si="114"/>
        <v>0</v>
      </c>
      <c r="E1115" s="44">
        <f t="shared" ref="E1115:E1178" si="119">C1115-D1115</f>
        <v>0</v>
      </c>
      <c r="F1115" s="43">
        <f t="shared" si="115"/>
        <v>0</v>
      </c>
      <c r="G1115" s="45" t="e">
        <f>IF(AND(C1115&lt;&gt;"",SUM(G$27:G1114)&lt;E$19),$E$19/$E$23,0)</f>
        <v>#N/A</v>
      </c>
      <c r="H1115" s="43">
        <f t="shared" si="116"/>
        <v>0</v>
      </c>
      <c r="I1115" s="43">
        <f t="shared" si="118"/>
        <v>0</v>
      </c>
      <c r="J1115" s="78" t="str">
        <f t="shared" si="117"/>
        <v>2112–2113</v>
      </c>
      <c r="K1115" s="78"/>
      <c r="L1115" s="89"/>
      <c r="M1115" s="78"/>
      <c r="N1115" s="87"/>
      <c r="O1115" s="79"/>
      <c r="Q1115" s="46"/>
    </row>
    <row r="1116" spans="1:17" s="40" customFormat="1" ht="20.25" customHeight="1" x14ac:dyDescent="0.2">
      <c r="A1116" s="41">
        <v>77889</v>
      </c>
      <c r="B1116" s="42">
        <f t="shared" ref="B1116:B1179" si="120">IF(C1116&gt;0,C1116*-1,C1116)</f>
        <v>0</v>
      </c>
      <c r="C1116" s="117"/>
      <c r="D1116" s="43">
        <f t="shared" ref="D1116:D1179" si="121">IF(C1116="",0,IF($E$15="Beginning",IF(C1115&lt;&gt;"",$F1115*$E$6/12,0),IF(C1115&lt;&gt;"",$F1115*$E$6/12,$E$16*$E$6/12)))</f>
        <v>0</v>
      </c>
      <c r="E1116" s="44">
        <f t="shared" si="119"/>
        <v>0</v>
      </c>
      <c r="F1116" s="43">
        <f t="shared" ref="F1116:F1179" si="122">IF(C1116="",0,IF(C1115="",$E$16-E1116,IF(C1116&lt;&gt;"",F1115-E1116)))</f>
        <v>0</v>
      </c>
      <c r="G1116" s="45" t="e">
        <f>IF(AND(C1116&lt;&gt;"",SUM(G$27:G1115)&lt;E$19),$E$19/$E$23,0)</f>
        <v>#N/A</v>
      </c>
      <c r="H1116" s="43">
        <f t="shared" ref="H1116:H1179" si="123">IF(C1116&lt;&gt;"",G1116+H1115,0)</f>
        <v>0</v>
      </c>
      <c r="I1116" s="43">
        <f t="shared" si="118"/>
        <v>0</v>
      </c>
      <c r="J1116" s="78" t="str">
        <f t="shared" ref="J1116:J1179" si="124">IF(OR(MONTH(A1116)=1,MONTH(A1116)=2,MONTH(A1116)=3,MONTH(A1116)=4,MONTH(A1116)=5,MONTH(A1116)=6),YEAR(A1116)-1&amp;"–"&amp;YEAR(A1116),YEAR(A1116)&amp;"–"&amp;YEAR(A1116)+1)</f>
        <v>2112–2113</v>
      </c>
      <c r="K1116" s="78"/>
      <c r="L1116" s="89"/>
      <c r="M1116" s="78"/>
      <c r="N1116" s="87"/>
      <c r="O1116" s="79"/>
      <c r="Q1116" s="46"/>
    </row>
    <row r="1117" spans="1:17" s="40" customFormat="1" ht="20.25" customHeight="1" x14ac:dyDescent="0.2">
      <c r="A1117" s="41">
        <v>77919</v>
      </c>
      <c r="B1117" s="42">
        <f t="shared" si="120"/>
        <v>0</v>
      </c>
      <c r="C1117" s="117"/>
      <c r="D1117" s="43">
        <f t="shared" si="121"/>
        <v>0</v>
      </c>
      <c r="E1117" s="44">
        <f t="shared" si="119"/>
        <v>0</v>
      </c>
      <c r="F1117" s="43">
        <f t="shared" si="122"/>
        <v>0</v>
      </c>
      <c r="G1117" s="45" t="e">
        <f>IF(AND(C1117&lt;&gt;"",SUM(G$27:G1116)&lt;E$19),$E$19/$E$23,0)</f>
        <v>#N/A</v>
      </c>
      <c r="H1117" s="43">
        <f t="shared" si="123"/>
        <v>0</v>
      </c>
      <c r="I1117" s="43">
        <f t="shared" ref="I1117:I1180" si="125">IF(C1117&lt;&gt;"",$E$19-H1117,0)</f>
        <v>0</v>
      </c>
      <c r="J1117" s="78" t="str">
        <f t="shared" si="124"/>
        <v>2112–2113</v>
      </c>
      <c r="K1117" s="78"/>
      <c r="L1117" s="89"/>
      <c r="M1117" s="78"/>
      <c r="N1117" s="87"/>
      <c r="O1117" s="79"/>
      <c r="Q1117" s="46"/>
    </row>
    <row r="1118" spans="1:17" s="40" customFormat="1" ht="20.25" customHeight="1" x14ac:dyDescent="0.2">
      <c r="A1118" s="41">
        <v>77950</v>
      </c>
      <c r="B1118" s="42">
        <f t="shared" si="120"/>
        <v>0</v>
      </c>
      <c r="C1118" s="117"/>
      <c r="D1118" s="43">
        <f t="shared" si="121"/>
        <v>0</v>
      </c>
      <c r="E1118" s="44">
        <f t="shared" si="119"/>
        <v>0</v>
      </c>
      <c r="F1118" s="43">
        <f t="shared" si="122"/>
        <v>0</v>
      </c>
      <c r="G1118" s="45" t="e">
        <f>IF(AND(C1118&lt;&gt;"",SUM(G$27:G1117)&lt;E$19),$E$19/$E$23,0)</f>
        <v>#N/A</v>
      </c>
      <c r="H1118" s="43">
        <f t="shared" si="123"/>
        <v>0</v>
      </c>
      <c r="I1118" s="43">
        <f t="shared" si="125"/>
        <v>0</v>
      </c>
      <c r="J1118" s="78" t="str">
        <f t="shared" si="124"/>
        <v>2112–2113</v>
      </c>
      <c r="K1118" s="78"/>
      <c r="L1118" s="89"/>
      <c r="M1118" s="78"/>
      <c r="N1118" s="87"/>
      <c r="O1118" s="79"/>
      <c r="Q1118" s="46"/>
    </row>
    <row r="1119" spans="1:17" s="40" customFormat="1" ht="20.25" customHeight="1" x14ac:dyDescent="0.2">
      <c r="A1119" s="41">
        <v>77980</v>
      </c>
      <c r="B1119" s="42">
        <f t="shared" si="120"/>
        <v>0</v>
      </c>
      <c r="C1119" s="117"/>
      <c r="D1119" s="43">
        <f t="shared" si="121"/>
        <v>0</v>
      </c>
      <c r="E1119" s="44">
        <f t="shared" si="119"/>
        <v>0</v>
      </c>
      <c r="F1119" s="43">
        <f t="shared" si="122"/>
        <v>0</v>
      </c>
      <c r="G1119" s="45" t="e">
        <f>IF(AND(C1119&lt;&gt;"",SUM(G$27:G1118)&lt;E$19),$E$19/$E$23,0)</f>
        <v>#N/A</v>
      </c>
      <c r="H1119" s="43">
        <f t="shared" si="123"/>
        <v>0</v>
      </c>
      <c r="I1119" s="43">
        <f t="shared" si="125"/>
        <v>0</v>
      </c>
      <c r="J1119" s="78" t="str">
        <f t="shared" si="124"/>
        <v>2113–2114</v>
      </c>
      <c r="K1119" s="78"/>
      <c r="L1119" s="89"/>
      <c r="M1119" s="78"/>
      <c r="N1119" s="87"/>
      <c r="O1119" s="79"/>
      <c r="Q1119" s="46"/>
    </row>
    <row r="1120" spans="1:17" s="40" customFormat="1" ht="20.25" customHeight="1" x14ac:dyDescent="0.2">
      <c r="A1120" s="41">
        <v>78011</v>
      </c>
      <c r="B1120" s="42">
        <f t="shared" si="120"/>
        <v>0</v>
      </c>
      <c r="C1120" s="117"/>
      <c r="D1120" s="43">
        <f t="shared" si="121"/>
        <v>0</v>
      </c>
      <c r="E1120" s="44">
        <f t="shared" si="119"/>
        <v>0</v>
      </c>
      <c r="F1120" s="43">
        <f t="shared" si="122"/>
        <v>0</v>
      </c>
      <c r="G1120" s="45" t="e">
        <f>IF(AND(C1120&lt;&gt;"",SUM(G$27:G1119)&lt;E$19),$E$19/$E$23,0)</f>
        <v>#N/A</v>
      </c>
      <c r="H1120" s="43">
        <f t="shared" si="123"/>
        <v>0</v>
      </c>
      <c r="I1120" s="43">
        <f t="shared" si="125"/>
        <v>0</v>
      </c>
      <c r="J1120" s="78" t="str">
        <f t="shared" si="124"/>
        <v>2113–2114</v>
      </c>
      <c r="K1120" s="78"/>
      <c r="L1120" s="89"/>
      <c r="M1120" s="78"/>
      <c r="N1120" s="87"/>
      <c r="O1120" s="79"/>
      <c r="Q1120" s="46"/>
    </row>
    <row r="1121" spans="1:17" s="40" customFormat="1" ht="20.25" customHeight="1" x14ac:dyDescent="0.2">
      <c r="A1121" s="41">
        <v>78042</v>
      </c>
      <c r="B1121" s="42">
        <f t="shared" si="120"/>
        <v>0</v>
      </c>
      <c r="C1121" s="117"/>
      <c r="D1121" s="43">
        <f t="shared" si="121"/>
        <v>0</v>
      </c>
      <c r="E1121" s="44">
        <f t="shared" si="119"/>
        <v>0</v>
      </c>
      <c r="F1121" s="43">
        <f t="shared" si="122"/>
        <v>0</v>
      </c>
      <c r="G1121" s="45" t="e">
        <f>IF(AND(C1121&lt;&gt;"",SUM(G$27:G1120)&lt;E$19),$E$19/$E$23,0)</f>
        <v>#N/A</v>
      </c>
      <c r="H1121" s="43">
        <f t="shared" si="123"/>
        <v>0</v>
      </c>
      <c r="I1121" s="43">
        <f t="shared" si="125"/>
        <v>0</v>
      </c>
      <c r="J1121" s="78" t="str">
        <f t="shared" si="124"/>
        <v>2113–2114</v>
      </c>
      <c r="K1121" s="78"/>
      <c r="L1121" s="89"/>
      <c r="M1121" s="78"/>
      <c r="N1121" s="87"/>
      <c r="O1121" s="79"/>
      <c r="Q1121" s="46"/>
    </row>
    <row r="1122" spans="1:17" s="40" customFormat="1" ht="20.25" customHeight="1" x14ac:dyDescent="0.2">
      <c r="A1122" s="41">
        <v>78072</v>
      </c>
      <c r="B1122" s="42">
        <f t="shared" si="120"/>
        <v>0</v>
      </c>
      <c r="C1122" s="117"/>
      <c r="D1122" s="43">
        <f t="shared" si="121"/>
        <v>0</v>
      </c>
      <c r="E1122" s="44">
        <f t="shared" si="119"/>
        <v>0</v>
      </c>
      <c r="F1122" s="43">
        <f t="shared" si="122"/>
        <v>0</v>
      </c>
      <c r="G1122" s="45" t="e">
        <f>IF(AND(C1122&lt;&gt;"",SUM(G$27:G1121)&lt;E$19),$E$19/$E$23,0)</f>
        <v>#N/A</v>
      </c>
      <c r="H1122" s="43">
        <f t="shared" si="123"/>
        <v>0</v>
      </c>
      <c r="I1122" s="43">
        <f t="shared" si="125"/>
        <v>0</v>
      </c>
      <c r="J1122" s="78" t="str">
        <f t="shared" si="124"/>
        <v>2113–2114</v>
      </c>
      <c r="K1122" s="78"/>
      <c r="L1122" s="89"/>
      <c r="M1122" s="78"/>
      <c r="N1122" s="87"/>
      <c r="O1122" s="79"/>
      <c r="Q1122" s="46"/>
    </row>
    <row r="1123" spans="1:17" s="40" customFormat="1" ht="20.25" customHeight="1" x14ac:dyDescent="0.2">
      <c r="A1123" s="41">
        <v>78103</v>
      </c>
      <c r="B1123" s="42">
        <f t="shared" si="120"/>
        <v>0</v>
      </c>
      <c r="C1123" s="117"/>
      <c r="D1123" s="43">
        <f t="shared" si="121"/>
        <v>0</v>
      </c>
      <c r="E1123" s="44">
        <f t="shared" si="119"/>
        <v>0</v>
      </c>
      <c r="F1123" s="43">
        <f t="shared" si="122"/>
        <v>0</v>
      </c>
      <c r="G1123" s="45" t="e">
        <f>IF(AND(C1123&lt;&gt;"",SUM(G$27:G1122)&lt;E$19),$E$19/$E$23,0)</f>
        <v>#N/A</v>
      </c>
      <c r="H1123" s="43">
        <f t="shared" si="123"/>
        <v>0</v>
      </c>
      <c r="I1123" s="43">
        <f t="shared" si="125"/>
        <v>0</v>
      </c>
      <c r="J1123" s="78" t="str">
        <f t="shared" si="124"/>
        <v>2113–2114</v>
      </c>
      <c r="K1123" s="78"/>
      <c r="L1123" s="89"/>
      <c r="M1123" s="78"/>
      <c r="N1123" s="87"/>
      <c r="O1123" s="79"/>
      <c r="Q1123" s="46"/>
    </row>
    <row r="1124" spans="1:17" s="40" customFormat="1" ht="20.25" customHeight="1" x14ac:dyDescent="0.2">
      <c r="A1124" s="41">
        <v>78133</v>
      </c>
      <c r="B1124" s="42">
        <f t="shared" si="120"/>
        <v>0</v>
      </c>
      <c r="C1124" s="117"/>
      <c r="D1124" s="43">
        <f t="shared" si="121"/>
        <v>0</v>
      </c>
      <c r="E1124" s="44">
        <f t="shared" si="119"/>
        <v>0</v>
      </c>
      <c r="F1124" s="43">
        <f t="shared" si="122"/>
        <v>0</v>
      </c>
      <c r="G1124" s="45" t="e">
        <f>IF(AND(C1124&lt;&gt;"",SUM(G$27:G1123)&lt;E$19),$E$19/$E$23,0)</f>
        <v>#N/A</v>
      </c>
      <c r="H1124" s="43">
        <f t="shared" si="123"/>
        <v>0</v>
      </c>
      <c r="I1124" s="43">
        <f t="shared" si="125"/>
        <v>0</v>
      </c>
      <c r="J1124" s="78" t="str">
        <f t="shared" si="124"/>
        <v>2113–2114</v>
      </c>
      <c r="K1124" s="78"/>
      <c r="L1124" s="89"/>
      <c r="M1124" s="78"/>
      <c r="N1124" s="87"/>
      <c r="O1124" s="79"/>
      <c r="Q1124" s="46"/>
    </row>
    <row r="1125" spans="1:17" s="40" customFormat="1" ht="20.25" customHeight="1" x14ac:dyDescent="0.2">
      <c r="A1125" s="41">
        <v>78164</v>
      </c>
      <c r="B1125" s="42">
        <f t="shared" si="120"/>
        <v>0</v>
      </c>
      <c r="C1125" s="117"/>
      <c r="D1125" s="43">
        <f t="shared" si="121"/>
        <v>0</v>
      </c>
      <c r="E1125" s="44">
        <f t="shared" si="119"/>
        <v>0</v>
      </c>
      <c r="F1125" s="43">
        <f t="shared" si="122"/>
        <v>0</v>
      </c>
      <c r="G1125" s="45" t="e">
        <f>IF(AND(C1125&lt;&gt;"",SUM(G$27:G1124)&lt;E$19),$E$19/$E$23,0)</f>
        <v>#N/A</v>
      </c>
      <c r="H1125" s="43">
        <f t="shared" si="123"/>
        <v>0</v>
      </c>
      <c r="I1125" s="43">
        <f t="shared" si="125"/>
        <v>0</v>
      </c>
      <c r="J1125" s="78" t="str">
        <f t="shared" si="124"/>
        <v>2113–2114</v>
      </c>
      <c r="K1125" s="78"/>
      <c r="L1125" s="89"/>
      <c r="M1125" s="78"/>
      <c r="N1125" s="87"/>
      <c r="O1125" s="79"/>
      <c r="Q1125" s="46"/>
    </row>
    <row r="1126" spans="1:17" s="40" customFormat="1" ht="20.25" customHeight="1" x14ac:dyDescent="0.2">
      <c r="A1126" s="41">
        <v>78195</v>
      </c>
      <c r="B1126" s="42">
        <f t="shared" si="120"/>
        <v>0</v>
      </c>
      <c r="C1126" s="117"/>
      <c r="D1126" s="43">
        <f t="shared" si="121"/>
        <v>0</v>
      </c>
      <c r="E1126" s="44">
        <f t="shared" si="119"/>
        <v>0</v>
      </c>
      <c r="F1126" s="43">
        <f t="shared" si="122"/>
        <v>0</v>
      </c>
      <c r="G1126" s="45" t="e">
        <f>IF(AND(C1126&lt;&gt;"",SUM(G$27:G1125)&lt;E$19),$E$19/$E$23,0)</f>
        <v>#N/A</v>
      </c>
      <c r="H1126" s="43">
        <f t="shared" si="123"/>
        <v>0</v>
      </c>
      <c r="I1126" s="43">
        <f t="shared" si="125"/>
        <v>0</v>
      </c>
      <c r="J1126" s="78" t="str">
        <f t="shared" si="124"/>
        <v>2113–2114</v>
      </c>
      <c r="K1126" s="78"/>
      <c r="L1126" s="89"/>
      <c r="M1126" s="78"/>
      <c r="N1126" s="87"/>
      <c r="O1126" s="79"/>
      <c r="Q1126" s="46"/>
    </row>
    <row r="1127" spans="1:17" s="40" customFormat="1" ht="20.25" customHeight="1" x14ac:dyDescent="0.2">
      <c r="A1127" s="41">
        <v>78223</v>
      </c>
      <c r="B1127" s="42">
        <f t="shared" si="120"/>
        <v>0</v>
      </c>
      <c r="C1127" s="117"/>
      <c r="D1127" s="43">
        <f t="shared" si="121"/>
        <v>0</v>
      </c>
      <c r="E1127" s="44">
        <f t="shared" si="119"/>
        <v>0</v>
      </c>
      <c r="F1127" s="43">
        <f t="shared" si="122"/>
        <v>0</v>
      </c>
      <c r="G1127" s="45" t="e">
        <f>IF(AND(C1127&lt;&gt;"",SUM(G$27:G1126)&lt;E$19),$E$19/$E$23,0)</f>
        <v>#N/A</v>
      </c>
      <c r="H1127" s="43">
        <f t="shared" si="123"/>
        <v>0</v>
      </c>
      <c r="I1127" s="43">
        <f t="shared" si="125"/>
        <v>0</v>
      </c>
      <c r="J1127" s="78" t="str">
        <f t="shared" si="124"/>
        <v>2113–2114</v>
      </c>
      <c r="K1127" s="78"/>
      <c r="L1127" s="89"/>
      <c r="M1127" s="78"/>
      <c r="N1127" s="87"/>
      <c r="O1127" s="79"/>
      <c r="Q1127" s="46"/>
    </row>
    <row r="1128" spans="1:17" s="40" customFormat="1" ht="20.25" customHeight="1" x14ac:dyDescent="0.2">
      <c r="A1128" s="41">
        <v>78254</v>
      </c>
      <c r="B1128" s="42">
        <f t="shared" si="120"/>
        <v>0</v>
      </c>
      <c r="C1128" s="117"/>
      <c r="D1128" s="43">
        <f t="shared" si="121"/>
        <v>0</v>
      </c>
      <c r="E1128" s="44">
        <f t="shared" si="119"/>
        <v>0</v>
      </c>
      <c r="F1128" s="43">
        <f t="shared" si="122"/>
        <v>0</v>
      </c>
      <c r="G1128" s="45" t="e">
        <f>IF(AND(C1128&lt;&gt;"",SUM(G$27:G1127)&lt;E$19),$E$19/$E$23,0)</f>
        <v>#N/A</v>
      </c>
      <c r="H1128" s="43">
        <f t="shared" si="123"/>
        <v>0</v>
      </c>
      <c r="I1128" s="43">
        <f t="shared" si="125"/>
        <v>0</v>
      </c>
      <c r="J1128" s="78" t="str">
        <f t="shared" si="124"/>
        <v>2113–2114</v>
      </c>
      <c r="K1128" s="78"/>
      <c r="L1128" s="89"/>
      <c r="M1128" s="78"/>
      <c r="N1128" s="87"/>
      <c r="O1128" s="79"/>
      <c r="Q1128" s="46"/>
    </row>
    <row r="1129" spans="1:17" s="40" customFormat="1" ht="20.25" customHeight="1" x14ac:dyDescent="0.2">
      <c r="A1129" s="41">
        <v>78284</v>
      </c>
      <c r="B1129" s="42">
        <f t="shared" si="120"/>
        <v>0</v>
      </c>
      <c r="C1129" s="117"/>
      <c r="D1129" s="43">
        <f t="shared" si="121"/>
        <v>0</v>
      </c>
      <c r="E1129" s="44">
        <f t="shared" si="119"/>
        <v>0</v>
      </c>
      <c r="F1129" s="43">
        <f t="shared" si="122"/>
        <v>0</v>
      </c>
      <c r="G1129" s="45" t="e">
        <f>IF(AND(C1129&lt;&gt;"",SUM(G$27:G1128)&lt;E$19),$E$19/$E$23,0)</f>
        <v>#N/A</v>
      </c>
      <c r="H1129" s="43">
        <f t="shared" si="123"/>
        <v>0</v>
      </c>
      <c r="I1129" s="43">
        <f t="shared" si="125"/>
        <v>0</v>
      </c>
      <c r="J1129" s="78" t="str">
        <f t="shared" si="124"/>
        <v>2113–2114</v>
      </c>
      <c r="K1129" s="78"/>
      <c r="L1129" s="89"/>
      <c r="M1129" s="78"/>
      <c r="N1129" s="87"/>
      <c r="O1129" s="79"/>
      <c r="Q1129" s="46"/>
    </row>
    <row r="1130" spans="1:17" s="40" customFormat="1" ht="20.25" customHeight="1" x14ac:dyDescent="0.2">
      <c r="A1130" s="41">
        <v>78315</v>
      </c>
      <c r="B1130" s="42">
        <f t="shared" si="120"/>
        <v>0</v>
      </c>
      <c r="C1130" s="117"/>
      <c r="D1130" s="43">
        <f t="shared" si="121"/>
        <v>0</v>
      </c>
      <c r="E1130" s="44">
        <f t="shared" si="119"/>
        <v>0</v>
      </c>
      <c r="F1130" s="43">
        <f t="shared" si="122"/>
        <v>0</v>
      </c>
      <c r="G1130" s="45" t="e">
        <f>IF(AND(C1130&lt;&gt;"",SUM(G$27:G1129)&lt;E$19),$E$19/$E$23,0)</f>
        <v>#N/A</v>
      </c>
      <c r="H1130" s="43">
        <f t="shared" si="123"/>
        <v>0</v>
      </c>
      <c r="I1130" s="43">
        <f t="shared" si="125"/>
        <v>0</v>
      </c>
      <c r="J1130" s="78" t="str">
        <f t="shared" si="124"/>
        <v>2113–2114</v>
      </c>
      <c r="K1130" s="78"/>
      <c r="L1130" s="89"/>
      <c r="M1130" s="78"/>
      <c r="N1130" s="87"/>
      <c r="O1130" s="79"/>
      <c r="Q1130" s="46"/>
    </row>
    <row r="1131" spans="1:17" s="40" customFormat="1" ht="20.25" customHeight="1" x14ac:dyDescent="0.2">
      <c r="A1131" s="41">
        <v>78345</v>
      </c>
      <c r="B1131" s="42">
        <f t="shared" si="120"/>
        <v>0</v>
      </c>
      <c r="C1131" s="117"/>
      <c r="D1131" s="43">
        <f t="shared" si="121"/>
        <v>0</v>
      </c>
      <c r="E1131" s="44">
        <f t="shared" si="119"/>
        <v>0</v>
      </c>
      <c r="F1131" s="43">
        <f t="shared" si="122"/>
        <v>0</v>
      </c>
      <c r="G1131" s="45" t="e">
        <f>IF(AND(C1131&lt;&gt;"",SUM(G$27:G1130)&lt;E$19),$E$19/$E$23,0)</f>
        <v>#N/A</v>
      </c>
      <c r="H1131" s="43">
        <f t="shared" si="123"/>
        <v>0</v>
      </c>
      <c r="I1131" s="43">
        <f t="shared" si="125"/>
        <v>0</v>
      </c>
      <c r="J1131" s="78" t="str">
        <f t="shared" si="124"/>
        <v>2114–2115</v>
      </c>
      <c r="K1131" s="78"/>
      <c r="L1131" s="89"/>
      <c r="M1131" s="78"/>
      <c r="N1131" s="87"/>
      <c r="O1131" s="79"/>
      <c r="Q1131" s="46"/>
    </row>
    <row r="1132" spans="1:17" s="40" customFormat="1" ht="20.25" customHeight="1" x14ac:dyDescent="0.2">
      <c r="A1132" s="41">
        <v>78376</v>
      </c>
      <c r="B1132" s="42">
        <f t="shared" si="120"/>
        <v>0</v>
      </c>
      <c r="C1132" s="117"/>
      <c r="D1132" s="43">
        <f t="shared" si="121"/>
        <v>0</v>
      </c>
      <c r="E1132" s="44">
        <f t="shared" si="119"/>
        <v>0</v>
      </c>
      <c r="F1132" s="43">
        <f t="shared" si="122"/>
        <v>0</v>
      </c>
      <c r="G1132" s="45" t="e">
        <f>IF(AND(C1132&lt;&gt;"",SUM(G$27:G1131)&lt;E$19),$E$19/$E$23,0)</f>
        <v>#N/A</v>
      </c>
      <c r="H1132" s="43">
        <f t="shared" si="123"/>
        <v>0</v>
      </c>
      <c r="I1132" s="43">
        <f t="shared" si="125"/>
        <v>0</v>
      </c>
      <c r="J1132" s="78" t="str">
        <f t="shared" si="124"/>
        <v>2114–2115</v>
      </c>
      <c r="K1132" s="78"/>
      <c r="L1132" s="89"/>
      <c r="M1132" s="78"/>
      <c r="N1132" s="87"/>
      <c r="O1132" s="79"/>
      <c r="Q1132" s="46"/>
    </row>
    <row r="1133" spans="1:17" s="40" customFormat="1" ht="20.25" customHeight="1" x14ac:dyDescent="0.2">
      <c r="A1133" s="41">
        <v>78407</v>
      </c>
      <c r="B1133" s="42">
        <f t="shared" si="120"/>
        <v>0</v>
      </c>
      <c r="C1133" s="117"/>
      <c r="D1133" s="43">
        <f t="shared" si="121"/>
        <v>0</v>
      </c>
      <c r="E1133" s="44">
        <f t="shared" si="119"/>
        <v>0</v>
      </c>
      <c r="F1133" s="43">
        <f t="shared" si="122"/>
        <v>0</v>
      </c>
      <c r="G1133" s="45" t="e">
        <f>IF(AND(C1133&lt;&gt;"",SUM(G$27:G1132)&lt;E$19),$E$19/$E$23,0)</f>
        <v>#N/A</v>
      </c>
      <c r="H1133" s="43">
        <f t="shared" si="123"/>
        <v>0</v>
      </c>
      <c r="I1133" s="43">
        <f t="shared" si="125"/>
        <v>0</v>
      </c>
      <c r="J1133" s="78" t="str">
        <f t="shared" si="124"/>
        <v>2114–2115</v>
      </c>
      <c r="K1133" s="78"/>
      <c r="L1133" s="89"/>
      <c r="M1133" s="78"/>
      <c r="N1133" s="87"/>
      <c r="O1133" s="79"/>
      <c r="Q1133" s="46"/>
    </row>
    <row r="1134" spans="1:17" s="40" customFormat="1" ht="20.25" customHeight="1" x14ac:dyDescent="0.2">
      <c r="A1134" s="41">
        <v>78437</v>
      </c>
      <c r="B1134" s="42">
        <f t="shared" si="120"/>
        <v>0</v>
      </c>
      <c r="C1134" s="117"/>
      <c r="D1134" s="43">
        <f t="shared" si="121"/>
        <v>0</v>
      </c>
      <c r="E1134" s="44">
        <f t="shared" si="119"/>
        <v>0</v>
      </c>
      <c r="F1134" s="43">
        <f t="shared" si="122"/>
        <v>0</v>
      </c>
      <c r="G1134" s="45" t="e">
        <f>IF(AND(C1134&lt;&gt;"",SUM(G$27:G1133)&lt;E$19),$E$19/$E$23,0)</f>
        <v>#N/A</v>
      </c>
      <c r="H1134" s="43">
        <f t="shared" si="123"/>
        <v>0</v>
      </c>
      <c r="I1134" s="43">
        <f t="shared" si="125"/>
        <v>0</v>
      </c>
      <c r="J1134" s="78" t="str">
        <f t="shared" si="124"/>
        <v>2114–2115</v>
      </c>
      <c r="K1134" s="78"/>
      <c r="L1134" s="89"/>
      <c r="M1134" s="78"/>
      <c r="N1134" s="87"/>
      <c r="O1134" s="79"/>
      <c r="Q1134" s="46"/>
    </row>
    <row r="1135" spans="1:17" s="40" customFormat="1" ht="20.25" customHeight="1" x14ac:dyDescent="0.2">
      <c r="A1135" s="41">
        <v>78468</v>
      </c>
      <c r="B1135" s="42">
        <f t="shared" si="120"/>
        <v>0</v>
      </c>
      <c r="C1135" s="117"/>
      <c r="D1135" s="43">
        <f t="shared" si="121"/>
        <v>0</v>
      </c>
      <c r="E1135" s="44">
        <f t="shared" si="119"/>
        <v>0</v>
      </c>
      <c r="F1135" s="43">
        <f t="shared" si="122"/>
        <v>0</v>
      </c>
      <c r="G1135" s="45" t="e">
        <f>IF(AND(C1135&lt;&gt;"",SUM(G$27:G1134)&lt;E$19),$E$19/$E$23,0)</f>
        <v>#N/A</v>
      </c>
      <c r="H1135" s="43">
        <f t="shared" si="123"/>
        <v>0</v>
      </c>
      <c r="I1135" s="43">
        <f t="shared" si="125"/>
        <v>0</v>
      </c>
      <c r="J1135" s="78" t="str">
        <f t="shared" si="124"/>
        <v>2114–2115</v>
      </c>
      <c r="K1135" s="78"/>
      <c r="L1135" s="89"/>
      <c r="M1135" s="78"/>
      <c r="N1135" s="87"/>
      <c r="O1135" s="79"/>
      <c r="Q1135" s="46"/>
    </row>
    <row r="1136" spans="1:17" s="40" customFormat="1" ht="20.25" customHeight="1" x14ac:dyDescent="0.2">
      <c r="A1136" s="41">
        <v>78498</v>
      </c>
      <c r="B1136" s="42">
        <f t="shared" si="120"/>
        <v>0</v>
      </c>
      <c r="C1136" s="117"/>
      <c r="D1136" s="43">
        <f t="shared" si="121"/>
        <v>0</v>
      </c>
      <c r="E1136" s="44">
        <f t="shared" si="119"/>
        <v>0</v>
      </c>
      <c r="F1136" s="43">
        <f t="shared" si="122"/>
        <v>0</v>
      </c>
      <c r="G1136" s="45" t="e">
        <f>IF(AND(C1136&lt;&gt;"",SUM(G$27:G1135)&lt;E$19),$E$19/$E$23,0)</f>
        <v>#N/A</v>
      </c>
      <c r="H1136" s="43">
        <f t="shared" si="123"/>
        <v>0</v>
      </c>
      <c r="I1136" s="43">
        <f t="shared" si="125"/>
        <v>0</v>
      </c>
      <c r="J1136" s="78" t="str">
        <f t="shared" si="124"/>
        <v>2114–2115</v>
      </c>
      <c r="K1136" s="78"/>
      <c r="L1136" s="89"/>
      <c r="M1136" s="78"/>
      <c r="N1136" s="87"/>
      <c r="O1136" s="79"/>
      <c r="Q1136" s="46"/>
    </row>
    <row r="1137" spans="1:17" s="40" customFormat="1" ht="20.25" customHeight="1" x14ac:dyDescent="0.2">
      <c r="A1137" s="41">
        <v>78529</v>
      </c>
      <c r="B1137" s="42">
        <f t="shared" si="120"/>
        <v>0</v>
      </c>
      <c r="C1137" s="117"/>
      <c r="D1137" s="43">
        <f t="shared" si="121"/>
        <v>0</v>
      </c>
      <c r="E1137" s="44">
        <f t="shared" si="119"/>
        <v>0</v>
      </c>
      <c r="F1137" s="43">
        <f t="shared" si="122"/>
        <v>0</v>
      </c>
      <c r="G1137" s="45" t="e">
        <f>IF(AND(C1137&lt;&gt;"",SUM(G$27:G1136)&lt;E$19),$E$19/$E$23,0)</f>
        <v>#N/A</v>
      </c>
      <c r="H1137" s="43">
        <f t="shared" si="123"/>
        <v>0</v>
      </c>
      <c r="I1137" s="43">
        <f t="shared" si="125"/>
        <v>0</v>
      </c>
      <c r="J1137" s="78" t="str">
        <f t="shared" si="124"/>
        <v>2114–2115</v>
      </c>
      <c r="K1137" s="78"/>
      <c r="L1137" s="89"/>
      <c r="M1137" s="78"/>
      <c r="N1137" s="87"/>
      <c r="O1137" s="79"/>
      <c r="Q1137" s="46"/>
    </row>
    <row r="1138" spans="1:17" s="40" customFormat="1" ht="20.25" customHeight="1" x14ac:dyDescent="0.2">
      <c r="A1138" s="41">
        <v>78560</v>
      </c>
      <c r="B1138" s="42">
        <f t="shared" si="120"/>
        <v>0</v>
      </c>
      <c r="C1138" s="117"/>
      <c r="D1138" s="43">
        <f t="shared" si="121"/>
        <v>0</v>
      </c>
      <c r="E1138" s="44">
        <f t="shared" si="119"/>
        <v>0</v>
      </c>
      <c r="F1138" s="43">
        <f t="shared" si="122"/>
        <v>0</v>
      </c>
      <c r="G1138" s="45" t="e">
        <f>IF(AND(C1138&lt;&gt;"",SUM(G$27:G1137)&lt;E$19),$E$19/$E$23,0)</f>
        <v>#N/A</v>
      </c>
      <c r="H1138" s="43">
        <f t="shared" si="123"/>
        <v>0</v>
      </c>
      <c r="I1138" s="43">
        <f t="shared" si="125"/>
        <v>0</v>
      </c>
      <c r="J1138" s="78" t="str">
        <f t="shared" si="124"/>
        <v>2114–2115</v>
      </c>
      <c r="K1138" s="78"/>
      <c r="L1138" s="89"/>
      <c r="M1138" s="78"/>
      <c r="N1138" s="87"/>
      <c r="O1138" s="79"/>
      <c r="Q1138" s="46"/>
    </row>
    <row r="1139" spans="1:17" s="40" customFormat="1" ht="20.25" customHeight="1" x14ac:dyDescent="0.2">
      <c r="A1139" s="41">
        <v>78588</v>
      </c>
      <c r="B1139" s="42">
        <f t="shared" si="120"/>
        <v>0</v>
      </c>
      <c r="C1139" s="117"/>
      <c r="D1139" s="43">
        <f t="shared" si="121"/>
        <v>0</v>
      </c>
      <c r="E1139" s="44">
        <f t="shared" si="119"/>
        <v>0</v>
      </c>
      <c r="F1139" s="43">
        <f t="shared" si="122"/>
        <v>0</v>
      </c>
      <c r="G1139" s="45" t="e">
        <f>IF(AND(C1139&lt;&gt;"",SUM(G$27:G1138)&lt;E$19),$E$19/$E$23,0)</f>
        <v>#N/A</v>
      </c>
      <c r="H1139" s="43">
        <f t="shared" si="123"/>
        <v>0</v>
      </c>
      <c r="I1139" s="43">
        <f t="shared" si="125"/>
        <v>0</v>
      </c>
      <c r="J1139" s="78" t="str">
        <f t="shared" si="124"/>
        <v>2114–2115</v>
      </c>
      <c r="K1139" s="78"/>
      <c r="L1139" s="89"/>
      <c r="M1139" s="78"/>
      <c r="N1139" s="87"/>
      <c r="O1139" s="79"/>
      <c r="Q1139" s="46"/>
    </row>
    <row r="1140" spans="1:17" s="40" customFormat="1" ht="20.25" customHeight="1" x14ac:dyDescent="0.2">
      <c r="A1140" s="41">
        <v>78619</v>
      </c>
      <c r="B1140" s="42">
        <f t="shared" si="120"/>
        <v>0</v>
      </c>
      <c r="C1140" s="117"/>
      <c r="D1140" s="43">
        <f t="shared" si="121"/>
        <v>0</v>
      </c>
      <c r="E1140" s="44">
        <f t="shared" si="119"/>
        <v>0</v>
      </c>
      <c r="F1140" s="43">
        <f t="shared" si="122"/>
        <v>0</v>
      </c>
      <c r="G1140" s="45" t="e">
        <f>IF(AND(C1140&lt;&gt;"",SUM(G$27:G1139)&lt;E$19),$E$19/$E$23,0)</f>
        <v>#N/A</v>
      </c>
      <c r="H1140" s="43">
        <f t="shared" si="123"/>
        <v>0</v>
      </c>
      <c r="I1140" s="43">
        <f t="shared" si="125"/>
        <v>0</v>
      </c>
      <c r="J1140" s="78" t="str">
        <f t="shared" si="124"/>
        <v>2114–2115</v>
      </c>
      <c r="K1140" s="78"/>
      <c r="L1140" s="89"/>
      <c r="M1140" s="78"/>
      <c r="N1140" s="87"/>
      <c r="O1140" s="79"/>
      <c r="Q1140" s="46"/>
    </row>
    <row r="1141" spans="1:17" s="40" customFormat="1" ht="20.25" customHeight="1" x14ac:dyDescent="0.2">
      <c r="A1141" s="41">
        <v>78649</v>
      </c>
      <c r="B1141" s="42">
        <f t="shared" si="120"/>
        <v>0</v>
      </c>
      <c r="C1141" s="117"/>
      <c r="D1141" s="43">
        <f t="shared" si="121"/>
        <v>0</v>
      </c>
      <c r="E1141" s="44">
        <f t="shared" si="119"/>
        <v>0</v>
      </c>
      <c r="F1141" s="43">
        <f t="shared" si="122"/>
        <v>0</v>
      </c>
      <c r="G1141" s="45" t="e">
        <f>IF(AND(C1141&lt;&gt;"",SUM(G$27:G1140)&lt;E$19),$E$19/$E$23,0)</f>
        <v>#N/A</v>
      </c>
      <c r="H1141" s="43">
        <f t="shared" si="123"/>
        <v>0</v>
      </c>
      <c r="I1141" s="43">
        <f t="shared" si="125"/>
        <v>0</v>
      </c>
      <c r="J1141" s="78" t="str">
        <f t="shared" si="124"/>
        <v>2114–2115</v>
      </c>
      <c r="K1141" s="78"/>
      <c r="L1141" s="89"/>
      <c r="M1141" s="78"/>
      <c r="N1141" s="87"/>
      <c r="O1141" s="79"/>
      <c r="Q1141" s="46"/>
    </row>
    <row r="1142" spans="1:17" s="40" customFormat="1" ht="20.25" customHeight="1" x14ac:dyDescent="0.2">
      <c r="A1142" s="41">
        <v>78680</v>
      </c>
      <c r="B1142" s="42">
        <f t="shared" si="120"/>
        <v>0</v>
      </c>
      <c r="C1142" s="117"/>
      <c r="D1142" s="43">
        <f t="shared" si="121"/>
        <v>0</v>
      </c>
      <c r="E1142" s="44">
        <f t="shared" si="119"/>
        <v>0</v>
      </c>
      <c r="F1142" s="43">
        <f t="shared" si="122"/>
        <v>0</v>
      </c>
      <c r="G1142" s="45" t="e">
        <f>IF(AND(C1142&lt;&gt;"",SUM(G$27:G1141)&lt;E$19),$E$19/$E$23,0)</f>
        <v>#N/A</v>
      </c>
      <c r="H1142" s="43">
        <f t="shared" si="123"/>
        <v>0</v>
      </c>
      <c r="I1142" s="43">
        <f t="shared" si="125"/>
        <v>0</v>
      </c>
      <c r="J1142" s="78" t="str">
        <f t="shared" si="124"/>
        <v>2114–2115</v>
      </c>
      <c r="K1142" s="78"/>
      <c r="L1142" s="89"/>
      <c r="M1142" s="78"/>
      <c r="N1142" s="87"/>
      <c r="O1142" s="79"/>
      <c r="Q1142" s="46"/>
    </row>
    <row r="1143" spans="1:17" s="40" customFormat="1" ht="20.25" customHeight="1" x14ac:dyDescent="0.2">
      <c r="A1143" s="41">
        <v>78710</v>
      </c>
      <c r="B1143" s="42">
        <f t="shared" si="120"/>
        <v>0</v>
      </c>
      <c r="C1143" s="117"/>
      <c r="D1143" s="43">
        <f t="shared" si="121"/>
        <v>0</v>
      </c>
      <c r="E1143" s="44">
        <f t="shared" si="119"/>
        <v>0</v>
      </c>
      <c r="F1143" s="43">
        <f t="shared" si="122"/>
        <v>0</v>
      </c>
      <c r="G1143" s="45" t="e">
        <f>IF(AND(C1143&lt;&gt;"",SUM(G$27:G1142)&lt;E$19),$E$19/$E$23,0)</f>
        <v>#N/A</v>
      </c>
      <c r="H1143" s="43">
        <f t="shared" si="123"/>
        <v>0</v>
      </c>
      <c r="I1143" s="43">
        <f t="shared" si="125"/>
        <v>0</v>
      </c>
      <c r="J1143" s="78" t="str">
        <f t="shared" si="124"/>
        <v>2115–2116</v>
      </c>
      <c r="K1143" s="78"/>
      <c r="L1143" s="89"/>
      <c r="M1143" s="78"/>
      <c r="N1143" s="87"/>
      <c r="O1143" s="79"/>
      <c r="Q1143" s="46"/>
    </row>
    <row r="1144" spans="1:17" s="40" customFormat="1" ht="20.25" customHeight="1" x14ac:dyDescent="0.2">
      <c r="A1144" s="41">
        <v>78741</v>
      </c>
      <c r="B1144" s="42">
        <f t="shared" si="120"/>
        <v>0</v>
      </c>
      <c r="C1144" s="117"/>
      <c r="D1144" s="43">
        <f t="shared" si="121"/>
        <v>0</v>
      </c>
      <c r="E1144" s="44">
        <f t="shared" si="119"/>
        <v>0</v>
      </c>
      <c r="F1144" s="43">
        <f t="shared" si="122"/>
        <v>0</v>
      </c>
      <c r="G1144" s="45" t="e">
        <f>IF(AND(C1144&lt;&gt;"",SUM(G$27:G1143)&lt;E$19),$E$19/$E$23,0)</f>
        <v>#N/A</v>
      </c>
      <c r="H1144" s="43">
        <f t="shared" si="123"/>
        <v>0</v>
      </c>
      <c r="I1144" s="43">
        <f t="shared" si="125"/>
        <v>0</v>
      </c>
      <c r="J1144" s="78" t="str">
        <f t="shared" si="124"/>
        <v>2115–2116</v>
      </c>
      <c r="K1144" s="78"/>
      <c r="L1144" s="89"/>
      <c r="M1144" s="78"/>
      <c r="N1144" s="87"/>
      <c r="O1144" s="79"/>
      <c r="Q1144" s="46"/>
    </row>
    <row r="1145" spans="1:17" s="40" customFormat="1" ht="20.25" customHeight="1" x14ac:dyDescent="0.2">
      <c r="A1145" s="41">
        <v>78772</v>
      </c>
      <c r="B1145" s="42">
        <f t="shared" si="120"/>
        <v>0</v>
      </c>
      <c r="C1145" s="117"/>
      <c r="D1145" s="43">
        <f t="shared" si="121"/>
        <v>0</v>
      </c>
      <c r="E1145" s="44">
        <f t="shared" si="119"/>
        <v>0</v>
      </c>
      <c r="F1145" s="43">
        <f t="shared" si="122"/>
        <v>0</v>
      </c>
      <c r="G1145" s="45" t="e">
        <f>IF(AND(C1145&lt;&gt;"",SUM(G$27:G1144)&lt;E$19),$E$19/$E$23,0)</f>
        <v>#N/A</v>
      </c>
      <c r="H1145" s="43">
        <f t="shared" si="123"/>
        <v>0</v>
      </c>
      <c r="I1145" s="43">
        <f t="shared" si="125"/>
        <v>0</v>
      </c>
      <c r="J1145" s="78" t="str">
        <f t="shared" si="124"/>
        <v>2115–2116</v>
      </c>
      <c r="K1145" s="78"/>
      <c r="L1145" s="89"/>
      <c r="M1145" s="78"/>
      <c r="N1145" s="87"/>
      <c r="O1145" s="79"/>
      <c r="Q1145" s="46"/>
    </row>
    <row r="1146" spans="1:17" s="40" customFormat="1" ht="20.25" customHeight="1" x14ac:dyDescent="0.2">
      <c r="A1146" s="41">
        <v>78802</v>
      </c>
      <c r="B1146" s="42">
        <f t="shared" si="120"/>
        <v>0</v>
      </c>
      <c r="C1146" s="117"/>
      <c r="D1146" s="43">
        <f t="shared" si="121"/>
        <v>0</v>
      </c>
      <c r="E1146" s="44">
        <f t="shared" si="119"/>
        <v>0</v>
      </c>
      <c r="F1146" s="43">
        <f t="shared" si="122"/>
        <v>0</v>
      </c>
      <c r="G1146" s="45" t="e">
        <f>IF(AND(C1146&lt;&gt;"",SUM(G$27:G1145)&lt;E$19),$E$19/$E$23,0)</f>
        <v>#N/A</v>
      </c>
      <c r="H1146" s="43">
        <f t="shared" si="123"/>
        <v>0</v>
      </c>
      <c r="I1146" s="43">
        <f t="shared" si="125"/>
        <v>0</v>
      </c>
      <c r="J1146" s="78" t="str">
        <f t="shared" si="124"/>
        <v>2115–2116</v>
      </c>
      <c r="K1146" s="78"/>
      <c r="L1146" s="89"/>
      <c r="M1146" s="78"/>
      <c r="N1146" s="87"/>
      <c r="O1146" s="79"/>
      <c r="Q1146" s="46"/>
    </row>
    <row r="1147" spans="1:17" s="40" customFormat="1" ht="20.25" customHeight="1" x14ac:dyDescent="0.2">
      <c r="A1147" s="41">
        <v>78833</v>
      </c>
      <c r="B1147" s="42">
        <f t="shared" si="120"/>
        <v>0</v>
      </c>
      <c r="C1147" s="117"/>
      <c r="D1147" s="43">
        <f t="shared" si="121"/>
        <v>0</v>
      </c>
      <c r="E1147" s="44">
        <f t="shared" si="119"/>
        <v>0</v>
      </c>
      <c r="F1147" s="43">
        <f t="shared" si="122"/>
        <v>0</v>
      </c>
      <c r="G1147" s="45" t="e">
        <f>IF(AND(C1147&lt;&gt;"",SUM(G$27:G1146)&lt;E$19),$E$19/$E$23,0)</f>
        <v>#N/A</v>
      </c>
      <c r="H1147" s="43">
        <f t="shared" si="123"/>
        <v>0</v>
      </c>
      <c r="I1147" s="43">
        <f t="shared" si="125"/>
        <v>0</v>
      </c>
      <c r="J1147" s="78" t="str">
        <f t="shared" si="124"/>
        <v>2115–2116</v>
      </c>
      <c r="K1147" s="78"/>
      <c r="L1147" s="89"/>
      <c r="M1147" s="78"/>
      <c r="N1147" s="87"/>
      <c r="O1147" s="79"/>
      <c r="Q1147" s="46"/>
    </row>
    <row r="1148" spans="1:17" s="40" customFormat="1" ht="20.25" customHeight="1" x14ac:dyDescent="0.2">
      <c r="A1148" s="41">
        <v>78863</v>
      </c>
      <c r="B1148" s="42">
        <f t="shared" si="120"/>
        <v>0</v>
      </c>
      <c r="C1148" s="117"/>
      <c r="D1148" s="43">
        <f t="shared" si="121"/>
        <v>0</v>
      </c>
      <c r="E1148" s="44">
        <f t="shared" si="119"/>
        <v>0</v>
      </c>
      <c r="F1148" s="43">
        <f t="shared" si="122"/>
        <v>0</v>
      </c>
      <c r="G1148" s="45" t="e">
        <f>IF(AND(C1148&lt;&gt;"",SUM(G$27:G1147)&lt;E$19),$E$19/$E$23,0)</f>
        <v>#N/A</v>
      </c>
      <c r="H1148" s="43">
        <f t="shared" si="123"/>
        <v>0</v>
      </c>
      <c r="I1148" s="43">
        <f t="shared" si="125"/>
        <v>0</v>
      </c>
      <c r="J1148" s="78" t="str">
        <f t="shared" si="124"/>
        <v>2115–2116</v>
      </c>
      <c r="K1148" s="78"/>
      <c r="L1148" s="89"/>
      <c r="M1148" s="78"/>
      <c r="N1148" s="87"/>
      <c r="O1148" s="79"/>
      <c r="Q1148" s="46"/>
    </row>
    <row r="1149" spans="1:17" s="40" customFormat="1" ht="20.25" customHeight="1" x14ac:dyDescent="0.2">
      <c r="A1149" s="41">
        <v>78894</v>
      </c>
      <c r="B1149" s="42">
        <f t="shared" si="120"/>
        <v>0</v>
      </c>
      <c r="C1149" s="117"/>
      <c r="D1149" s="43">
        <f t="shared" si="121"/>
        <v>0</v>
      </c>
      <c r="E1149" s="44">
        <f t="shared" si="119"/>
        <v>0</v>
      </c>
      <c r="F1149" s="43">
        <f t="shared" si="122"/>
        <v>0</v>
      </c>
      <c r="G1149" s="45" t="e">
        <f>IF(AND(C1149&lt;&gt;"",SUM(G$27:G1148)&lt;E$19),$E$19/$E$23,0)</f>
        <v>#N/A</v>
      </c>
      <c r="H1149" s="43">
        <f t="shared" si="123"/>
        <v>0</v>
      </c>
      <c r="I1149" s="43">
        <f t="shared" si="125"/>
        <v>0</v>
      </c>
      <c r="J1149" s="78" t="str">
        <f t="shared" si="124"/>
        <v>2115–2116</v>
      </c>
      <c r="K1149" s="78"/>
      <c r="L1149" s="89"/>
      <c r="M1149" s="78"/>
      <c r="N1149" s="87"/>
      <c r="O1149" s="79"/>
      <c r="Q1149" s="46"/>
    </row>
    <row r="1150" spans="1:17" s="40" customFormat="1" ht="20.25" customHeight="1" x14ac:dyDescent="0.2">
      <c r="A1150" s="41">
        <v>78925</v>
      </c>
      <c r="B1150" s="42">
        <f t="shared" si="120"/>
        <v>0</v>
      </c>
      <c r="C1150" s="117"/>
      <c r="D1150" s="43">
        <f t="shared" si="121"/>
        <v>0</v>
      </c>
      <c r="E1150" s="44">
        <f t="shared" si="119"/>
        <v>0</v>
      </c>
      <c r="F1150" s="43">
        <f t="shared" si="122"/>
        <v>0</v>
      </c>
      <c r="G1150" s="45" t="e">
        <f>IF(AND(C1150&lt;&gt;"",SUM(G$27:G1149)&lt;E$19),$E$19/$E$23,0)</f>
        <v>#N/A</v>
      </c>
      <c r="H1150" s="43">
        <f t="shared" si="123"/>
        <v>0</v>
      </c>
      <c r="I1150" s="43">
        <f t="shared" si="125"/>
        <v>0</v>
      </c>
      <c r="J1150" s="78" t="str">
        <f t="shared" si="124"/>
        <v>2115–2116</v>
      </c>
      <c r="K1150" s="78"/>
      <c r="L1150" s="89"/>
      <c r="M1150" s="78"/>
      <c r="N1150" s="87"/>
      <c r="O1150" s="79"/>
      <c r="Q1150" s="46"/>
    </row>
    <row r="1151" spans="1:17" s="40" customFormat="1" ht="20.25" customHeight="1" x14ac:dyDescent="0.2">
      <c r="A1151" s="41">
        <v>78954</v>
      </c>
      <c r="B1151" s="42">
        <f t="shared" si="120"/>
        <v>0</v>
      </c>
      <c r="C1151" s="117"/>
      <c r="D1151" s="43">
        <f t="shared" si="121"/>
        <v>0</v>
      </c>
      <c r="E1151" s="44">
        <f t="shared" si="119"/>
        <v>0</v>
      </c>
      <c r="F1151" s="43">
        <f t="shared" si="122"/>
        <v>0</v>
      </c>
      <c r="G1151" s="45" t="e">
        <f>IF(AND(C1151&lt;&gt;"",SUM(G$27:G1150)&lt;E$19),$E$19/$E$23,0)</f>
        <v>#N/A</v>
      </c>
      <c r="H1151" s="43">
        <f t="shared" si="123"/>
        <v>0</v>
      </c>
      <c r="I1151" s="43">
        <f t="shared" si="125"/>
        <v>0</v>
      </c>
      <c r="J1151" s="78" t="str">
        <f t="shared" si="124"/>
        <v>2115–2116</v>
      </c>
      <c r="K1151" s="78"/>
      <c r="L1151" s="89"/>
      <c r="M1151" s="78"/>
      <c r="N1151" s="87"/>
      <c r="O1151" s="79"/>
      <c r="Q1151" s="46"/>
    </row>
    <row r="1152" spans="1:17" s="40" customFormat="1" ht="20.25" customHeight="1" x14ac:dyDescent="0.2">
      <c r="A1152" s="41">
        <v>78985</v>
      </c>
      <c r="B1152" s="42">
        <f t="shared" si="120"/>
        <v>0</v>
      </c>
      <c r="C1152" s="117"/>
      <c r="D1152" s="43">
        <f t="shared" si="121"/>
        <v>0</v>
      </c>
      <c r="E1152" s="44">
        <f t="shared" si="119"/>
        <v>0</v>
      </c>
      <c r="F1152" s="43">
        <f t="shared" si="122"/>
        <v>0</v>
      </c>
      <c r="G1152" s="45" t="e">
        <f>IF(AND(C1152&lt;&gt;"",SUM(G$27:G1151)&lt;E$19),$E$19/$E$23,0)</f>
        <v>#N/A</v>
      </c>
      <c r="H1152" s="43">
        <f t="shared" si="123"/>
        <v>0</v>
      </c>
      <c r="I1152" s="43">
        <f t="shared" si="125"/>
        <v>0</v>
      </c>
      <c r="J1152" s="78" t="str">
        <f t="shared" si="124"/>
        <v>2115–2116</v>
      </c>
      <c r="K1152" s="78"/>
      <c r="L1152" s="89"/>
      <c r="M1152" s="78"/>
      <c r="N1152" s="87"/>
      <c r="O1152" s="79"/>
      <c r="Q1152" s="46"/>
    </row>
    <row r="1153" spans="1:17" s="40" customFormat="1" ht="20.25" customHeight="1" x14ac:dyDescent="0.2">
      <c r="A1153" s="41">
        <v>79015</v>
      </c>
      <c r="B1153" s="42">
        <f t="shared" si="120"/>
        <v>0</v>
      </c>
      <c r="C1153" s="117"/>
      <c r="D1153" s="43">
        <f t="shared" si="121"/>
        <v>0</v>
      </c>
      <c r="E1153" s="44">
        <f t="shared" si="119"/>
        <v>0</v>
      </c>
      <c r="F1153" s="43">
        <f t="shared" si="122"/>
        <v>0</v>
      </c>
      <c r="G1153" s="45" t="e">
        <f>IF(AND(C1153&lt;&gt;"",SUM(G$27:G1152)&lt;E$19),$E$19/$E$23,0)</f>
        <v>#N/A</v>
      </c>
      <c r="H1153" s="43">
        <f t="shared" si="123"/>
        <v>0</v>
      </c>
      <c r="I1153" s="43">
        <f t="shared" si="125"/>
        <v>0</v>
      </c>
      <c r="J1153" s="78" t="str">
        <f t="shared" si="124"/>
        <v>2115–2116</v>
      </c>
      <c r="K1153" s="78"/>
      <c r="L1153" s="89"/>
      <c r="M1153" s="78"/>
      <c r="N1153" s="87"/>
      <c r="O1153" s="79"/>
      <c r="Q1153" s="46"/>
    </row>
    <row r="1154" spans="1:17" s="40" customFormat="1" ht="20.25" customHeight="1" x14ac:dyDescent="0.2">
      <c r="A1154" s="41">
        <v>79046</v>
      </c>
      <c r="B1154" s="42">
        <f t="shared" si="120"/>
        <v>0</v>
      </c>
      <c r="C1154" s="117"/>
      <c r="D1154" s="43">
        <f t="shared" si="121"/>
        <v>0</v>
      </c>
      <c r="E1154" s="44">
        <f t="shared" si="119"/>
        <v>0</v>
      </c>
      <c r="F1154" s="43">
        <f t="shared" si="122"/>
        <v>0</v>
      </c>
      <c r="G1154" s="45" t="e">
        <f>IF(AND(C1154&lt;&gt;"",SUM(G$27:G1153)&lt;E$19),$E$19/$E$23,0)</f>
        <v>#N/A</v>
      </c>
      <c r="H1154" s="43">
        <f t="shared" si="123"/>
        <v>0</v>
      </c>
      <c r="I1154" s="43">
        <f t="shared" si="125"/>
        <v>0</v>
      </c>
      <c r="J1154" s="78" t="str">
        <f t="shared" si="124"/>
        <v>2115–2116</v>
      </c>
      <c r="K1154" s="78"/>
      <c r="L1154" s="89"/>
      <c r="M1154" s="78"/>
      <c r="N1154" s="87"/>
      <c r="O1154" s="79"/>
      <c r="Q1154" s="46"/>
    </row>
    <row r="1155" spans="1:17" s="40" customFormat="1" ht="20.25" customHeight="1" x14ac:dyDescent="0.2">
      <c r="A1155" s="41">
        <v>79076</v>
      </c>
      <c r="B1155" s="42">
        <f t="shared" si="120"/>
        <v>0</v>
      </c>
      <c r="C1155" s="117"/>
      <c r="D1155" s="43">
        <f t="shared" si="121"/>
        <v>0</v>
      </c>
      <c r="E1155" s="44">
        <f t="shared" si="119"/>
        <v>0</v>
      </c>
      <c r="F1155" s="43">
        <f t="shared" si="122"/>
        <v>0</v>
      </c>
      <c r="G1155" s="45" t="e">
        <f>IF(AND(C1155&lt;&gt;"",SUM(G$27:G1154)&lt;E$19),$E$19/$E$23,0)</f>
        <v>#N/A</v>
      </c>
      <c r="H1155" s="43">
        <f t="shared" si="123"/>
        <v>0</v>
      </c>
      <c r="I1155" s="43">
        <f t="shared" si="125"/>
        <v>0</v>
      </c>
      <c r="J1155" s="78" t="str">
        <f t="shared" si="124"/>
        <v>2116–2117</v>
      </c>
      <c r="K1155" s="78"/>
      <c r="L1155" s="89"/>
      <c r="M1155" s="78"/>
      <c r="N1155" s="87"/>
      <c r="O1155" s="79"/>
      <c r="Q1155" s="46"/>
    </row>
    <row r="1156" spans="1:17" s="40" customFormat="1" ht="20.25" customHeight="1" x14ac:dyDescent="0.2">
      <c r="A1156" s="41">
        <v>79107</v>
      </c>
      <c r="B1156" s="42">
        <f t="shared" si="120"/>
        <v>0</v>
      </c>
      <c r="C1156" s="117"/>
      <c r="D1156" s="43">
        <f t="shared" si="121"/>
        <v>0</v>
      </c>
      <c r="E1156" s="44">
        <f t="shared" si="119"/>
        <v>0</v>
      </c>
      <c r="F1156" s="43">
        <f t="shared" si="122"/>
        <v>0</v>
      </c>
      <c r="G1156" s="45" t="e">
        <f>IF(AND(C1156&lt;&gt;"",SUM(G$27:G1155)&lt;E$19),$E$19/$E$23,0)</f>
        <v>#N/A</v>
      </c>
      <c r="H1156" s="43">
        <f t="shared" si="123"/>
        <v>0</v>
      </c>
      <c r="I1156" s="43">
        <f t="shared" si="125"/>
        <v>0</v>
      </c>
      <c r="J1156" s="78" t="str">
        <f t="shared" si="124"/>
        <v>2116–2117</v>
      </c>
      <c r="K1156" s="78"/>
      <c r="L1156" s="89"/>
      <c r="M1156" s="78"/>
      <c r="N1156" s="87"/>
      <c r="O1156" s="79"/>
      <c r="Q1156" s="46"/>
    </row>
    <row r="1157" spans="1:17" s="40" customFormat="1" ht="20.25" customHeight="1" x14ac:dyDescent="0.2">
      <c r="A1157" s="41">
        <v>79138</v>
      </c>
      <c r="B1157" s="42">
        <f t="shared" si="120"/>
        <v>0</v>
      </c>
      <c r="C1157" s="117"/>
      <c r="D1157" s="43">
        <f t="shared" si="121"/>
        <v>0</v>
      </c>
      <c r="E1157" s="44">
        <f t="shared" si="119"/>
        <v>0</v>
      </c>
      <c r="F1157" s="43">
        <f t="shared" si="122"/>
        <v>0</v>
      </c>
      <c r="G1157" s="45" t="e">
        <f>IF(AND(C1157&lt;&gt;"",SUM(G$27:G1156)&lt;E$19),$E$19/$E$23,0)</f>
        <v>#N/A</v>
      </c>
      <c r="H1157" s="43">
        <f t="shared" si="123"/>
        <v>0</v>
      </c>
      <c r="I1157" s="43">
        <f t="shared" si="125"/>
        <v>0</v>
      </c>
      <c r="J1157" s="78" t="str">
        <f t="shared" si="124"/>
        <v>2116–2117</v>
      </c>
      <c r="K1157" s="78"/>
      <c r="L1157" s="89"/>
      <c r="M1157" s="78"/>
      <c r="N1157" s="87"/>
      <c r="O1157" s="79"/>
      <c r="Q1157" s="46"/>
    </row>
    <row r="1158" spans="1:17" s="40" customFormat="1" ht="20.25" customHeight="1" x14ac:dyDescent="0.2">
      <c r="A1158" s="41">
        <v>79168</v>
      </c>
      <c r="B1158" s="42">
        <f t="shared" si="120"/>
        <v>0</v>
      </c>
      <c r="C1158" s="117"/>
      <c r="D1158" s="43">
        <f t="shared" si="121"/>
        <v>0</v>
      </c>
      <c r="E1158" s="44">
        <f t="shared" si="119"/>
        <v>0</v>
      </c>
      <c r="F1158" s="43">
        <f t="shared" si="122"/>
        <v>0</v>
      </c>
      <c r="G1158" s="45" t="e">
        <f>IF(AND(C1158&lt;&gt;"",SUM(G$27:G1157)&lt;E$19),$E$19/$E$23,0)</f>
        <v>#N/A</v>
      </c>
      <c r="H1158" s="43">
        <f t="shared" si="123"/>
        <v>0</v>
      </c>
      <c r="I1158" s="43">
        <f t="shared" si="125"/>
        <v>0</v>
      </c>
      <c r="J1158" s="78" t="str">
        <f t="shared" si="124"/>
        <v>2116–2117</v>
      </c>
      <c r="K1158" s="78"/>
      <c r="L1158" s="89"/>
      <c r="M1158" s="78"/>
      <c r="N1158" s="87"/>
      <c r="O1158" s="79"/>
      <c r="Q1158" s="46"/>
    </row>
    <row r="1159" spans="1:17" s="40" customFormat="1" ht="20.25" customHeight="1" x14ac:dyDescent="0.2">
      <c r="A1159" s="41">
        <v>79199</v>
      </c>
      <c r="B1159" s="42">
        <f t="shared" si="120"/>
        <v>0</v>
      </c>
      <c r="C1159" s="117"/>
      <c r="D1159" s="43">
        <f t="shared" si="121"/>
        <v>0</v>
      </c>
      <c r="E1159" s="44">
        <f t="shared" si="119"/>
        <v>0</v>
      </c>
      <c r="F1159" s="43">
        <f t="shared" si="122"/>
        <v>0</v>
      </c>
      <c r="G1159" s="45" t="e">
        <f>IF(AND(C1159&lt;&gt;"",SUM(G$27:G1158)&lt;E$19),$E$19/$E$23,0)</f>
        <v>#N/A</v>
      </c>
      <c r="H1159" s="43">
        <f t="shared" si="123"/>
        <v>0</v>
      </c>
      <c r="I1159" s="43">
        <f t="shared" si="125"/>
        <v>0</v>
      </c>
      <c r="J1159" s="78" t="str">
        <f t="shared" si="124"/>
        <v>2116–2117</v>
      </c>
      <c r="K1159" s="78"/>
      <c r="L1159" s="89"/>
      <c r="M1159" s="78"/>
      <c r="N1159" s="87"/>
      <c r="O1159" s="79"/>
      <c r="Q1159" s="46"/>
    </row>
    <row r="1160" spans="1:17" s="40" customFormat="1" ht="20.25" customHeight="1" x14ac:dyDescent="0.2">
      <c r="A1160" s="41">
        <v>79229</v>
      </c>
      <c r="B1160" s="42">
        <f t="shared" si="120"/>
        <v>0</v>
      </c>
      <c r="C1160" s="117"/>
      <c r="D1160" s="43">
        <f t="shared" si="121"/>
        <v>0</v>
      </c>
      <c r="E1160" s="44">
        <f t="shared" si="119"/>
        <v>0</v>
      </c>
      <c r="F1160" s="43">
        <f t="shared" si="122"/>
        <v>0</v>
      </c>
      <c r="G1160" s="45" t="e">
        <f>IF(AND(C1160&lt;&gt;"",SUM(G$27:G1159)&lt;E$19),$E$19/$E$23,0)</f>
        <v>#N/A</v>
      </c>
      <c r="H1160" s="43">
        <f t="shared" si="123"/>
        <v>0</v>
      </c>
      <c r="I1160" s="43">
        <f t="shared" si="125"/>
        <v>0</v>
      </c>
      <c r="J1160" s="78" t="str">
        <f t="shared" si="124"/>
        <v>2116–2117</v>
      </c>
      <c r="K1160" s="78"/>
      <c r="L1160" s="89"/>
      <c r="M1160" s="78"/>
      <c r="N1160" s="87"/>
      <c r="O1160" s="79"/>
      <c r="Q1160" s="46"/>
    </row>
    <row r="1161" spans="1:17" s="40" customFormat="1" ht="20.25" customHeight="1" x14ac:dyDescent="0.2">
      <c r="A1161" s="41">
        <v>79260</v>
      </c>
      <c r="B1161" s="42">
        <f t="shared" si="120"/>
        <v>0</v>
      </c>
      <c r="C1161" s="117"/>
      <c r="D1161" s="43">
        <f t="shared" si="121"/>
        <v>0</v>
      </c>
      <c r="E1161" s="44">
        <f t="shared" si="119"/>
        <v>0</v>
      </c>
      <c r="F1161" s="43">
        <f t="shared" si="122"/>
        <v>0</v>
      </c>
      <c r="G1161" s="45" t="e">
        <f>IF(AND(C1161&lt;&gt;"",SUM(G$27:G1160)&lt;E$19),$E$19/$E$23,0)</f>
        <v>#N/A</v>
      </c>
      <c r="H1161" s="43">
        <f t="shared" si="123"/>
        <v>0</v>
      </c>
      <c r="I1161" s="43">
        <f t="shared" si="125"/>
        <v>0</v>
      </c>
      <c r="J1161" s="78" t="str">
        <f t="shared" si="124"/>
        <v>2116–2117</v>
      </c>
      <c r="K1161" s="78"/>
      <c r="L1161" s="89"/>
      <c r="M1161" s="78"/>
      <c r="N1161" s="87"/>
      <c r="O1161" s="79"/>
      <c r="Q1161" s="46"/>
    </row>
    <row r="1162" spans="1:17" s="40" customFormat="1" ht="20.25" customHeight="1" x14ac:dyDescent="0.2">
      <c r="A1162" s="41">
        <v>79291</v>
      </c>
      <c r="B1162" s="42">
        <f t="shared" si="120"/>
        <v>0</v>
      </c>
      <c r="C1162" s="117"/>
      <c r="D1162" s="43">
        <f t="shared" si="121"/>
        <v>0</v>
      </c>
      <c r="E1162" s="44">
        <f t="shared" si="119"/>
        <v>0</v>
      </c>
      <c r="F1162" s="43">
        <f t="shared" si="122"/>
        <v>0</v>
      </c>
      <c r="G1162" s="45" t="e">
        <f>IF(AND(C1162&lt;&gt;"",SUM(G$27:G1161)&lt;E$19),$E$19/$E$23,0)</f>
        <v>#N/A</v>
      </c>
      <c r="H1162" s="43">
        <f t="shared" si="123"/>
        <v>0</v>
      </c>
      <c r="I1162" s="43">
        <f t="shared" si="125"/>
        <v>0</v>
      </c>
      <c r="J1162" s="78" t="str">
        <f t="shared" si="124"/>
        <v>2116–2117</v>
      </c>
      <c r="K1162" s="78"/>
      <c r="L1162" s="89"/>
      <c r="M1162" s="78"/>
      <c r="N1162" s="87"/>
      <c r="O1162" s="79"/>
      <c r="Q1162" s="46"/>
    </row>
    <row r="1163" spans="1:17" s="40" customFormat="1" ht="20.25" customHeight="1" x14ac:dyDescent="0.2">
      <c r="A1163" s="41">
        <v>79319</v>
      </c>
      <c r="B1163" s="42">
        <f t="shared" si="120"/>
        <v>0</v>
      </c>
      <c r="C1163" s="117"/>
      <c r="D1163" s="43">
        <f t="shared" si="121"/>
        <v>0</v>
      </c>
      <c r="E1163" s="44">
        <f t="shared" si="119"/>
        <v>0</v>
      </c>
      <c r="F1163" s="43">
        <f t="shared" si="122"/>
        <v>0</v>
      </c>
      <c r="G1163" s="45" t="e">
        <f>IF(AND(C1163&lt;&gt;"",SUM(G$27:G1162)&lt;E$19),$E$19/$E$23,0)</f>
        <v>#N/A</v>
      </c>
      <c r="H1163" s="43">
        <f t="shared" si="123"/>
        <v>0</v>
      </c>
      <c r="I1163" s="43">
        <f t="shared" si="125"/>
        <v>0</v>
      </c>
      <c r="J1163" s="78" t="str">
        <f t="shared" si="124"/>
        <v>2116–2117</v>
      </c>
      <c r="K1163" s="78"/>
      <c r="L1163" s="89"/>
      <c r="M1163" s="78"/>
      <c r="N1163" s="87"/>
      <c r="O1163" s="79"/>
      <c r="Q1163" s="46"/>
    </row>
    <row r="1164" spans="1:17" s="40" customFormat="1" ht="20.25" customHeight="1" x14ac:dyDescent="0.2">
      <c r="A1164" s="41">
        <v>79350</v>
      </c>
      <c r="B1164" s="42">
        <f t="shared" si="120"/>
        <v>0</v>
      </c>
      <c r="C1164" s="117"/>
      <c r="D1164" s="43">
        <f t="shared" si="121"/>
        <v>0</v>
      </c>
      <c r="E1164" s="44">
        <f t="shared" si="119"/>
        <v>0</v>
      </c>
      <c r="F1164" s="43">
        <f t="shared" si="122"/>
        <v>0</v>
      </c>
      <c r="G1164" s="45" t="e">
        <f>IF(AND(C1164&lt;&gt;"",SUM(G$27:G1163)&lt;E$19),$E$19/$E$23,0)</f>
        <v>#N/A</v>
      </c>
      <c r="H1164" s="43">
        <f t="shared" si="123"/>
        <v>0</v>
      </c>
      <c r="I1164" s="43">
        <f t="shared" si="125"/>
        <v>0</v>
      </c>
      <c r="J1164" s="78" t="str">
        <f t="shared" si="124"/>
        <v>2116–2117</v>
      </c>
      <c r="K1164" s="78"/>
      <c r="L1164" s="89"/>
      <c r="M1164" s="78"/>
      <c r="N1164" s="87"/>
      <c r="O1164" s="79"/>
      <c r="Q1164" s="46"/>
    </row>
    <row r="1165" spans="1:17" s="40" customFormat="1" ht="20.25" customHeight="1" x14ac:dyDescent="0.2">
      <c r="A1165" s="41">
        <v>79380</v>
      </c>
      <c r="B1165" s="42">
        <f t="shared" si="120"/>
        <v>0</v>
      </c>
      <c r="C1165" s="117"/>
      <c r="D1165" s="43">
        <f t="shared" si="121"/>
        <v>0</v>
      </c>
      <c r="E1165" s="44">
        <f t="shared" si="119"/>
        <v>0</v>
      </c>
      <c r="F1165" s="43">
        <f t="shared" si="122"/>
        <v>0</v>
      </c>
      <c r="G1165" s="45" t="e">
        <f>IF(AND(C1165&lt;&gt;"",SUM(G$27:G1164)&lt;E$19),$E$19/$E$23,0)</f>
        <v>#N/A</v>
      </c>
      <c r="H1165" s="43">
        <f t="shared" si="123"/>
        <v>0</v>
      </c>
      <c r="I1165" s="43">
        <f t="shared" si="125"/>
        <v>0</v>
      </c>
      <c r="J1165" s="78" t="str">
        <f t="shared" si="124"/>
        <v>2116–2117</v>
      </c>
      <c r="K1165" s="78"/>
      <c r="L1165" s="89"/>
      <c r="M1165" s="78"/>
      <c r="N1165" s="87"/>
      <c r="O1165" s="79"/>
      <c r="Q1165" s="46"/>
    </row>
    <row r="1166" spans="1:17" s="40" customFormat="1" ht="20.25" customHeight="1" x14ac:dyDescent="0.2">
      <c r="A1166" s="41">
        <v>79411</v>
      </c>
      <c r="B1166" s="42">
        <f t="shared" si="120"/>
        <v>0</v>
      </c>
      <c r="C1166" s="117"/>
      <c r="D1166" s="43">
        <f t="shared" si="121"/>
        <v>0</v>
      </c>
      <c r="E1166" s="44">
        <f t="shared" si="119"/>
        <v>0</v>
      </c>
      <c r="F1166" s="43">
        <f t="shared" si="122"/>
        <v>0</v>
      </c>
      <c r="G1166" s="45" t="e">
        <f>IF(AND(C1166&lt;&gt;"",SUM(G$27:G1165)&lt;E$19),$E$19/$E$23,0)</f>
        <v>#N/A</v>
      </c>
      <c r="H1166" s="43">
        <f t="shared" si="123"/>
        <v>0</v>
      </c>
      <c r="I1166" s="43">
        <f t="shared" si="125"/>
        <v>0</v>
      </c>
      <c r="J1166" s="78" t="str">
        <f t="shared" si="124"/>
        <v>2116–2117</v>
      </c>
      <c r="K1166" s="78"/>
      <c r="L1166" s="89"/>
      <c r="M1166" s="78"/>
      <c r="N1166" s="87"/>
      <c r="O1166" s="79"/>
      <c r="Q1166" s="46"/>
    </row>
    <row r="1167" spans="1:17" s="40" customFormat="1" ht="20.25" customHeight="1" x14ac:dyDescent="0.2">
      <c r="A1167" s="41">
        <v>79441</v>
      </c>
      <c r="B1167" s="42">
        <f t="shared" si="120"/>
        <v>0</v>
      </c>
      <c r="C1167" s="117"/>
      <c r="D1167" s="43">
        <f t="shared" si="121"/>
        <v>0</v>
      </c>
      <c r="E1167" s="44">
        <f t="shared" si="119"/>
        <v>0</v>
      </c>
      <c r="F1167" s="43">
        <f t="shared" si="122"/>
        <v>0</v>
      </c>
      <c r="G1167" s="45" t="e">
        <f>IF(AND(C1167&lt;&gt;"",SUM(G$27:G1166)&lt;E$19),$E$19/$E$23,0)</f>
        <v>#N/A</v>
      </c>
      <c r="H1167" s="43">
        <f t="shared" si="123"/>
        <v>0</v>
      </c>
      <c r="I1167" s="43">
        <f t="shared" si="125"/>
        <v>0</v>
      </c>
      <c r="J1167" s="78" t="str">
        <f t="shared" si="124"/>
        <v>2117–2118</v>
      </c>
      <c r="K1167" s="78"/>
      <c r="L1167" s="89"/>
      <c r="M1167" s="78"/>
      <c r="N1167" s="87"/>
      <c r="O1167" s="79"/>
      <c r="Q1167" s="46"/>
    </row>
    <row r="1168" spans="1:17" s="40" customFormat="1" ht="20.25" customHeight="1" x14ac:dyDescent="0.2">
      <c r="A1168" s="41">
        <v>79472</v>
      </c>
      <c r="B1168" s="42">
        <f t="shared" si="120"/>
        <v>0</v>
      </c>
      <c r="C1168" s="117"/>
      <c r="D1168" s="43">
        <f t="shared" si="121"/>
        <v>0</v>
      </c>
      <c r="E1168" s="44">
        <f t="shared" si="119"/>
        <v>0</v>
      </c>
      <c r="F1168" s="43">
        <f t="shared" si="122"/>
        <v>0</v>
      </c>
      <c r="G1168" s="45" t="e">
        <f>IF(AND(C1168&lt;&gt;"",SUM(G$27:G1167)&lt;E$19),$E$19/$E$23,0)</f>
        <v>#N/A</v>
      </c>
      <c r="H1168" s="43">
        <f t="shared" si="123"/>
        <v>0</v>
      </c>
      <c r="I1168" s="43">
        <f t="shared" si="125"/>
        <v>0</v>
      </c>
      <c r="J1168" s="78" t="str">
        <f t="shared" si="124"/>
        <v>2117–2118</v>
      </c>
      <c r="K1168" s="78"/>
      <c r="L1168" s="89"/>
      <c r="M1168" s="78"/>
      <c r="N1168" s="87"/>
      <c r="O1168" s="79"/>
      <c r="Q1168" s="46"/>
    </row>
    <row r="1169" spans="1:17" s="40" customFormat="1" ht="20.25" customHeight="1" x14ac:dyDescent="0.2">
      <c r="A1169" s="41">
        <v>79503</v>
      </c>
      <c r="B1169" s="42">
        <f t="shared" si="120"/>
        <v>0</v>
      </c>
      <c r="C1169" s="117"/>
      <c r="D1169" s="43">
        <f t="shared" si="121"/>
        <v>0</v>
      </c>
      <c r="E1169" s="44">
        <f t="shared" si="119"/>
        <v>0</v>
      </c>
      <c r="F1169" s="43">
        <f t="shared" si="122"/>
        <v>0</v>
      </c>
      <c r="G1169" s="45" t="e">
        <f>IF(AND(C1169&lt;&gt;"",SUM(G$27:G1168)&lt;E$19),$E$19/$E$23,0)</f>
        <v>#N/A</v>
      </c>
      <c r="H1169" s="43">
        <f t="shared" si="123"/>
        <v>0</v>
      </c>
      <c r="I1169" s="43">
        <f t="shared" si="125"/>
        <v>0</v>
      </c>
      <c r="J1169" s="78" t="str">
        <f t="shared" si="124"/>
        <v>2117–2118</v>
      </c>
      <c r="K1169" s="78"/>
      <c r="L1169" s="89"/>
      <c r="M1169" s="78"/>
      <c r="N1169" s="87"/>
      <c r="O1169" s="79"/>
      <c r="Q1169" s="46"/>
    </row>
    <row r="1170" spans="1:17" s="40" customFormat="1" ht="20.25" customHeight="1" x14ac:dyDescent="0.2">
      <c r="A1170" s="41">
        <v>79533</v>
      </c>
      <c r="B1170" s="42">
        <f t="shared" si="120"/>
        <v>0</v>
      </c>
      <c r="C1170" s="117"/>
      <c r="D1170" s="43">
        <f t="shared" si="121"/>
        <v>0</v>
      </c>
      <c r="E1170" s="44">
        <f t="shared" si="119"/>
        <v>0</v>
      </c>
      <c r="F1170" s="43">
        <f t="shared" si="122"/>
        <v>0</v>
      </c>
      <c r="G1170" s="45" t="e">
        <f>IF(AND(C1170&lt;&gt;"",SUM(G$27:G1169)&lt;E$19),$E$19/$E$23,0)</f>
        <v>#N/A</v>
      </c>
      <c r="H1170" s="43">
        <f t="shared" si="123"/>
        <v>0</v>
      </c>
      <c r="I1170" s="43">
        <f t="shared" si="125"/>
        <v>0</v>
      </c>
      <c r="J1170" s="78" t="str">
        <f t="shared" si="124"/>
        <v>2117–2118</v>
      </c>
      <c r="K1170" s="78"/>
      <c r="L1170" s="89"/>
      <c r="M1170" s="78"/>
      <c r="N1170" s="87"/>
      <c r="O1170" s="79"/>
      <c r="Q1170" s="46"/>
    </row>
    <row r="1171" spans="1:17" s="40" customFormat="1" ht="20.25" customHeight="1" x14ac:dyDescent="0.2">
      <c r="A1171" s="41">
        <v>79564</v>
      </c>
      <c r="B1171" s="42">
        <f t="shared" si="120"/>
        <v>0</v>
      </c>
      <c r="C1171" s="117"/>
      <c r="D1171" s="43">
        <f t="shared" si="121"/>
        <v>0</v>
      </c>
      <c r="E1171" s="44">
        <f t="shared" si="119"/>
        <v>0</v>
      </c>
      <c r="F1171" s="43">
        <f t="shared" si="122"/>
        <v>0</v>
      </c>
      <c r="G1171" s="45" t="e">
        <f>IF(AND(C1171&lt;&gt;"",SUM(G$27:G1170)&lt;E$19),$E$19/$E$23,0)</f>
        <v>#N/A</v>
      </c>
      <c r="H1171" s="43">
        <f t="shared" si="123"/>
        <v>0</v>
      </c>
      <c r="I1171" s="43">
        <f t="shared" si="125"/>
        <v>0</v>
      </c>
      <c r="J1171" s="78" t="str">
        <f t="shared" si="124"/>
        <v>2117–2118</v>
      </c>
      <c r="K1171" s="78"/>
      <c r="L1171" s="89"/>
      <c r="M1171" s="78"/>
      <c r="N1171" s="87"/>
      <c r="O1171" s="79"/>
      <c r="Q1171" s="46"/>
    </row>
    <row r="1172" spans="1:17" s="40" customFormat="1" ht="20.25" customHeight="1" x14ac:dyDescent="0.2">
      <c r="A1172" s="41">
        <v>79594</v>
      </c>
      <c r="B1172" s="42">
        <f t="shared" si="120"/>
        <v>0</v>
      </c>
      <c r="C1172" s="117"/>
      <c r="D1172" s="43">
        <f t="shared" si="121"/>
        <v>0</v>
      </c>
      <c r="E1172" s="44">
        <f t="shared" si="119"/>
        <v>0</v>
      </c>
      <c r="F1172" s="43">
        <f t="shared" si="122"/>
        <v>0</v>
      </c>
      <c r="G1172" s="45" t="e">
        <f>IF(AND(C1172&lt;&gt;"",SUM(G$27:G1171)&lt;E$19),$E$19/$E$23,0)</f>
        <v>#N/A</v>
      </c>
      <c r="H1172" s="43">
        <f t="shared" si="123"/>
        <v>0</v>
      </c>
      <c r="I1172" s="43">
        <f t="shared" si="125"/>
        <v>0</v>
      </c>
      <c r="J1172" s="78" t="str">
        <f t="shared" si="124"/>
        <v>2117–2118</v>
      </c>
      <c r="K1172" s="78"/>
      <c r="L1172" s="89"/>
      <c r="M1172" s="78"/>
      <c r="N1172" s="87"/>
      <c r="O1172" s="79"/>
      <c r="Q1172" s="46"/>
    </row>
    <row r="1173" spans="1:17" s="40" customFormat="1" ht="20.25" customHeight="1" x14ac:dyDescent="0.2">
      <c r="A1173" s="41">
        <v>79625</v>
      </c>
      <c r="B1173" s="42">
        <f t="shared" si="120"/>
        <v>0</v>
      </c>
      <c r="C1173" s="117"/>
      <c r="D1173" s="43">
        <f t="shared" si="121"/>
        <v>0</v>
      </c>
      <c r="E1173" s="44">
        <f t="shared" si="119"/>
        <v>0</v>
      </c>
      <c r="F1173" s="43">
        <f t="shared" si="122"/>
        <v>0</v>
      </c>
      <c r="G1173" s="45" t="e">
        <f>IF(AND(C1173&lt;&gt;"",SUM(G$27:G1172)&lt;E$19),$E$19/$E$23,0)</f>
        <v>#N/A</v>
      </c>
      <c r="H1173" s="43">
        <f t="shared" si="123"/>
        <v>0</v>
      </c>
      <c r="I1173" s="43">
        <f t="shared" si="125"/>
        <v>0</v>
      </c>
      <c r="J1173" s="78" t="str">
        <f t="shared" si="124"/>
        <v>2117–2118</v>
      </c>
      <c r="K1173" s="78"/>
      <c r="L1173" s="89"/>
      <c r="M1173" s="78"/>
      <c r="N1173" s="87"/>
      <c r="O1173" s="79"/>
      <c r="Q1173" s="46"/>
    </row>
    <row r="1174" spans="1:17" s="40" customFormat="1" ht="20.25" customHeight="1" x14ac:dyDescent="0.2">
      <c r="A1174" s="41">
        <v>79656</v>
      </c>
      <c r="B1174" s="42">
        <f t="shared" si="120"/>
        <v>0</v>
      </c>
      <c r="C1174" s="117"/>
      <c r="D1174" s="43">
        <f t="shared" si="121"/>
        <v>0</v>
      </c>
      <c r="E1174" s="44">
        <f t="shared" si="119"/>
        <v>0</v>
      </c>
      <c r="F1174" s="43">
        <f t="shared" si="122"/>
        <v>0</v>
      </c>
      <c r="G1174" s="45" t="e">
        <f>IF(AND(C1174&lt;&gt;"",SUM(G$27:G1173)&lt;E$19),$E$19/$E$23,0)</f>
        <v>#N/A</v>
      </c>
      <c r="H1174" s="43">
        <f t="shared" si="123"/>
        <v>0</v>
      </c>
      <c r="I1174" s="43">
        <f t="shared" si="125"/>
        <v>0</v>
      </c>
      <c r="J1174" s="78" t="str">
        <f t="shared" si="124"/>
        <v>2117–2118</v>
      </c>
      <c r="K1174" s="78"/>
      <c r="L1174" s="89"/>
      <c r="M1174" s="78"/>
      <c r="N1174" s="87"/>
      <c r="O1174" s="79"/>
      <c r="Q1174" s="46"/>
    </row>
    <row r="1175" spans="1:17" s="40" customFormat="1" ht="20.25" customHeight="1" x14ac:dyDescent="0.2">
      <c r="A1175" s="41">
        <v>79684</v>
      </c>
      <c r="B1175" s="42">
        <f t="shared" si="120"/>
        <v>0</v>
      </c>
      <c r="C1175" s="117"/>
      <c r="D1175" s="43">
        <f t="shared" si="121"/>
        <v>0</v>
      </c>
      <c r="E1175" s="44">
        <f t="shared" si="119"/>
        <v>0</v>
      </c>
      <c r="F1175" s="43">
        <f t="shared" si="122"/>
        <v>0</v>
      </c>
      <c r="G1175" s="45" t="e">
        <f>IF(AND(C1175&lt;&gt;"",SUM(G$27:G1174)&lt;E$19),$E$19/$E$23,0)</f>
        <v>#N/A</v>
      </c>
      <c r="H1175" s="43">
        <f t="shared" si="123"/>
        <v>0</v>
      </c>
      <c r="I1175" s="43">
        <f t="shared" si="125"/>
        <v>0</v>
      </c>
      <c r="J1175" s="78" t="str">
        <f t="shared" si="124"/>
        <v>2117–2118</v>
      </c>
      <c r="K1175" s="78"/>
      <c r="L1175" s="89"/>
      <c r="M1175" s="78"/>
      <c r="N1175" s="87"/>
      <c r="O1175" s="79"/>
      <c r="Q1175" s="46"/>
    </row>
    <row r="1176" spans="1:17" s="40" customFormat="1" ht="20.25" customHeight="1" x14ac:dyDescent="0.2">
      <c r="A1176" s="41">
        <v>79715</v>
      </c>
      <c r="B1176" s="42">
        <f t="shared" si="120"/>
        <v>0</v>
      </c>
      <c r="C1176" s="117"/>
      <c r="D1176" s="43">
        <f t="shared" si="121"/>
        <v>0</v>
      </c>
      <c r="E1176" s="44">
        <f t="shared" si="119"/>
        <v>0</v>
      </c>
      <c r="F1176" s="43">
        <f t="shared" si="122"/>
        <v>0</v>
      </c>
      <c r="G1176" s="45" t="e">
        <f>IF(AND(C1176&lt;&gt;"",SUM(G$27:G1175)&lt;E$19),$E$19/$E$23,0)</f>
        <v>#N/A</v>
      </c>
      <c r="H1176" s="43">
        <f t="shared" si="123"/>
        <v>0</v>
      </c>
      <c r="I1176" s="43">
        <f t="shared" si="125"/>
        <v>0</v>
      </c>
      <c r="J1176" s="78" t="str">
        <f t="shared" si="124"/>
        <v>2117–2118</v>
      </c>
      <c r="K1176" s="78"/>
      <c r="L1176" s="89"/>
      <c r="M1176" s="78"/>
      <c r="N1176" s="87"/>
      <c r="O1176" s="79"/>
      <c r="Q1176" s="46"/>
    </row>
    <row r="1177" spans="1:17" s="40" customFormat="1" ht="20.25" customHeight="1" x14ac:dyDescent="0.2">
      <c r="A1177" s="41">
        <v>79745</v>
      </c>
      <c r="B1177" s="42">
        <f t="shared" si="120"/>
        <v>0</v>
      </c>
      <c r="C1177" s="117"/>
      <c r="D1177" s="43">
        <f t="shared" si="121"/>
        <v>0</v>
      </c>
      <c r="E1177" s="44">
        <f t="shared" si="119"/>
        <v>0</v>
      </c>
      <c r="F1177" s="43">
        <f t="shared" si="122"/>
        <v>0</v>
      </c>
      <c r="G1177" s="45" t="e">
        <f>IF(AND(C1177&lt;&gt;"",SUM(G$27:G1176)&lt;E$19),$E$19/$E$23,0)</f>
        <v>#N/A</v>
      </c>
      <c r="H1177" s="43">
        <f t="shared" si="123"/>
        <v>0</v>
      </c>
      <c r="I1177" s="43">
        <f t="shared" si="125"/>
        <v>0</v>
      </c>
      <c r="J1177" s="78" t="str">
        <f t="shared" si="124"/>
        <v>2117–2118</v>
      </c>
      <c r="K1177" s="78"/>
      <c r="L1177" s="89"/>
      <c r="M1177" s="78"/>
      <c r="N1177" s="87"/>
      <c r="O1177" s="79"/>
      <c r="Q1177" s="46"/>
    </row>
    <row r="1178" spans="1:17" s="40" customFormat="1" ht="20.25" customHeight="1" x14ac:dyDescent="0.2">
      <c r="A1178" s="41">
        <v>79776</v>
      </c>
      <c r="B1178" s="42">
        <f t="shared" si="120"/>
        <v>0</v>
      </c>
      <c r="C1178" s="117"/>
      <c r="D1178" s="43">
        <f t="shared" si="121"/>
        <v>0</v>
      </c>
      <c r="E1178" s="44">
        <f t="shared" si="119"/>
        <v>0</v>
      </c>
      <c r="F1178" s="43">
        <f t="shared" si="122"/>
        <v>0</v>
      </c>
      <c r="G1178" s="45" t="e">
        <f>IF(AND(C1178&lt;&gt;"",SUM(G$27:G1177)&lt;E$19),$E$19/$E$23,0)</f>
        <v>#N/A</v>
      </c>
      <c r="H1178" s="43">
        <f t="shared" si="123"/>
        <v>0</v>
      </c>
      <c r="I1178" s="43">
        <f t="shared" si="125"/>
        <v>0</v>
      </c>
      <c r="J1178" s="78" t="str">
        <f t="shared" si="124"/>
        <v>2117–2118</v>
      </c>
      <c r="K1178" s="78"/>
      <c r="L1178" s="89"/>
      <c r="M1178" s="78"/>
      <c r="N1178" s="87"/>
      <c r="O1178" s="79"/>
      <c r="Q1178" s="46"/>
    </row>
    <row r="1179" spans="1:17" s="40" customFormat="1" ht="20.25" customHeight="1" x14ac:dyDescent="0.2">
      <c r="A1179" s="41">
        <v>79806</v>
      </c>
      <c r="B1179" s="42">
        <f t="shared" si="120"/>
        <v>0</v>
      </c>
      <c r="C1179" s="117"/>
      <c r="D1179" s="43">
        <f t="shared" si="121"/>
        <v>0</v>
      </c>
      <c r="E1179" s="44">
        <f t="shared" ref="E1179:E1238" si="126">C1179-D1179</f>
        <v>0</v>
      </c>
      <c r="F1179" s="43">
        <f t="shared" si="122"/>
        <v>0</v>
      </c>
      <c r="G1179" s="45" t="e">
        <f>IF(AND(C1179&lt;&gt;"",SUM(G$27:G1178)&lt;E$19),$E$19/$E$23,0)</f>
        <v>#N/A</v>
      </c>
      <c r="H1179" s="43">
        <f t="shared" si="123"/>
        <v>0</v>
      </c>
      <c r="I1179" s="43">
        <f t="shared" si="125"/>
        <v>0</v>
      </c>
      <c r="J1179" s="78" t="str">
        <f t="shared" si="124"/>
        <v>2118–2119</v>
      </c>
      <c r="K1179" s="78"/>
      <c r="L1179" s="89"/>
      <c r="M1179" s="78"/>
      <c r="N1179" s="87"/>
      <c r="O1179" s="79"/>
      <c r="Q1179" s="46"/>
    </row>
    <row r="1180" spans="1:17" s="40" customFormat="1" ht="20.25" customHeight="1" x14ac:dyDescent="0.2">
      <c r="A1180" s="41">
        <v>79837</v>
      </c>
      <c r="B1180" s="42">
        <f t="shared" ref="B1180:B1238" si="127">IF(C1180&gt;0,C1180*-1,C1180)</f>
        <v>0</v>
      </c>
      <c r="C1180" s="117"/>
      <c r="D1180" s="43">
        <f t="shared" ref="D1180:D1238" si="128">IF(C1180="",0,IF($E$15="Beginning",IF(C1179&lt;&gt;"",$F1179*$E$6/12,0),IF(C1179&lt;&gt;"",$F1179*$E$6/12,$E$16*$E$6/12)))</f>
        <v>0</v>
      </c>
      <c r="E1180" s="44">
        <f t="shared" si="126"/>
        <v>0</v>
      </c>
      <c r="F1180" s="43">
        <f t="shared" ref="F1180:F1238" si="129">IF(C1180="",0,IF(C1179="",$E$16-E1180,IF(C1180&lt;&gt;"",F1179-E1180)))</f>
        <v>0</v>
      </c>
      <c r="G1180" s="45" t="e">
        <f>IF(AND(C1180&lt;&gt;"",SUM(G$27:G1179)&lt;E$19),$E$19/$E$23,0)</f>
        <v>#N/A</v>
      </c>
      <c r="H1180" s="43">
        <f t="shared" ref="H1180:H1238" si="130">IF(C1180&lt;&gt;"",G1180+H1179,0)</f>
        <v>0</v>
      </c>
      <c r="I1180" s="43">
        <f t="shared" si="125"/>
        <v>0</v>
      </c>
      <c r="J1180" s="78" t="str">
        <f t="shared" ref="J1180:J1238" si="131">IF(OR(MONTH(A1180)=1,MONTH(A1180)=2,MONTH(A1180)=3,MONTH(A1180)=4,MONTH(A1180)=5,MONTH(A1180)=6),YEAR(A1180)-1&amp;"–"&amp;YEAR(A1180),YEAR(A1180)&amp;"–"&amp;YEAR(A1180)+1)</f>
        <v>2118–2119</v>
      </c>
      <c r="K1180" s="78"/>
      <c r="L1180" s="89"/>
      <c r="M1180" s="78"/>
      <c r="N1180" s="87"/>
      <c r="O1180" s="79"/>
      <c r="Q1180" s="46"/>
    </row>
    <row r="1181" spans="1:17" s="40" customFormat="1" ht="20.25" customHeight="1" x14ac:dyDescent="0.2">
      <c r="A1181" s="41">
        <v>79868</v>
      </c>
      <c r="B1181" s="42">
        <f t="shared" si="127"/>
        <v>0</v>
      </c>
      <c r="C1181" s="117"/>
      <c r="D1181" s="43">
        <f t="shared" si="128"/>
        <v>0</v>
      </c>
      <c r="E1181" s="44">
        <f t="shared" si="126"/>
        <v>0</v>
      </c>
      <c r="F1181" s="43">
        <f t="shared" si="129"/>
        <v>0</v>
      </c>
      <c r="G1181" s="45" t="e">
        <f>IF(AND(C1181&lt;&gt;"",SUM(G$27:G1180)&lt;E$19),$E$19/$E$23,0)</f>
        <v>#N/A</v>
      </c>
      <c r="H1181" s="43">
        <f t="shared" si="130"/>
        <v>0</v>
      </c>
      <c r="I1181" s="43">
        <f t="shared" ref="I1181:I1238" si="132">IF(C1181&lt;&gt;"",$E$19-H1181,0)</f>
        <v>0</v>
      </c>
      <c r="J1181" s="78" t="str">
        <f t="shared" si="131"/>
        <v>2118–2119</v>
      </c>
      <c r="K1181" s="78"/>
      <c r="L1181" s="89"/>
      <c r="M1181" s="78"/>
      <c r="N1181" s="87"/>
      <c r="O1181" s="79"/>
      <c r="Q1181" s="46"/>
    </row>
    <row r="1182" spans="1:17" s="40" customFormat="1" ht="20.25" customHeight="1" x14ac:dyDescent="0.2">
      <c r="A1182" s="41">
        <v>79898</v>
      </c>
      <c r="B1182" s="42">
        <f t="shared" si="127"/>
        <v>0</v>
      </c>
      <c r="C1182" s="117"/>
      <c r="D1182" s="43">
        <f t="shared" si="128"/>
        <v>0</v>
      </c>
      <c r="E1182" s="44">
        <f t="shared" si="126"/>
        <v>0</v>
      </c>
      <c r="F1182" s="43">
        <f t="shared" si="129"/>
        <v>0</v>
      </c>
      <c r="G1182" s="45" t="e">
        <f>IF(AND(C1182&lt;&gt;"",SUM(G$27:G1181)&lt;E$19),$E$19/$E$23,0)</f>
        <v>#N/A</v>
      </c>
      <c r="H1182" s="43">
        <f t="shared" si="130"/>
        <v>0</v>
      </c>
      <c r="I1182" s="43">
        <f t="shared" si="132"/>
        <v>0</v>
      </c>
      <c r="J1182" s="78" t="str">
        <f t="shared" si="131"/>
        <v>2118–2119</v>
      </c>
      <c r="K1182" s="78"/>
      <c r="L1182" s="89"/>
      <c r="M1182" s="78"/>
      <c r="N1182" s="87"/>
      <c r="O1182" s="79"/>
      <c r="Q1182" s="46"/>
    </row>
    <row r="1183" spans="1:17" s="40" customFormat="1" ht="20.25" customHeight="1" x14ac:dyDescent="0.2">
      <c r="A1183" s="41">
        <v>79929</v>
      </c>
      <c r="B1183" s="42">
        <f t="shared" si="127"/>
        <v>0</v>
      </c>
      <c r="C1183" s="117"/>
      <c r="D1183" s="43">
        <f t="shared" si="128"/>
        <v>0</v>
      </c>
      <c r="E1183" s="44">
        <f t="shared" si="126"/>
        <v>0</v>
      </c>
      <c r="F1183" s="43">
        <f t="shared" si="129"/>
        <v>0</v>
      </c>
      <c r="G1183" s="45" t="e">
        <f>IF(AND(C1183&lt;&gt;"",SUM(G$27:G1182)&lt;E$19),$E$19/$E$23,0)</f>
        <v>#N/A</v>
      </c>
      <c r="H1183" s="43">
        <f t="shared" si="130"/>
        <v>0</v>
      </c>
      <c r="I1183" s="43">
        <f t="shared" si="132"/>
        <v>0</v>
      </c>
      <c r="J1183" s="78" t="str">
        <f t="shared" si="131"/>
        <v>2118–2119</v>
      </c>
      <c r="K1183" s="78"/>
      <c r="L1183" s="89"/>
      <c r="M1183" s="78"/>
      <c r="N1183" s="87"/>
      <c r="O1183" s="79"/>
      <c r="Q1183" s="46"/>
    </row>
    <row r="1184" spans="1:17" s="40" customFormat="1" ht="20.25" customHeight="1" x14ac:dyDescent="0.2">
      <c r="A1184" s="41">
        <v>79959</v>
      </c>
      <c r="B1184" s="42">
        <f t="shared" si="127"/>
        <v>0</v>
      </c>
      <c r="C1184" s="117"/>
      <c r="D1184" s="43">
        <f t="shared" si="128"/>
        <v>0</v>
      </c>
      <c r="E1184" s="44">
        <f t="shared" si="126"/>
        <v>0</v>
      </c>
      <c r="F1184" s="43">
        <f t="shared" si="129"/>
        <v>0</v>
      </c>
      <c r="G1184" s="45" t="e">
        <f>IF(AND(C1184&lt;&gt;"",SUM(G$27:G1183)&lt;E$19),$E$19/$E$23,0)</f>
        <v>#N/A</v>
      </c>
      <c r="H1184" s="43">
        <f t="shared" si="130"/>
        <v>0</v>
      </c>
      <c r="I1184" s="43">
        <f t="shared" si="132"/>
        <v>0</v>
      </c>
      <c r="J1184" s="78" t="str">
        <f t="shared" si="131"/>
        <v>2118–2119</v>
      </c>
      <c r="K1184" s="78"/>
      <c r="L1184" s="89"/>
      <c r="M1184" s="78"/>
      <c r="N1184" s="87"/>
      <c r="O1184" s="79"/>
      <c r="Q1184" s="46"/>
    </row>
    <row r="1185" spans="1:17" s="40" customFormat="1" ht="20.25" customHeight="1" x14ac:dyDescent="0.2">
      <c r="A1185" s="41">
        <v>79990</v>
      </c>
      <c r="B1185" s="42">
        <f t="shared" si="127"/>
        <v>0</v>
      </c>
      <c r="C1185" s="117"/>
      <c r="D1185" s="43">
        <f t="shared" si="128"/>
        <v>0</v>
      </c>
      <c r="E1185" s="44">
        <f t="shared" si="126"/>
        <v>0</v>
      </c>
      <c r="F1185" s="43">
        <f t="shared" si="129"/>
        <v>0</v>
      </c>
      <c r="G1185" s="45" t="e">
        <f>IF(AND(C1185&lt;&gt;"",SUM(G$27:G1184)&lt;E$19),$E$19/$E$23,0)</f>
        <v>#N/A</v>
      </c>
      <c r="H1185" s="43">
        <f t="shared" si="130"/>
        <v>0</v>
      </c>
      <c r="I1185" s="43">
        <f t="shared" si="132"/>
        <v>0</v>
      </c>
      <c r="J1185" s="78" t="str">
        <f t="shared" si="131"/>
        <v>2118–2119</v>
      </c>
      <c r="K1185" s="78"/>
      <c r="L1185" s="89"/>
      <c r="M1185" s="78"/>
      <c r="N1185" s="87"/>
      <c r="O1185" s="79"/>
      <c r="Q1185" s="46"/>
    </row>
    <row r="1186" spans="1:17" s="40" customFormat="1" ht="20.25" customHeight="1" x14ac:dyDescent="0.2">
      <c r="A1186" s="41">
        <v>80021</v>
      </c>
      <c r="B1186" s="42">
        <f t="shared" si="127"/>
        <v>0</v>
      </c>
      <c r="C1186" s="117"/>
      <c r="D1186" s="43">
        <f t="shared" si="128"/>
        <v>0</v>
      </c>
      <c r="E1186" s="44">
        <f t="shared" si="126"/>
        <v>0</v>
      </c>
      <c r="F1186" s="43">
        <f t="shared" si="129"/>
        <v>0</v>
      </c>
      <c r="G1186" s="45" t="e">
        <f>IF(AND(C1186&lt;&gt;"",SUM(G$27:G1185)&lt;E$19),$E$19/$E$23,0)</f>
        <v>#N/A</v>
      </c>
      <c r="H1186" s="43">
        <f t="shared" si="130"/>
        <v>0</v>
      </c>
      <c r="I1186" s="43">
        <f t="shared" si="132"/>
        <v>0</v>
      </c>
      <c r="J1186" s="78" t="str">
        <f t="shared" si="131"/>
        <v>2118–2119</v>
      </c>
      <c r="K1186" s="78"/>
      <c r="L1186" s="89"/>
      <c r="M1186" s="78"/>
      <c r="N1186" s="87"/>
      <c r="O1186" s="79"/>
      <c r="Q1186" s="46"/>
    </row>
    <row r="1187" spans="1:17" s="40" customFormat="1" ht="20.25" customHeight="1" x14ac:dyDescent="0.2">
      <c r="A1187" s="41">
        <v>80049</v>
      </c>
      <c r="B1187" s="42">
        <f t="shared" si="127"/>
        <v>0</v>
      </c>
      <c r="C1187" s="117"/>
      <c r="D1187" s="43">
        <f t="shared" si="128"/>
        <v>0</v>
      </c>
      <c r="E1187" s="44">
        <f t="shared" si="126"/>
        <v>0</v>
      </c>
      <c r="F1187" s="43">
        <f t="shared" si="129"/>
        <v>0</v>
      </c>
      <c r="G1187" s="45" t="e">
        <f>IF(AND(C1187&lt;&gt;"",SUM(G$27:G1186)&lt;E$19),$E$19/$E$23,0)</f>
        <v>#N/A</v>
      </c>
      <c r="H1187" s="43">
        <f t="shared" si="130"/>
        <v>0</v>
      </c>
      <c r="I1187" s="43">
        <f t="shared" si="132"/>
        <v>0</v>
      </c>
      <c r="J1187" s="78" t="str">
        <f t="shared" si="131"/>
        <v>2118–2119</v>
      </c>
      <c r="K1187" s="78"/>
      <c r="L1187" s="89"/>
      <c r="M1187" s="78"/>
      <c r="N1187" s="87"/>
      <c r="O1187" s="79"/>
      <c r="Q1187" s="46"/>
    </row>
    <row r="1188" spans="1:17" s="40" customFormat="1" ht="20.25" customHeight="1" x14ac:dyDescent="0.2">
      <c r="A1188" s="41">
        <v>80080</v>
      </c>
      <c r="B1188" s="42">
        <f t="shared" si="127"/>
        <v>0</v>
      </c>
      <c r="C1188" s="117"/>
      <c r="D1188" s="43">
        <f t="shared" si="128"/>
        <v>0</v>
      </c>
      <c r="E1188" s="44">
        <f t="shared" si="126"/>
        <v>0</v>
      </c>
      <c r="F1188" s="43">
        <f t="shared" si="129"/>
        <v>0</v>
      </c>
      <c r="G1188" s="45" t="e">
        <f>IF(AND(C1188&lt;&gt;"",SUM(G$27:G1187)&lt;E$19),$E$19/$E$23,0)</f>
        <v>#N/A</v>
      </c>
      <c r="H1188" s="43">
        <f t="shared" si="130"/>
        <v>0</v>
      </c>
      <c r="I1188" s="43">
        <f t="shared" si="132"/>
        <v>0</v>
      </c>
      <c r="J1188" s="78" t="str">
        <f t="shared" si="131"/>
        <v>2118–2119</v>
      </c>
      <c r="K1188" s="78"/>
      <c r="L1188" s="89"/>
      <c r="M1188" s="78"/>
      <c r="N1188" s="87"/>
      <c r="O1188" s="79"/>
      <c r="Q1188" s="46"/>
    </row>
    <row r="1189" spans="1:17" s="40" customFormat="1" ht="20.25" customHeight="1" x14ac:dyDescent="0.2">
      <c r="A1189" s="41">
        <v>80110</v>
      </c>
      <c r="B1189" s="42">
        <f t="shared" si="127"/>
        <v>0</v>
      </c>
      <c r="C1189" s="117"/>
      <c r="D1189" s="43">
        <f t="shared" si="128"/>
        <v>0</v>
      </c>
      <c r="E1189" s="44">
        <f t="shared" si="126"/>
        <v>0</v>
      </c>
      <c r="F1189" s="43">
        <f t="shared" si="129"/>
        <v>0</v>
      </c>
      <c r="G1189" s="45" t="e">
        <f>IF(AND(C1189&lt;&gt;"",SUM(G$27:G1188)&lt;E$19),$E$19/$E$23,0)</f>
        <v>#N/A</v>
      </c>
      <c r="H1189" s="43">
        <f t="shared" si="130"/>
        <v>0</v>
      </c>
      <c r="I1189" s="43">
        <f t="shared" si="132"/>
        <v>0</v>
      </c>
      <c r="J1189" s="78" t="str">
        <f t="shared" si="131"/>
        <v>2118–2119</v>
      </c>
      <c r="K1189" s="78"/>
      <c r="L1189" s="89"/>
      <c r="M1189" s="78"/>
      <c r="N1189" s="87"/>
      <c r="O1189" s="79"/>
      <c r="Q1189" s="46"/>
    </row>
    <row r="1190" spans="1:17" s="40" customFormat="1" ht="20.25" customHeight="1" x14ac:dyDescent="0.2">
      <c r="A1190" s="41">
        <v>80141</v>
      </c>
      <c r="B1190" s="42">
        <f t="shared" si="127"/>
        <v>0</v>
      </c>
      <c r="C1190" s="117"/>
      <c r="D1190" s="43">
        <f t="shared" si="128"/>
        <v>0</v>
      </c>
      <c r="E1190" s="44">
        <f t="shared" si="126"/>
        <v>0</v>
      </c>
      <c r="F1190" s="43">
        <f t="shared" si="129"/>
        <v>0</v>
      </c>
      <c r="G1190" s="45" t="e">
        <f>IF(AND(C1190&lt;&gt;"",SUM(G$27:G1189)&lt;E$19),$E$19/$E$23,0)</f>
        <v>#N/A</v>
      </c>
      <c r="H1190" s="43">
        <f t="shared" si="130"/>
        <v>0</v>
      </c>
      <c r="I1190" s="43">
        <f t="shared" si="132"/>
        <v>0</v>
      </c>
      <c r="J1190" s="78" t="str">
        <f t="shared" si="131"/>
        <v>2118–2119</v>
      </c>
      <c r="K1190" s="78"/>
      <c r="L1190" s="89"/>
      <c r="M1190" s="78"/>
      <c r="N1190" s="87"/>
      <c r="O1190" s="79"/>
      <c r="Q1190" s="46"/>
    </row>
    <row r="1191" spans="1:17" s="40" customFormat="1" ht="20.25" customHeight="1" x14ac:dyDescent="0.2">
      <c r="A1191" s="41">
        <v>80171</v>
      </c>
      <c r="B1191" s="42">
        <f t="shared" si="127"/>
        <v>0</v>
      </c>
      <c r="C1191" s="117"/>
      <c r="D1191" s="43">
        <f t="shared" si="128"/>
        <v>0</v>
      </c>
      <c r="E1191" s="44">
        <f t="shared" si="126"/>
        <v>0</v>
      </c>
      <c r="F1191" s="43">
        <f t="shared" si="129"/>
        <v>0</v>
      </c>
      <c r="G1191" s="45" t="e">
        <f>IF(AND(C1191&lt;&gt;"",SUM(G$27:G1190)&lt;E$19),$E$19/$E$23,0)</f>
        <v>#N/A</v>
      </c>
      <c r="H1191" s="43">
        <f t="shared" si="130"/>
        <v>0</v>
      </c>
      <c r="I1191" s="43">
        <f t="shared" si="132"/>
        <v>0</v>
      </c>
      <c r="J1191" s="78" t="str">
        <f t="shared" si="131"/>
        <v>2119–2120</v>
      </c>
      <c r="K1191" s="78"/>
      <c r="L1191" s="89"/>
      <c r="M1191" s="78"/>
      <c r="N1191" s="87"/>
      <c r="O1191" s="79"/>
      <c r="Q1191" s="46"/>
    </row>
    <row r="1192" spans="1:17" s="40" customFormat="1" ht="20.25" customHeight="1" x14ac:dyDescent="0.2">
      <c r="A1192" s="41">
        <v>80202</v>
      </c>
      <c r="B1192" s="42">
        <f t="shared" si="127"/>
        <v>0</v>
      </c>
      <c r="C1192" s="117"/>
      <c r="D1192" s="43">
        <f t="shared" si="128"/>
        <v>0</v>
      </c>
      <c r="E1192" s="44">
        <f t="shared" si="126"/>
        <v>0</v>
      </c>
      <c r="F1192" s="43">
        <f t="shared" si="129"/>
        <v>0</v>
      </c>
      <c r="G1192" s="45" t="e">
        <f>IF(AND(C1192&lt;&gt;"",SUM(G$27:G1191)&lt;E$19),$E$19/$E$23,0)</f>
        <v>#N/A</v>
      </c>
      <c r="H1192" s="43">
        <f t="shared" si="130"/>
        <v>0</v>
      </c>
      <c r="I1192" s="43">
        <f t="shared" si="132"/>
        <v>0</v>
      </c>
      <c r="J1192" s="78" t="str">
        <f t="shared" si="131"/>
        <v>2119–2120</v>
      </c>
      <c r="K1192" s="78"/>
      <c r="L1192" s="89"/>
      <c r="M1192" s="78"/>
      <c r="N1192" s="87"/>
      <c r="O1192" s="79"/>
      <c r="Q1192" s="46"/>
    </row>
    <row r="1193" spans="1:17" s="40" customFormat="1" ht="20.25" customHeight="1" x14ac:dyDescent="0.2">
      <c r="A1193" s="41">
        <v>80233</v>
      </c>
      <c r="B1193" s="42">
        <f t="shared" si="127"/>
        <v>0</v>
      </c>
      <c r="C1193" s="117"/>
      <c r="D1193" s="43">
        <f t="shared" si="128"/>
        <v>0</v>
      </c>
      <c r="E1193" s="44">
        <f t="shared" si="126"/>
        <v>0</v>
      </c>
      <c r="F1193" s="43">
        <f t="shared" si="129"/>
        <v>0</v>
      </c>
      <c r="G1193" s="45" t="e">
        <f>IF(AND(C1193&lt;&gt;"",SUM(G$27:G1192)&lt;E$19),$E$19/$E$23,0)</f>
        <v>#N/A</v>
      </c>
      <c r="H1193" s="43">
        <f t="shared" si="130"/>
        <v>0</v>
      </c>
      <c r="I1193" s="43">
        <f t="shared" si="132"/>
        <v>0</v>
      </c>
      <c r="J1193" s="78" t="str">
        <f t="shared" si="131"/>
        <v>2119–2120</v>
      </c>
      <c r="K1193" s="78"/>
      <c r="L1193" s="89"/>
      <c r="M1193" s="78"/>
      <c r="N1193" s="87"/>
      <c r="O1193" s="79"/>
      <c r="Q1193" s="46"/>
    </row>
    <row r="1194" spans="1:17" s="40" customFormat="1" ht="20.25" customHeight="1" x14ac:dyDescent="0.2">
      <c r="A1194" s="41">
        <v>80263</v>
      </c>
      <c r="B1194" s="42">
        <f t="shared" si="127"/>
        <v>0</v>
      </c>
      <c r="C1194" s="117"/>
      <c r="D1194" s="43">
        <f t="shared" si="128"/>
        <v>0</v>
      </c>
      <c r="E1194" s="44">
        <f t="shared" si="126"/>
        <v>0</v>
      </c>
      <c r="F1194" s="43">
        <f t="shared" si="129"/>
        <v>0</v>
      </c>
      <c r="G1194" s="45" t="e">
        <f>IF(AND(C1194&lt;&gt;"",SUM(G$27:G1193)&lt;E$19),$E$19/$E$23,0)</f>
        <v>#N/A</v>
      </c>
      <c r="H1194" s="43">
        <f t="shared" si="130"/>
        <v>0</v>
      </c>
      <c r="I1194" s="43">
        <f t="shared" si="132"/>
        <v>0</v>
      </c>
      <c r="J1194" s="78" t="str">
        <f t="shared" si="131"/>
        <v>2119–2120</v>
      </c>
      <c r="K1194" s="78"/>
      <c r="L1194" s="89"/>
      <c r="M1194" s="78"/>
      <c r="N1194" s="87"/>
      <c r="O1194" s="79"/>
      <c r="Q1194" s="46"/>
    </row>
    <row r="1195" spans="1:17" s="40" customFormat="1" ht="20.25" customHeight="1" x14ac:dyDescent="0.2">
      <c r="A1195" s="41">
        <v>80294</v>
      </c>
      <c r="B1195" s="42">
        <f t="shared" si="127"/>
        <v>0</v>
      </c>
      <c r="C1195" s="117"/>
      <c r="D1195" s="43">
        <f t="shared" si="128"/>
        <v>0</v>
      </c>
      <c r="E1195" s="44">
        <f t="shared" si="126"/>
        <v>0</v>
      </c>
      <c r="F1195" s="43">
        <f t="shared" si="129"/>
        <v>0</v>
      </c>
      <c r="G1195" s="45" t="e">
        <f>IF(AND(C1195&lt;&gt;"",SUM(G$27:G1194)&lt;E$19),$E$19/$E$23,0)</f>
        <v>#N/A</v>
      </c>
      <c r="H1195" s="43">
        <f t="shared" si="130"/>
        <v>0</v>
      </c>
      <c r="I1195" s="43">
        <f t="shared" si="132"/>
        <v>0</v>
      </c>
      <c r="J1195" s="78" t="str">
        <f t="shared" si="131"/>
        <v>2119–2120</v>
      </c>
      <c r="K1195" s="78"/>
      <c r="L1195" s="89"/>
      <c r="M1195" s="78"/>
      <c r="N1195" s="87"/>
      <c r="O1195" s="79"/>
      <c r="Q1195" s="46"/>
    </row>
    <row r="1196" spans="1:17" s="40" customFormat="1" ht="20.25" customHeight="1" x14ac:dyDescent="0.2">
      <c r="A1196" s="41">
        <v>80324</v>
      </c>
      <c r="B1196" s="42">
        <f t="shared" si="127"/>
        <v>0</v>
      </c>
      <c r="C1196" s="117"/>
      <c r="D1196" s="43">
        <f t="shared" si="128"/>
        <v>0</v>
      </c>
      <c r="E1196" s="44">
        <f t="shared" si="126"/>
        <v>0</v>
      </c>
      <c r="F1196" s="43">
        <f t="shared" si="129"/>
        <v>0</v>
      </c>
      <c r="G1196" s="45" t="e">
        <f>IF(AND(C1196&lt;&gt;"",SUM(G$27:G1195)&lt;E$19),$E$19/$E$23,0)</f>
        <v>#N/A</v>
      </c>
      <c r="H1196" s="43">
        <f t="shared" si="130"/>
        <v>0</v>
      </c>
      <c r="I1196" s="43">
        <f t="shared" si="132"/>
        <v>0</v>
      </c>
      <c r="J1196" s="78" t="str">
        <f t="shared" si="131"/>
        <v>2119–2120</v>
      </c>
      <c r="K1196" s="78"/>
      <c r="L1196" s="89"/>
      <c r="M1196" s="78"/>
      <c r="N1196" s="87"/>
      <c r="O1196" s="79"/>
      <c r="Q1196" s="46"/>
    </row>
    <row r="1197" spans="1:17" s="40" customFormat="1" ht="20.25" customHeight="1" x14ac:dyDescent="0.2">
      <c r="A1197" s="41">
        <v>80355</v>
      </c>
      <c r="B1197" s="42">
        <f t="shared" si="127"/>
        <v>0</v>
      </c>
      <c r="C1197" s="117"/>
      <c r="D1197" s="43">
        <f t="shared" si="128"/>
        <v>0</v>
      </c>
      <c r="E1197" s="44">
        <f t="shared" si="126"/>
        <v>0</v>
      </c>
      <c r="F1197" s="43">
        <f t="shared" si="129"/>
        <v>0</v>
      </c>
      <c r="G1197" s="45" t="e">
        <f>IF(AND(C1197&lt;&gt;"",SUM(G$27:G1196)&lt;E$19),$E$19/$E$23,0)</f>
        <v>#N/A</v>
      </c>
      <c r="H1197" s="43">
        <f t="shared" si="130"/>
        <v>0</v>
      </c>
      <c r="I1197" s="43">
        <f t="shared" si="132"/>
        <v>0</v>
      </c>
      <c r="J1197" s="78" t="str">
        <f t="shared" si="131"/>
        <v>2119–2120</v>
      </c>
      <c r="K1197" s="78"/>
      <c r="L1197" s="89"/>
      <c r="M1197" s="78"/>
      <c r="N1197" s="87"/>
      <c r="O1197" s="79"/>
      <c r="Q1197" s="46"/>
    </row>
    <row r="1198" spans="1:17" s="40" customFormat="1" ht="20.25" customHeight="1" x14ac:dyDescent="0.2">
      <c r="A1198" s="41">
        <v>80386</v>
      </c>
      <c r="B1198" s="42">
        <f t="shared" si="127"/>
        <v>0</v>
      </c>
      <c r="C1198" s="117"/>
      <c r="D1198" s="43">
        <f t="shared" si="128"/>
        <v>0</v>
      </c>
      <c r="E1198" s="44">
        <f t="shared" si="126"/>
        <v>0</v>
      </c>
      <c r="F1198" s="43">
        <f t="shared" si="129"/>
        <v>0</v>
      </c>
      <c r="G1198" s="45" t="e">
        <f>IF(AND(C1198&lt;&gt;"",SUM(G$27:G1197)&lt;E$19),$E$19/$E$23,0)</f>
        <v>#N/A</v>
      </c>
      <c r="H1198" s="43">
        <f t="shared" si="130"/>
        <v>0</v>
      </c>
      <c r="I1198" s="43">
        <f t="shared" si="132"/>
        <v>0</v>
      </c>
      <c r="J1198" s="78" t="str">
        <f t="shared" si="131"/>
        <v>2119–2120</v>
      </c>
      <c r="K1198" s="78"/>
      <c r="L1198" s="89"/>
      <c r="M1198" s="78"/>
      <c r="N1198" s="87"/>
      <c r="O1198" s="79"/>
      <c r="Q1198" s="46"/>
    </row>
    <row r="1199" spans="1:17" s="40" customFormat="1" ht="20.25" customHeight="1" x14ac:dyDescent="0.2">
      <c r="A1199" s="41">
        <v>80415</v>
      </c>
      <c r="B1199" s="42">
        <f t="shared" si="127"/>
        <v>0</v>
      </c>
      <c r="C1199" s="117"/>
      <c r="D1199" s="43">
        <f t="shared" si="128"/>
        <v>0</v>
      </c>
      <c r="E1199" s="44">
        <f t="shared" si="126"/>
        <v>0</v>
      </c>
      <c r="F1199" s="43">
        <f t="shared" si="129"/>
        <v>0</v>
      </c>
      <c r="G1199" s="45" t="e">
        <f>IF(AND(C1199&lt;&gt;"",SUM(G$27:G1198)&lt;E$19),$E$19/$E$23,0)</f>
        <v>#N/A</v>
      </c>
      <c r="H1199" s="43">
        <f t="shared" si="130"/>
        <v>0</v>
      </c>
      <c r="I1199" s="43">
        <f t="shared" si="132"/>
        <v>0</v>
      </c>
      <c r="J1199" s="78" t="str">
        <f t="shared" si="131"/>
        <v>2119–2120</v>
      </c>
      <c r="K1199" s="78"/>
      <c r="L1199" s="89"/>
      <c r="M1199" s="78"/>
      <c r="N1199" s="87"/>
      <c r="O1199" s="79"/>
      <c r="Q1199" s="46"/>
    </row>
    <row r="1200" spans="1:17" s="40" customFormat="1" ht="20.25" customHeight="1" x14ac:dyDescent="0.2">
      <c r="A1200" s="41">
        <v>80446</v>
      </c>
      <c r="B1200" s="42">
        <f t="shared" si="127"/>
        <v>0</v>
      </c>
      <c r="C1200" s="117"/>
      <c r="D1200" s="43">
        <f t="shared" si="128"/>
        <v>0</v>
      </c>
      <c r="E1200" s="44">
        <f t="shared" si="126"/>
        <v>0</v>
      </c>
      <c r="F1200" s="43">
        <f t="shared" si="129"/>
        <v>0</v>
      </c>
      <c r="G1200" s="45" t="e">
        <f>IF(AND(C1200&lt;&gt;"",SUM(G$27:G1199)&lt;E$19),$E$19/$E$23,0)</f>
        <v>#N/A</v>
      </c>
      <c r="H1200" s="43">
        <f t="shared" si="130"/>
        <v>0</v>
      </c>
      <c r="I1200" s="43">
        <f t="shared" si="132"/>
        <v>0</v>
      </c>
      <c r="J1200" s="78" t="str">
        <f t="shared" si="131"/>
        <v>2119–2120</v>
      </c>
      <c r="K1200" s="78"/>
      <c r="L1200" s="89"/>
      <c r="M1200" s="78"/>
      <c r="N1200" s="87"/>
      <c r="O1200" s="79"/>
      <c r="Q1200" s="46"/>
    </row>
    <row r="1201" spans="1:17" s="40" customFormat="1" ht="20.25" customHeight="1" x14ac:dyDescent="0.2">
      <c r="A1201" s="41">
        <v>80476</v>
      </c>
      <c r="B1201" s="42">
        <f t="shared" si="127"/>
        <v>0</v>
      </c>
      <c r="C1201" s="117"/>
      <c r="D1201" s="43">
        <f t="shared" si="128"/>
        <v>0</v>
      </c>
      <c r="E1201" s="44">
        <f t="shared" si="126"/>
        <v>0</v>
      </c>
      <c r="F1201" s="43">
        <f t="shared" si="129"/>
        <v>0</v>
      </c>
      <c r="G1201" s="45" t="e">
        <f>IF(AND(C1201&lt;&gt;"",SUM(G$27:G1200)&lt;E$19),$E$19/$E$23,0)</f>
        <v>#N/A</v>
      </c>
      <c r="H1201" s="43">
        <f t="shared" si="130"/>
        <v>0</v>
      </c>
      <c r="I1201" s="43">
        <f t="shared" si="132"/>
        <v>0</v>
      </c>
      <c r="J1201" s="78" t="str">
        <f t="shared" si="131"/>
        <v>2119–2120</v>
      </c>
      <c r="K1201" s="78"/>
      <c r="L1201" s="89"/>
      <c r="M1201" s="78"/>
      <c r="N1201" s="87"/>
      <c r="O1201" s="79"/>
      <c r="Q1201" s="46"/>
    </row>
    <row r="1202" spans="1:17" s="40" customFormat="1" ht="20.25" customHeight="1" x14ac:dyDescent="0.2">
      <c r="A1202" s="41">
        <v>80507</v>
      </c>
      <c r="B1202" s="42">
        <f t="shared" si="127"/>
        <v>0</v>
      </c>
      <c r="C1202" s="117"/>
      <c r="D1202" s="43">
        <f t="shared" si="128"/>
        <v>0</v>
      </c>
      <c r="E1202" s="44">
        <f t="shared" si="126"/>
        <v>0</v>
      </c>
      <c r="F1202" s="43">
        <f t="shared" si="129"/>
        <v>0</v>
      </c>
      <c r="G1202" s="45" t="e">
        <f>IF(AND(C1202&lt;&gt;"",SUM(G$27:G1201)&lt;E$19),$E$19/$E$23,0)</f>
        <v>#N/A</v>
      </c>
      <c r="H1202" s="43">
        <f t="shared" si="130"/>
        <v>0</v>
      </c>
      <c r="I1202" s="43">
        <f t="shared" si="132"/>
        <v>0</v>
      </c>
      <c r="J1202" s="78" t="str">
        <f t="shared" si="131"/>
        <v>2119–2120</v>
      </c>
      <c r="K1202" s="78"/>
      <c r="L1202" s="89"/>
      <c r="M1202" s="78"/>
      <c r="N1202" s="87"/>
      <c r="O1202" s="79"/>
      <c r="Q1202" s="46"/>
    </row>
    <row r="1203" spans="1:17" s="40" customFormat="1" ht="20.25" customHeight="1" x14ac:dyDescent="0.2">
      <c r="A1203" s="41">
        <v>80537</v>
      </c>
      <c r="B1203" s="42">
        <f t="shared" si="127"/>
        <v>0</v>
      </c>
      <c r="C1203" s="117"/>
      <c r="D1203" s="43">
        <f t="shared" si="128"/>
        <v>0</v>
      </c>
      <c r="E1203" s="44">
        <f t="shared" si="126"/>
        <v>0</v>
      </c>
      <c r="F1203" s="43">
        <f t="shared" si="129"/>
        <v>0</v>
      </c>
      <c r="G1203" s="45" t="e">
        <f>IF(AND(C1203&lt;&gt;"",SUM(G$27:G1202)&lt;E$19),$E$19/$E$23,0)</f>
        <v>#N/A</v>
      </c>
      <c r="H1203" s="43">
        <f t="shared" si="130"/>
        <v>0</v>
      </c>
      <c r="I1203" s="43">
        <f t="shared" si="132"/>
        <v>0</v>
      </c>
      <c r="J1203" s="78" t="str">
        <f t="shared" si="131"/>
        <v>2120–2121</v>
      </c>
      <c r="K1203" s="78"/>
      <c r="L1203" s="89"/>
      <c r="M1203" s="78"/>
      <c r="N1203" s="87"/>
      <c r="O1203" s="79"/>
      <c r="Q1203" s="46"/>
    </row>
    <row r="1204" spans="1:17" s="40" customFormat="1" ht="20.25" customHeight="1" x14ac:dyDescent="0.2">
      <c r="A1204" s="41">
        <v>80568</v>
      </c>
      <c r="B1204" s="42">
        <f t="shared" si="127"/>
        <v>0</v>
      </c>
      <c r="C1204" s="117"/>
      <c r="D1204" s="43">
        <f t="shared" si="128"/>
        <v>0</v>
      </c>
      <c r="E1204" s="44">
        <f t="shared" si="126"/>
        <v>0</v>
      </c>
      <c r="F1204" s="43">
        <f t="shared" si="129"/>
        <v>0</v>
      </c>
      <c r="G1204" s="45" t="e">
        <f>IF(AND(C1204&lt;&gt;"",SUM(G$27:G1203)&lt;E$19),$E$19/$E$23,0)</f>
        <v>#N/A</v>
      </c>
      <c r="H1204" s="43">
        <f t="shared" si="130"/>
        <v>0</v>
      </c>
      <c r="I1204" s="43">
        <f t="shared" si="132"/>
        <v>0</v>
      </c>
      <c r="J1204" s="78" t="str">
        <f t="shared" si="131"/>
        <v>2120–2121</v>
      </c>
      <c r="K1204" s="78"/>
      <c r="L1204" s="89"/>
      <c r="M1204" s="78"/>
      <c r="N1204" s="87"/>
      <c r="O1204" s="79"/>
      <c r="Q1204" s="46"/>
    </row>
    <row r="1205" spans="1:17" s="40" customFormat="1" ht="20.25" customHeight="1" x14ac:dyDescent="0.2">
      <c r="A1205" s="41">
        <v>80599</v>
      </c>
      <c r="B1205" s="42">
        <f t="shared" si="127"/>
        <v>0</v>
      </c>
      <c r="C1205" s="117"/>
      <c r="D1205" s="43">
        <f t="shared" si="128"/>
        <v>0</v>
      </c>
      <c r="E1205" s="44">
        <f t="shared" si="126"/>
        <v>0</v>
      </c>
      <c r="F1205" s="43">
        <f t="shared" si="129"/>
        <v>0</v>
      </c>
      <c r="G1205" s="45" t="e">
        <f>IF(AND(C1205&lt;&gt;"",SUM(G$27:G1204)&lt;E$19),$E$19/$E$23,0)</f>
        <v>#N/A</v>
      </c>
      <c r="H1205" s="43">
        <f t="shared" si="130"/>
        <v>0</v>
      </c>
      <c r="I1205" s="43">
        <f t="shared" si="132"/>
        <v>0</v>
      </c>
      <c r="J1205" s="78" t="str">
        <f t="shared" si="131"/>
        <v>2120–2121</v>
      </c>
      <c r="K1205" s="78"/>
      <c r="L1205" s="89"/>
      <c r="M1205" s="78"/>
      <c r="N1205" s="87"/>
      <c r="O1205" s="79"/>
      <c r="Q1205" s="46"/>
    </row>
    <row r="1206" spans="1:17" s="40" customFormat="1" ht="20.25" customHeight="1" x14ac:dyDescent="0.2">
      <c r="A1206" s="41">
        <v>80629</v>
      </c>
      <c r="B1206" s="42">
        <f t="shared" si="127"/>
        <v>0</v>
      </c>
      <c r="C1206" s="117"/>
      <c r="D1206" s="43">
        <f t="shared" si="128"/>
        <v>0</v>
      </c>
      <c r="E1206" s="44">
        <f t="shared" si="126"/>
        <v>0</v>
      </c>
      <c r="F1206" s="43">
        <f t="shared" si="129"/>
        <v>0</v>
      </c>
      <c r="G1206" s="45" t="e">
        <f>IF(AND(C1206&lt;&gt;"",SUM(G$27:G1205)&lt;E$19),$E$19/$E$23,0)</f>
        <v>#N/A</v>
      </c>
      <c r="H1206" s="43">
        <f t="shared" si="130"/>
        <v>0</v>
      </c>
      <c r="I1206" s="43">
        <f t="shared" si="132"/>
        <v>0</v>
      </c>
      <c r="J1206" s="78" t="str">
        <f t="shared" si="131"/>
        <v>2120–2121</v>
      </c>
      <c r="K1206" s="78"/>
      <c r="L1206" s="89"/>
      <c r="M1206" s="78"/>
      <c r="N1206" s="87"/>
      <c r="O1206" s="79"/>
      <c r="Q1206" s="46"/>
    </row>
    <row r="1207" spans="1:17" s="40" customFormat="1" ht="20.25" customHeight="1" x14ac:dyDescent="0.2">
      <c r="A1207" s="41">
        <v>80660</v>
      </c>
      <c r="B1207" s="42">
        <f t="shared" si="127"/>
        <v>0</v>
      </c>
      <c r="C1207" s="117"/>
      <c r="D1207" s="43">
        <f t="shared" si="128"/>
        <v>0</v>
      </c>
      <c r="E1207" s="44">
        <f t="shared" si="126"/>
        <v>0</v>
      </c>
      <c r="F1207" s="43">
        <f t="shared" si="129"/>
        <v>0</v>
      </c>
      <c r="G1207" s="45" t="e">
        <f>IF(AND(C1207&lt;&gt;"",SUM(G$27:G1206)&lt;E$19),$E$19/$E$23,0)</f>
        <v>#N/A</v>
      </c>
      <c r="H1207" s="43">
        <f t="shared" si="130"/>
        <v>0</v>
      </c>
      <c r="I1207" s="43">
        <f t="shared" si="132"/>
        <v>0</v>
      </c>
      <c r="J1207" s="78" t="str">
        <f t="shared" si="131"/>
        <v>2120–2121</v>
      </c>
      <c r="K1207" s="78"/>
      <c r="L1207" s="89"/>
      <c r="M1207" s="78"/>
      <c r="N1207" s="87"/>
      <c r="O1207" s="79"/>
      <c r="Q1207" s="46"/>
    </row>
    <row r="1208" spans="1:17" s="40" customFormat="1" ht="20.25" customHeight="1" x14ac:dyDescent="0.2">
      <c r="A1208" s="41">
        <v>80690</v>
      </c>
      <c r="B1208" s="42">
        <f t="shared" si="127"/>
        <v>0</v>
      </c>
      <c r="C1208" s="117"/>
      <c r="D1208" s="43">
        <f t="shared" si="128"/>
        <v>0</v>
      </c>
      <c r="E1208" s="44">
        <f t="shared" si="126"/>
        <v>0</v>
      </c>
      <c r="F1208" s="43">
        <f t="shared" si="129"/>
        <v>0</v>
      </c>
      <c r="G1208" s="45" t="e">
        <f>IF(AND(C1208&lt;&gt;"",SUM(G$27:G1207)&lt;E$19),$E$19/$E$23,0)</f>
        <v>#N/A</v>
      </c>
      <c r="H1208" s="43">
        <f t="shared" si="130"/>
        <v>0</v>
      </c>
      <c r="I1208" s="43">
        <f t="shared" si="132"/>
        <v>0</v>
      </c>
      <c r="J1208" s="78" t="str">
        <f t="shared" si="131"/>
        <v>2120–2121</v>
      </c>
      <c r="K1208" s="78"/>
      <c r="L1208" s="89"/>
      <c r="M1208" s="78"/>
      <c r="N1208" s="87"/>
      <c r="O1208" s="79"/>
      <c r="Q1208" s="46"/>
    </row>
    <row r="1209" spans="1:17" s="40" customFormat="1" ht="20.25" customHeight="1" x14ac:dyDescent="0.2">
      <c r="A1209" s="41">
        <v>80721</v>
      </c>
      <c r="B1209" s="42">
        <f t="shared" si="127"/>
        <v>0</v>
      </c>
      <c r="C1209" s="117"/>
      <c r="D1209" s="43">
        <f t="shared" si="128"/>
        <v>0</v>
      </c>
      <c r="E1209" s="44">
        <f t="shared" si="126"/>
        <v>0</v>
      </c>
      <c r="F1209" s="43">
        <f t="shared" si="129"/>
        <v>0</v>
      </c>
      <c r="G1209" s="45" t="e">
        <f>IF(AND(C1209&lt;&gt;"",SUM(G$27:G1208)&lt;E$19),$E$19/$E$23,0)</f>
        <v>#N/A</v>
      </c>
      <c r="H1209" s="43">
        <f t="shared" si="130"/>
        <v>0</v>
      </c>
      <c r="I1209" s="43">
        <f t="shared" si="132"/>
        <v>0</v>
      </c>
      <c r="J1209" s="78" t="str">
        <f t="shared" si="131"/>
        <v>2120–2121</v>
      </c>
      <c r="K1209" s="78"/>
      <c r="L1209" s="89"/>
      <c r="M1209" s="78"/>
      <c r="N1209" s="87"/>
      <c r="O1209" s="79"/>
      <c r="Q1209" s="46"/>
    </row>
    <row r="1210" spans="1:17" s="40" customFormat="1" ht="20.25" customHeight="1" x14ac:dyDescent="0.2">
      <c r="A1210" s="41">
        <v>80752</v>
      </c>
      <c r="B1210" s="42">
        <f t="shared" si="127"/>
        <v>0</v>
      </c>
      <c r="C1210" s="117"/>
      <c r="D1210" s="43">
        <f t="shared" si="128"/>
        <v>0</v>
      </c>
      <c r="E1210" s="44">
        <f t="shared" si="126"/>
        <v>0</v>
      </c>
      <c r="F1210" s="43">
        <f t="shared" si="129"/>
        <v>0</v>
      </c>
      <c r="G1210" s="45" t="e">
        <f>IF(AND(C1210&lt;&gt;"",SUM(G$27:G1209)&lt;E$19),$E$19/$E$23,0)</f>
        <v>#N/A</v>
      </c>
      <c r="H1210" s="43">
        <f t="shared" si="130"/>
        <v>0</v>
      </c>
      <c r="I1210" s="43">
        <f t="shared" si="132"/>
        <v>0</v>
      </c>
      <c r="J1210" s="78" t="str">
        <f t="shared" si="131"/>
        <v>2120–2121</v>
      </c>
      <c r="K1210" s="78"/>
      <c r="L1210" s="89"/>
      <c r="M1210" s="78"/>
      <c r="N1210" s="87"/>
      <c r="O1210" s="79"/>
      <c r="Q1210" s="46"/>
    </row>
    <row r="1211" spans="1:17" s="40" customFormat="1" ht="20.25" customHeight="1" x14ac:dyDescent="0.2">
      <c r="A1211" s="41">
        <v>80780</v>
      </c>
      <c r="B1211" s="42">
        <f t="shared" si="127"/>
        <v>0</v>
      </c>
      <c r="C1211" s="117"/>
      <c r="D1211" s="43">
        <f t="shared" si="128"/>
        <v>0</v>
      </c>
      <c r="E1211" s="44">
        <f t="shared" si="126"/>
        <v>0</v>
      </c>
      <c r="F1211" s="43">
        <f t="shared" si="129"/>
        <v>0</v>
      </c>
      <c r="G1211" s="45" t="e">
        <f>IF(AND(C1211&lt;&gt;"",SUM(G$27:G1210)&lt;E$19),$E$19/$E$23,0)</f>
        <v>#N/A</v>
      </c>
      <c r="H1211" s="43">
        <f t="shared" si="130"/>
        <v>0</v>
      </c>
      <c r="I1211" s="43">
        <f t="shared" si="132"/>
        <v>0</v>
      </c>
      <c r="J1211" s="78" t="str">
        <f t="shared" si="131"/>
        <v>2120–2121</v>
      </c>
      <c r="K1211" s="78"/>
      <c r="L1211" s="89"/>
      <c r="M1211" s="78"/>
      <c r="N1211" s="87"/>
      <c r="O1211" s="79"/>
      <c r="Q1211" s="46"/>
    </row>
    <row r="1212" spans="1:17" s="40" customFormat="1" ht="20.25" customHeight="1" x14ac:dyDescent="0.2">
      <c r="A1212" s="41">
        <v>80811</v>
      </c>
      <c r="B1212" s="42">
        <f t="shared" si="127"/>
        <v>0</v>
      </c>
      <c r="C1212" s="117"/>
      <c r="D1212" s="43">
        <f t="shared" si="128"/>
        <v>0</v>
      </c>
      <c r="E1212" s="44">
        <f t="shared" si="126"/>
        <v>0</v>
      </c>
      <c r="F1212" s="43">
        <f t="shared" si="129"/>
        <v>0</v>
      </c>
      <c r="G1212" s="45" t="e">
        <f>IF(AND(C1212&lt;&gt;"",SUM(G$27:G1211)&lt;E$19),$E$19/$E$23,0)</f>
        <v>#N/A</v>
      </c>
      <c r="H1212" s="43">
        <f t="shared" si="130"/>
        <v>0</v>
      </c>
      <c r="I1212" s="43">
        <f t="shared" si="132"/>
        <v>0</v>
      </c>
      <c r="J1212" s="78" t="str">
        <f t="shared" si="131"/>
        <v>2120–2121</v>
      </c>
      <c r="K1212" s="78"/>
      <c r="L1212" s="89"/>
      <c r="M1212" s="78"/>
      <c r="N1212" s="87"/>
      <c r="O1212" s="79"/>
      <c r="Q1212" s="46"/>
    </row>
    <row r="1213" spans="1:17" s="40" customFormat="1" ht="20.25" customHeight="1" x14ac:dyDescent="0.2">
      <c r="A1213" s="41">
        <v>80841</v>
      </c>
      <c r="B1213" s="42">
        <f t="shared" si="127"/>
        <v>0</v>
      </c>
      <c r="C1213" s="117"/>
      <c r="D1213" s="43">
        <f t="shared" si="128"/>
        <v>0</v>
      </c>
      <c r="E1213" s="44">
        <f t="shared" si="126"/>
        <v>0</v>
      </c>
      <c r="F1213" s="43">
        <f t="shared" si="129"/>
        <v>0</v>
      </c>
      <c r="G1213" s="45" t="e">
        <f>IF(AND(C1213&lt;&gt;"",SUM(G$27:G1212)&lt;E$19),$E$19/$E$23,0)</f>
        <v>#N/A</v>
      </c>
      <c r="H1213" s="43">
        <f t="shared" si="130"/>
        <v>0</v>
      </c>
      <c r="I1213" s="43">
        <f t="shared" si="132"/>
        <v>0</v>
      </c>
      <c r="J1213" s="78" t="str">
        <f t="shared" si="131"/>
        <v>2120–2121</v>
      </c>
      <c r="K1213" s="78"/>
      <c r="L1213" s="89"/>
      <c r="M1213" s="78"/>
      <c r="N1213" s="87"/>
      <c r="O1213" s="79"/>
      <c r="Q1213" s="46"/>
    </row>
    <row r="1214" spans="1:17" s="40" customFormat="1" ht="20.25" customHeight="1" x14ac:dyDescent="0.2">
      <c r="A1214" s="41">
        <v>80872</v>
      </c>
      <c r="B1214" s="42">
        <f t="shared" si="127"/>
        <v>0</v>
      </c>
      <c r="C1214" s="117"/>
      <c r="D1214" s="43">
        <f t="shared" si="128"/>
        <v>0</v>
      </c>
      <c r="E1214" s="44">
        <f t="shared" si="126"/>
        <v>0</v>
      </c>
      <c r="F1214" s="43">
        <f t="shared" si="129"/>
        <v>0</v>
      </c>
      <c r="G1214" s="45" t="e">
        <f>IF(AND(C1214&lt;&gt;"",SUM(G$27:G1213)&lt;E$19),$E$19/$E$23,0)</f>
        <v>#N/A</v>
      </c>
      <c r="H1214" s="43">
        <f t="shared" si="130"/>
        <v>0</v>
      </c>
      <c r="I1214" s="43">
        <f t="shared" si="132"/>
        <v>0</v>
      </c>
      <c r="J1214" s="78" t="str">
        <f t="shared" si="131"/>
        <v>2120–2121</v>
      </c>
      <c r="K1214" s="78"/>
      <c r="L1214" s="89"/>
      <c r="M1214" s="78"/>
      <c r="N1214" s="87"/>
      <c r="O1214" s="79"/>
      <c r="Q1214" s="46"/>
    </row>
    <row r="1215" spans="1:17" s="40" customFormat="1" ht="20.25" customHeight="1" x14ac:dyDescent="0.2">
      <c r="A1215" s="41">
        <v>80902</v>
      </c>
      <c r="B1215" s="42">
        <f t="shared" si="127"/>
        <v>0</v>
      </c>
      <c r="C1215" s="117"/>
      <c r="D1215" s="43">
        <f t="shared" si="128"/>
        <v>0</v>
      </c>
      <c r="E1215" s="44">
        <f t="shared" si="126"/>
        <v>0</v>
      </c>
      <c r="F1215" s="43">
        <f t="shared" si="129"/>
        <v>0</v>
      </c>
      <c r="G1215" s="45" t="e">
        <f>IF(AND(C1215&lt;&gt;"",SUM(G$27:G1214)&lt;E$19),$E$19/$E$23,0)</f>
        <v>#N/A</v>
      </c>
      <c r="H1215" s="43">
        <f t="shared" si="130"/>
        <v>0</v>
      </c>
      <c r="I1215" s="43">
        <f t="shared" si="132"/>
        <v>0</v>
      </c>
      <c r="J1215" s="78" t="str">
        <f t="shared" si="131"/>
        <v>2121–2122</v>
      </c>
      <c r="K1215" s="78"/>
      <c r="L1215" s="89"/>
      <c r="M1215" s="78"/>
      <c r="N1215" s="87"/>
      <c r="O1215" s="79"/>
      <c r="Q1215" s="46"/>
    </row>
    <row r="1216" spans="1:17" s="40" customFormat="1" ht="20.25" customHeight="1" x14ac:dyDescent="0.2">
      <c r="A1216" s="41">
        <v>80933</v>
      </c>
      <c r="B1216" s="42">
        <f t="shared" si="127"/>
        <v>0</v>
      </c>
      <c r="C1216" s="117"/>
      <c r="D1216" s="43">
        <f t="shared" si="128"/>
        <v>0</v>
      </c>
      <c r="E1216" s="44">
        <f t="shared" si="126"/>
        <v>0</v>
      </c>
      <c r="F1216" s="43">
        <f t="shared" si="129"/>
        <v>0</v>
      </c>
      <c r="G1216" s="45" t="e">
        <f>IF(AND(C1216&lt;&gt;"",SUM(G$27:G1215)&lt;E$19),$E$19/$E$23,0)</f>
        <v>#N/A</v>
      </c>
      <c r="H1216" s="43">
        <f t="shared" si="130"/>
        <v>0</v>
      </c>
      <c r="I1216" s="43">
        <f t="shared" si="132"/>
        <v>0</v>
      </c>
      <c r="J1216" s="78" t="str">
        <f t="shared" si="131"/>
        <v>2121–2122</v>
      </c>
      <c r="K1216" s="78"/>
      <c r="L1216" s="89"/>
      <c r="M1216" s="78"/>
      <c r="N1216" s="87"/>
      <c r="O1216" s="79"/>
      <c r="Q1216" s="46"/>
    </row>
    <row r="1217" spans="1:17" s="40" customFormat="1" ht="20.25" customHeight="1" x14ac:dyDescent="0.2">
      <c r="A1217" s="41">
        <v>80964</v>
      </c>
      <c r="B1217" s="42">
        <f t="shared" si="127"/>
        <v>0</v>
      </c>
      <c r="C1217" s="117"/>
      <c r="D1217" s="43">
        <f t="shared" si="128"/>
        <v>0</v>
      </c>
      <c r="E1217" s="44">
        <f t="shared" si="126"/>
        <v>0</v>
      </c>
      <c r="F1217" s="43">
        <f t="shared" si="129"/>
        <v>0</v>
      </c>
      <c r="G1217" s="45" t="e">
        <f>IF(AND(C1217&lt;&gt;"",SUM(G$27:G1216)&lt;E$19),$E$19/$E$23,0)</f>
        <v>#N/A</v>
      </c>
      <c r="H1217" s="43">
        <f t="shared" si="130"/>
        <v>0</v>
      </c>
      <c r="I1217" s="43">
        <f t="shared" si="132"/>
        <v>0</v>
      </c>
      <c r="J1217" s="78" t="str">
        <f t="shared" si="131"/>
        <v>2121–2122</v>
      </c>
      <c r="K1217" s="78"/>
      <c r="L1217" s="89"/>
      <c r="M1217" s="78"/>
      <c r="N1217" s="87"/>
      <c r="O1217" s="79"/>
      <c r="Q1217" s="46"/>
    </row>
    <row r="1218" spans="1:17" s="40" customFormat="1" ht="20.25" customHeight="1" x14ac:dyDescent="0.2">
      <c r="A1218" s="41">
        <v>80994</v>
      </c>
      <c r="B1218" s="42">
        <f t="shared" si="127"/>
        <v>0</v>
      </c>
      <c r="C1218" s="117"/>
      <c r="D1218" s="43">
        <f t="shared" si="128"/>
        <v>0</v>
      </c>
      <c r="E1218" s="44">
        <f t="shared" si="126"/>
        <v>0</v>
      </c>
      <c r="F1218" s="43">
        <f t="shared" si="129"/>
        <v>0</v>
      </c>
      <c r="G1218" s="45" t="e">
        <f>IF(AND(C1218&lt;&gt;"",SUM(G$27:G1217)&lt;E$19),$E$19/$E$23,0)</f>
        <v>#N/A</v>
      </c>
      <c r="H1218" s="43">
        <f t="shared" si="130"/>
        <v>0</v>
      </c>
      <c r="I1218" s="43">
        <f t="shared" si="132"/>
        <v>0</v>
      </c>
      <c r="J1218" s="78" t="str">
        <f t="shared" si="131"/>
        <v>2121–2122</v>
      </c>
      <c r="K1218" s="78"/>
      <c r="L1218" s="89"/>
      <c r="M1218" s="78"/>
      <c r="N1218" s="87"/>
      <c r="O1218" s="79"/>
      <c r="Q1218" s="46"/>
    </row>
    <row r="1219" spans="1:17" s="40" customFormat="1" ht="20.25" customHeight="1" x14ac:dyDescent="0.2">
      <c r="A1219" s="41">
        <v>81025</v>
      </c>
      <c r="B1219" s="42">
        <f t="shared" si="127"/>
        <v>0</v>
      </c>
      <c r="C1219" s="117"/>
      <c r="D1219" s="43">
        <f t="shared" si="128"/>
        <v>0</v>
      </c>
      <c r="E1219" s="44">
        <f t="shared" si="126"/>
        <v>0</v>
      </c>
      <c r="F1219" s="43">
        <f t="shared" si="129"/>
        <v>0</v>
      </c>
      <c r="G1219" s="45" t="e">
        <f>IF(AND(C1219&lt;&gt;"",SUM(G$27:G1218)&lt;E$19),$E$19/$E$23,0)</f>
        <v>#N/A</v>
      </c>
      <c r="H1219" s="43">
        <f t="shared" si="130"/>
        <v>0</v>
      </c>
      <c r="I1219" s="43">
        <f t="shared" si="132"/>
        <v>0</v>
      </c>
      <c r="J1219" s="78" t="str">
        <f t="shared" si="131"/>
        <v>2121–2122</v>
      </c>
      <c r="K1219" s="78"/>
      <c r="L1219" s="89"/>
      <c r="M1219" s="78"/>
      <c r="N1219" s="87"/>
      <c r="O1219" s="79"/>
      <c r="Q1219" s="46"/>
    </row>
    <row r="1220" spans="1:17" s="40" customFormat="1" ht="20.25" customHeight="1" x14ac:dyDescent="0.2">
      <c r="A1220" s="41">
        <v>81055</v>
      </c>
      <c r="B1220" s="42">
        <f t="shared" si="127"/>
        <v>0</v>
      </c>
      <c r="C1220" s="117"/>
      <c r="D1220" s="43">
        <f t="shared" si="128"/>
        <v>0</v>
      </c>
      <c r="E1220" s="44">
        <f t="shared" si="126"/>
        <v>0</v>
      </c>
      <c r="F1220" s="43">
        <f t="shared" si="129"/>
        <v>0</v>
      </c>
      <c r="G1220" s="45" t="e">
        <f>IF(AND(C1220&lt;&gt;"",SUM(G$27:G1219)&lt;E$19),$E$19/$E$23,0)</f>
        <v>#N/A</v>
      </c>
      <c r="H1220" s="43">
        <f t="shared" si="130"/>
        <v>0</v>
      </c>
      <c r="I1220" s="43">
        <f t="shared" si="132"/>
        <v>0</v>
      </c>
      <c r="J1220" s="78" t="str">
        <f t="shared" si="131"/>
        <v>2121–2122</v>
      </c>
      <c r="K1220" s="78"/>
      <c r="L1220" s="89"/>
      <c r="M1220" s="78"/>
      <c r="N1220" s="87"/>
      <c r="O1220" s="79"/>
      <c r="Q1220" s="46"/>
    </row>
    <row r="1221" spans="1:17" s="40" customFormat="1" ht="20.25" customHeight="1" x14ac:dyDescent="0.2">
      <c r="A1221" s="41">
        <v>81086</v>
      </c>
      <c r="B1221" s="42">
        <f t="shared" si="127"/>
        <v>0</v>
      </c>
      <c r="C1221" s="117"/>
      <c r="D1221" s="43">
        <f t="shared" si="128"/>
        <v>0</v>
      </c>
      <c r="E1221" s="44">
        <f t="shared" si="126"/>
        <v>0</v>
      </c>
      <c r="F1221" s="43">
        <f t="shared" si="129"/>
        <v>0</v>
      </c>
      <c r="G1221" s="45" t="e">
        <f>IF(AND(C1221&lt;&gt;"",SUM(G$27:G1220)&lt;E$19),$E$19/$E$23,0)</f>
        <v>#N/A</v>
      </c>
      <c r="H1221" s="43">
        <f t="shared" si="130"/>
        <v>0</v>
      </c>
      <c r="I1221" s="43">
        <f t="shared" si="132"/>
        <v>0</v>
      </c>
      <c r="J1221" s="78" t="str">
        <f t="shared" si="131"/>
        <v>2121–2122</v>
      </c>
      <c r="K1221" s="78"/>
      <c r="L1221" s="89"/>
      <c r="M1221" s="78"/>
      <c r="N1221" s="87"/>
      <c r="O1221" s="79"/>
      <c r="Q1221" s="46"/>
    </row>
    <row r="1222" spans="1:17" s="40" customFormat="1" ht="20.25" customHeight="1" x14ac:dyDescent="0.2">
      <c r="A1222" s="41">
        <v>81117</v>
      </c>
      <c r="B1222" s="42">
        <f t="shared" si="127"/>
        <v>0</v>
      </c>
      <c r="C1222" s="117"/>
      <c r="D1222" s="43">
        <f t="shared" si="128"/>
        <v>0</v>
      </c>
      <c r="E1222" s="44">
        <f t="shared" si="126"/>
        <v>0</v>
      </c>
      <c r="F1222" s="43">
        <f t="shared" si="129"/>
        <v>0</v>
      </c>
      <c r="G1222" s="45" t="e">
        <f>IF(AND(C1222&lt;&gt;"",SUM(G$27:G1221)&lt;E$19),$E$19/$E$23,0)</f>
        <v>#N/A</v>
      </c>
      <c r="H1222" s="43">
        <f t="shared" si="130"/>
        <v>0</v>
      </c>
      <c r="I1222" s="43">
        <f t="shared" si="132"/>
        <v>0</v>
      </c>
      <c r="J1222" s="78" t="str">
        <f t="shared" si="131"/>
        <v>2121–2122</v>
      </c>
      <c r="K1222" s="78"/>
      <c r="L1222" s="89"/>
      <c r="M1222" s="78"/>
      <c r="N1222" s="87"/>
      <c r="O1222" s="79"/>
      <c r="Q1222" s="46"/>
    </row>
    <row r="1223" spans="1:17" s="40" customFormat="1" ht="20.25" customHeight="1" x14ac:dyDescent="0.2">
      <c r="A1223" s="41">
        <v>81145</v>
      </c>
      <c r="B1223" s="42">
        <f t="shared" si="127"/>
        <v>0</v>
      </c>
      <c r="C1223" s="117"/>
      <c r="D1223" s="43">
        <f t="shared" si="128"/>
        <v>0</v>
      </c>
      <c r="E1223" s="44">
        <f t="shared" si="126"/>
        <v>0</v>
      </c>
      <c r="F1223" s="43">
        <f t="shared" si="129"/>
        <v>0</v>
      </c>
      <c r="G1223" s="45" t="e">
        <f>IF(AND(C1223&lt;&gt;"",SUM(G$27:G1222)&lt;E$19),$E$19/$E$23,0)</f>
        <v>#N/A</v>
      </c>
      <c r="H1223" s="43">
        <f t="shared" si="130"/>
        <v>0</v>
      </c>
      <c r="I1223" s="43">
        <f t="shared" si="132"/>
        <v>0</v>
      </c>
      <c r="J1223" s="78" t="str">
        <f t="shared" si="131"/>
        <v>2121–2122</v>
      </c>
      <c r="K1223" s="78"/>
      <c r="L1223" s="89"/>
      <c r="M1223" s="78"/>
      <c r="N1223" s="87"/>
      <c r="O1223" s="79"/>
      <c r="Q1223" s="46"/>
    </row>
    <row r="1224" spans="1:17" s="40" customFormat="1" ht="20.25" customHeight="1" x14ac:dyDescent="0.2">
      <c r="A1224" s="41">
        <v>81176</v>
      </c>
      <c r="B1224" s="42">
        <f t="shared" si="127"/>
        <v>0</v>
      </c>
      <c r="C1224" s="117"/>
      <c r="D1224" s="43">
        <f t="shared" si="128"/>
        <v>0</v>
      </c>
      <c r="E1224" s="44">
        <f t="shared" si="126"/>
        <v>0</v>
      </c>
      <c r="F1224" s="43">
        <f t="shared" si="129"/>
        <v>0</v>
      </c>
      <c r="G1224" s="45" t="e">
        <f>IF(AND(C1224&lt;&gt;"",SUM(G$27:G1223)&lt;E$19),$E$19/$E$23,0)</f>
        <v>#N/A</v>
      </c>
      <c r="H1224" s="43">
        <f t="shared" si="130"/>
        <v>0</v>
      </c>
      <c r="I1224" s="43">
        <f t="shared" si="132"/>
        <v>0</v>
      </c>
      <c r="J1224" s="78" t="str">
        <f t="shared" si="131"/>
        <v>2121–2122</v>
      </c>
      <c r="K1224" s="78"/>
      <c r="L1224" s="89"/>
      <c r="M1224" s="78"/>
      <c r="N1224" s="87"/>
      <c r="O1224" s="79"/>
      <c r="Q1224" s="46"/>
    </row>
    <row r="1225" spans="1:17" s="40" customFormat="1" ht="20.25" customHeight="1" x14ac:dyDescent="0.2">
      <c r="A1225" s="41">
        <v>81206</v>
      </c>
      <c r="B1225" s="42">
        <f t="shared" si="127"/>
        <v>0</v>
      </c>
      <c r="C1225" s="117"/>
      <c r="D1225" s="43">
        <f t="shared" si="128"/>
        <v>0</v>
      </c>
      <c r="E1225" s="44">
        <f t="shared" si="126"/>
        <v>0</v>
      </c>
      <c r="F1225" s="43">
        <f t="shared" si="129"/>
        <v>0</v>
      </c>
      <c r="G1225" s="45" t="e">
        <f>IF(AND(C1225&lt;&gt;"",SUM(G$27:G1224)&lt;E$19),$E$19/$E$23,0)</f>
        <v>#N/A</v>
      </c>
      <c r="H1225" s="43">
        <f t="shared" si="130"/>
        <v>0</v>
      </c>
      <c r="I1225" s="43">
        <f t="shared" si="132"/>
        <v>0</v>
      </c>
      <c r="J1225" s="78" t="str">
        <f t="shared" si="131"/>
        <v>2121–2122</v>
      </c>
      <c r="K1225" s="78"/>
      <c r="L1225" s="89"/>
      <c r="M1225" s="78"/>
      <c r="N1225" s="87"/>
      <c r="O1225" s="79"/>
      <c r="Q1225" s="46"/>
    </row>
    <row r="1226" spans="1:17" s="40" customFormat="1" ht="20.25" customHeight="1" x14ac:dyDescent="0.2">
      <c r="A1226" s="41">
        <v>81237</v>
      </c>
      <c r="B1226" s="42">
        <f t="shared" si="127"/>
        <v>0</v>
      </c>
      <c r="C1226" s="117"/>
      <c r="D1226" s="43">
        <f t="shared" si="128"/>
        <v>0</v>
      </c>
      <c r="E1226" s="44">
        <f t="shared" si="126"/>
        <v>0</v>
      </c>
      <c r="F1226" s="43">
        <f t="shared" si="129"/>
        <v>0</v>
      </c>
      <c r="G1226" s="45" t="e">
        <f>IF(AND(C1226&lt;&gt;"",SUM(G$27:G1225)&lt;E$19),$E$19/$E$23,0)</f>
        <v>#N/A</v>
      </c>
      <c r="H1226" s="43">
        <f t="shared" si="130"/>
        <v>0</v>
      </c>
      <c r="I1226" s="43">
        <f t="shared" si="132"/>
        <v>0</v>
      </c>
      <c r="J1226" s="78" t="str">
        <f t="shared" si="131"/>
        <v>2121–2122</v>
      </c>
      <c r="K1226" s="78"/>
      <c r="L1226" s="89"/>
      <c r="M1226" s="78"/>
      <c r="N1226" s="87"/>
      <c r="O1226" s="79"/>
      <c r="Q1226" s="46"/>
    </row>
    <row r="1227" spans="1:17" s="40" customFormat="1" ht="20.25" customHeight="1" x14ac:dyDescent="0.2">
      <c r="A1227" s="41">
        <v>81267</v>
      </c>
      <c r="B1227" s="42">
        <f t="shared" si="127"/>
        <v>0</v>
      </c>
      <c r="C1227" s="117"/>
      <c r="D1227" s="43">
        <f t="shared" si="128"/>
        <v>0</v>
      </c>
      <c r="E1227" s="44">
        <f t="shared" si="126"/>
        <v>0</v>
      </c>
      <c r="F1227" s="43">
        <f t="shared" si="129"/>
        <v>0</v>
      </c>
      <c r="G1227" s="45" t="e">
        <f>IF(AND(C1227&lt;&gt;"",SUM(G$27:G1226)&lt;E$19),$E$19/$E$23,0)</f>
        <v>#N/A</v>
      </c>
      <c r="H1227" s="43">
        <f t="shared" si="130"/>
        <v>0</v>
      </c>
      <c r="I1227" s="43">
        <f t="shared" si="132"/>
        <v>0</v>
      </c>
      <c r="J1227" s="78" t="str">
        <f t="shared" si="131"/>
        <v>2122–2123</v>
      </c>
      <c r="K1227" s="78"/>
      <c r="L1227" s="89"/>
      <c r="M1227" s="78"/>
      <c r="N1227" s="87"/>
      <c r="O1227" s="79"/>
      <c r="Q1227" s="46"/>
    </row>
    <row r="1228" spans="1:17" s="40" customFormat="1" ht="20.25" customHeight="1" x14ac:dyDescent="0.2">
      <c r="A1228" s="41">
        <v>81298</v>
      </c>
      <c r="B1228" s="42">
        <f t="shared" si="127"/>
        <v>0</v>
      </c>
      <c r="C1228" s="117"/>
      <c r="D1228" s="43">
        <f t="shared" si="128"/>
        <v>0</v>
      </c>
      <c r="E1228" s="44">
        <f t="shared" si="126"/>
        <v>0</v>
      </c>
      <c r="F1228" s="43">
        <f t="shared" si="129"/>
        <v>0</v>
      </c>
      <c r="G1228" s="45" t="e">
        <f>IF(AND(C1228&lt;&gt;"",SUM(G$27:G1227)&lt;E$19),$E$19/$E$23,0)</f>
        <v>#N/A</v>
      </c>
      <c r="H1228" s="43">
        <f t="shared" si="130"/>
        <v>0</v>
      </c>
      <c r="I1228" s="43">
        <f t="shared" si="132"/>
        <v>0</v>
      </c>
      <c r="J1228" s="78" t="str">
        <f t="shared" si="131"/>
        <v>2122–2123</v>
      </c>
      <c r="K1228" s="78"/>
      <c r="L1228" s="89"/>
      <c r="M1228" s="78"/>
      <c r="N1228" s="87"/>
      <c r="O1228" s="79"/>
      <c r="Q1228" s="46"/>
    </row>
    <row r="1229" spans="1:17" s="40" customFormat="1" ht="20.25" customHeight="1" x14ac:dyDescent="0.2">
      <c r="A1229" s="41">
        <v>81329</v>
      </c>
      <c r="B1229" s="42">
        <f t="shared" si="127"/>
        <v>0</v>
      </c>
      <c r="C1229" s="117"/>
      <c r="D1229" s="43">
        <f t="shared" si="128"/>
        <v>0</v>
      </c>
      <c r="E1229" s="44">
        <f t="shared" si="126"/>
        <v>0</v>
      </c>
      <c r="F1229" s="43">
        <f t="shared" si="129"/>
        <v>0</v>
      </c>
      <c r="G1229" s="45" t="e">
        <f>IF(AND(C1229&lt;&gt;"",SUM(G$27:G1228)&lt;E$19),$E$19/$E$23,0)</f>
        <v>#N/A</v>
      </c>
      <c r="H1229" s="43">
        <f t="shared" si="130"/>
        <v>0</v>
      </c>
      <c r="I1229" s="43">
        <f t="shared" si="132"/>
        <v>0</v>
      </c>
      <c r="J1229" s="78" t="str">
        <f t="shared" si="131"/>
        <v>2122–2123</v>
      </c>
      <c r="K1229" s="78"/>
      <c r="L1229" s="89"/>
      <c r="M1229" s="78"/>
      <c r="N1229" s="87"/>
      <c r="O1229" s="79"/>
      <c r="Q1229" s="46"/>
    </row>
    <row r="1230" spans="1:17" s="40" customFormat="1" ht="20.25" customHeight="1" x14ac:dyDescent="0.2">
      <c r="A1230" s="41">
        <v>81359</v>
      </c>
      <c r="B1230" s="42">
        <f t="shared" si="127"/>
        <v>0</v>
      </c>
      <c r="C1230" s="117"/>
      <c r="D1230" s="43">
        <f t="shared" si="128"/>
        <v>0</v>
      </c>
      <c r="E1230" s="44">
        <f t="shared" si="126"/>
        <v>0</v>
      </c>
      <c r="F1230" s="43">
        <f t="shared" si="129"/>
        <v>0</v>
      </c>
      <c r="G1230" s="45" t="e">
        <f>IF(AND(C1230&lt;&gt;"",SUM(G$27:G1229)&lt;E$19),$E$19/$E$23,0)</f>
        <v>#N/A</v>
      </c>
      <c r="H1230" s="43">
        <f t="shared" si="130"/>
        <v>0</v>
      </c>
      <c r="I1230" s="43">
        <f t="shared" si="132"/>
        <v>0</v>
      </c>
      <c r="J1230" s="78" t="str">
        <f t="shared" si="131"/>
        <v>2122–2123</v>
      </c>
      <c r="K1230" s="78"/>
      <c r="L1230" s="89"/>
      <c r="M1230" s="78"/>
      <c r="N1230" s="87"/>
      <c r="O1230" s="79"/>
      <c r="Q1230" s="46"/>
    </row>
    <row r="1231" spans="1:17" s="40" customFormat="1" ht="20.25" customHeight="1" x14ac:dyDescent="0.2">
      <c r="A1231" s="41">
        <v>81390</v>
      </c>
      <c r="B1231" s="42">
        <f t="shared" si="127"/>
        <v>0</v>
      </c>
      <c r="C1231" s="117"/>
      <c r="D1231" s="43">
        <f t="shared" si="128"/>
        <v>0</v>
      </c>
      <c r="E1231" s="44">
        <f t="shared" si="126"/>
        <v>0</v>
      </c>
      <c r="F1231" s="43">
        <f t="shared" si="129"/>
        <v>0</v>
      </c>
      <c r="G1231" s="45" t="e">
        <f>IF(AND(C1231&lt;&gt;"",SUM(G$27:G1230)&lt;E$19),$E$19/$E$23,0)</f>
        <v>#N/A</v>
      </c>
      <c r="H1231" s="43">
        <f t="shared" si="130"/>
        <v>0</v>
      </c>
      <c r="I1231" s="43">
        <f t="shared" si="132"/>
        <v>0</v>
      </c>
      <c r="J1231" s="78" t="str">
        <f t="shared" si="131"/>
        <v>2122–2123</v>
      </c>
      <c r="K1231" s="78"/>
      <c r="L1231" s="89"/>
      <c r="M1231" s="78"/>
      <c r="N1231" s="87"/>
      <c r="O1231" s="79"/>
      <c r="Q1231" s="46"/>
    </row>
    <row r="1232" spans="1:17" s="40" customFormat="1" ht="20.25" customHeight="1" x14ac:dyDescent="0.2">
      <c r="A1232" s="41">
        <v>81420</v>
      </c>
      <c r="B1232" s="42">
        <f t="shared" si="127"/>
        <v>0</v>
      </c>
      <c r="C1232" s="117"/>
      <c r="D1232" s="43">
        <f t="shared" si="128"/>
        <v>0</v>
      </c>
      <c r="E1232" s="44">
        <f t="shared" si="126"/>
        <v>0</v>
      </c>
      <c r="F1232" s="43">
        <f t="shared" si="129"/>
        <v>0</v>
      </c>
      <c r="G1232" s="45" t="e">
        <f>IF(AND(C1232&lt;&gt;"",SUM(G$27:G1231)&lt;E$19),$E$19/$E$23,0)</f>
        <v>#N/A</v>
      </c>
      <c r="H1232" s="43">
        <f t="shared" si="130"/>
        <v>0</v>
      </c>
      <c r="I1232" s="43">
        <f t="shared" si="132"/>
        <v>0</v>
      </c>
      <c r="J1232" s="78" t="str">
        <f t="shared" si="131"/>
        <v>2122–2123</v>
      </c>
      <c r="K1232" s="78"/>
      <c r="L1232" s="89"/>
      <c r="M1232" s="78"/>
      <c r="N1232" s="87"/>
      <c r="O1232" s="79"/>
      <c r="Q1232" s="46"/>
    </row>
    <row r="1233" spans="1:17" s="40" customFormat="1" ht="20.25" customHeight="1" x14ac:dyDescent="0.2">
      <c r="A1233" s="41">
        <v>81451</v>
      </c>
      <c r="B1233" s="42">
        <f t="shared" si="127"/>
        <v>0</v>
      </c>
      <c r="C1233" s="117"/>
      <c r="D1233" s="43">
        <f t="shared" si="128"/>
        <v>0</v>
      </c>
      <c r="E1233" s="44">
        <f t="shared" si="126"/>
        <v>0</v>
      </c>
      <c r="F1233" s="43">
        <f t="shared" si="129"/>
        <v>0</v>
      </c>
      <c r="G1233" s="45" t="e">
        <f>IF(AND(C1233&lt;&gt;"",SUM(G$27:G1232)&lt;E$19),$E$19/$E$23,0)</f>
        <v>#N/A</v>
      </c>
      <c r="H1233" s="43">
        <f t="shared" si="130"/>
        <v>0</v>
      </c>
      <c r="I1233" s="43">
        <f t="shared" si="132"/>
        <v>0</v>
      </c>
      <c r="J1233" s="78" t="str">
        <f t="shared" si="131"/>
        <v>2122–2123</v>
      </c>
      <c r="K1233" s="78"/>
      <c r="L1233" s="89"/>
      <c r="M1233" s="78"/>
      <c r="N1233" s="87"/>
      <c r="O1233" s="79"/>
      <c r="Q1233" s="46"/>
    </row>
    <row r="1234" spans="1:17" s="40" customFormat="1" ht="20.25" customHeight="1" x14ac:dyDescent="0.2">
      <c r="A1234" s="41">
        <v>81482</v>
      </c>
      <c r="B1234" s="42">
        <f t="shared" si="127"/>
        <v>0</v>
      </c>
      <c r="C1234" s="117"/>
      <c r="D1234" s="43">
        <f t="shared" si="128"/>
        <v>0</v>
      </c>
      <c r="E1234" s="44">
        <f t="shared" si="126"/>
        <v>0</v>
      </c>
      <c r="F1234" s="43">
        <f t="shared" si="129"/>
        <v>0</v>
      </c>
      <c r="G1234" s="45" t="e">
        <f>IF(AND(C1234&lt;&gt;"",SUM(G$27:G1233)&lt;E$19),$E$19/$E$23,0)</f>
        <v>#N/A</v>
      </c>
      <c r="H1234" s="43">
        <f t="shared" si="130"/>
        <v>0</v>
      </c>
      <c r="I1234" s="43">
        <f t="shared" si="132"/>
        <v>0</v>
      </c>
      <c r="J1234" s="78" t="str">
        <f t="shared" si="131"/>
        <v>2122–2123</v>
      </c>
      <c r="K1234" s="78"/>
      <c r="L1234" s="89"/>
      <c r="M1234" s="78"/>
      <c r="N1234" s="87"/>
      <c r="O1234" s="79"/>
      <c r="Q1234" s="46"/>
    </row>
    <row r="1235" spans="1:17" s="40" customFormat="1" ht="20.25" customHeight="1" x14ac:dyDescent="0.2">
      <c r="A1235" s="41">
        <v>81510</v>
      </c>
      <c r="B1235" s="42">
        <f t="shared" si="127"/>
        <v>0</v>
      </c>
      <c r="C1235" s="117"/>
      <c r="D1235" s="43">
        <f t="shared" si="128"/>
        <v>0</v>
      </c>
      <c r="E1235" s="44">
        <f t="shared" si="126"/>
        <v>0</v>
      </c>
      <c r="F1235" s="43">
        <f t="shared" si="129"/>
        <v>0</v>
      </c>
      <c r="G1235" s="45" t="e">
        <f>IF(AND(C1235&lt;&gt;"",SUM(G$27:G1234)&lt;E$19),$E$19/$E$23,0)</f>
        <v>#N/A</v>
      </c>
      <c r="H1235" s="43">
        <f t="shared" si="130"/>
        <v>0</v>
      </c>
      <c r="I1235" s="43">
        <f t="shared" si="132"/>
        <v>0</v>
      </c>
      <c r="J1235" s="78" t="str">
        <f t="shared" si="131"/>
        <v>2122–2123</v>
      </c>
      <c r="K1235" s="78"/>
      <c r="L1235" s="89"/>
      <c r="M1235" s="78"/>
      <c r="N1235" s="87"/>
      <c r="O1235" s="79"/>
      <c r="Q1235" s="46"/>
    </row>
    <row r="1236" spans="1:17" s="40" customFormat="1" ht="20.25" customHeight="1" x14ac:dyDescent="0.2">
      <c r="A1236" s="41">
        <v>81541</v>
      </c>
      <c r="B1236" s="42">
        <f t="shared" si="127"/>
        <v>0</v>
      </c>
      <c r="C1236" s="117"/>
      <c r="D1236" s="43">
        <f t="shared" si="128"/>
        <v>0</v>
      </c>
      <c r="E1236" s="44">
        <f t="shared" si="126"/>
        <v>0</v>
      </c>
      <c r="F1236" s="43">
        <f t="shared" si="129"/>
        <v>0</v>
      </c>
      <c r="G1236" s="45" t="e">
        <f>IF(AND(C1236&lt;&gt;"",SUM(G$27:G1235)&lt;E$19),$E$19/$E$23,0)</f>
        <v>#N/A</v>
      </c>
      <c r="H1236" s="43">
        <f t="shared" si="130"/>
        <v>0</v>
      </c>
      <c r="I1236" s="43">
        <f t="shared" si="132"/>
        <v>0</v>
      </c>
      <c r="J1236" s="78" t="str">
        <f t="shared" si="131"/>
        <v>2122–2123</v>
      </c>
      <c r="K1236" s="78"/>
      <c r="L1236" s="89"/>
      <c r="M1236" s="78"/>
      <c r="N1236" s="87"/>
      <c r="O1236" s="79"/>
      <c r="Q1236" s="46"/>
    </row>
    <row r="1237" spans="1:17" s="40" customFormat="1" ht="20.25" customHeight="1" x14ac:dyDescent="0.2">
      <c r="A1237" s="41">
        <v>81571</v>
      </c>
      <c r="B1237" s="42">
        <f t="shared" si="127"/>
        <v>0</v>
      </c>
      <c r="C1237" s="117"/>
      <c r="D1237" s="43">
        <f t="shared" si="128"/>
        <v>0</v>
      </c>
      <c r="E1237" s="44">
        <f t="shared" si="126"/>
        <v>0</v>
      </c>
      <c r="F1237" s="43">
        <f t="shared" si="129"/>
        <v>0</v>
      </c>
      <c r="G1237" s="45" t="e">
        <f>IF(AND(C1237&lt;&gt;"",SUM(G$27:G1236)&lt;E$19),$E$19/$E$23,0)</f>
        <v>#N/A</v>
      </c>
      <c r="H1237" s="43">
        <f t="shared" si="130"/>
        <v>0</v>
      </c>
      <c r="I1237" s="43">
        <f t="shared" si="132"/>
        <v>0</v>
      </c>
      <c r="J1237" s="78" t="str">
        <f t="shared" si="131"/>
        <v>2122–2123</v>
      </c>
      <c r="K1237" s="78"/>
      <c r="L1237" s="89"/>
      <c r="M1237" s="78"/>
      <c r="N1237" s="87"/>
      <c r="O1237" s="79"/>
      <c r="Q1237" s="46"/>
    </row>
    <row r="1238" spans="1:17" s="40" customFormat="1" ht="20.25" customHeight="1" x14ac:dyDescent="0.2">
      <c r="A1238" s="41">
        <v>81602</v>
      </c>
      <c r="B1238" s="42">
        <f t="shared" si="127"/>
        <v>0</v>
      </c>
      <c r="C1238" s="117"/>
      <c r="D1238" s="43">
        <f t="shared" si="128"/>
        <v>0</v>
      </c>
      <c r="E1238" s="44">
        <f t="shared" si="126"/>
        <v>0</v>
      </c>
      <c r="F1238" s="43">
        <f t="shared" si="129"/>
        <v>0</v>
      </c>
      <c r="G1238" s="45" t="e">
        <f>IF(AND(C1238&lt;&gt;"",SUM(G$27:G1237)&lt;E$19),$E$19/$E$23,0)</f>
        <v>#N/A</v>
      </c>
      <c r="H1238" s="43">
        <f t="shared" si="130"/>
        <v>0</v>
      </c>
      <c r="I1238" s="43">
        <f t="shared" si="132"/>
        <v>0</v>
      </c>
      <c r="J1238" s="78" t="str">
        <f t="shared" si="131"/>
        <v>2122–2123</v>
      </c>
      <c r="K1238" s="78"/>
      <c r="L1238" s="89"/>
      <c r="M1238" s="78"/>
      <c r="N1238" s="87"/>
      <c r="O1238" s="79"/>
      <c r="Q1238" s="46"/>
    </row>
    <row r="1239" spans="1:17" s="40" customFormat="1" ht="20.25" customHeight="1" x14ac:dyDescent="0.2">
      <c r="A1239" s="14"/>
      <c r="B1239" s="14"/>
      <c r="C1239" s="14"/>
      <c r="D1239" s="14"/>
      <c r="E1239" s="14"/>
      <c r="F1239" s="14"/>
      <c r="G1239" s="14"/>
      <c r="H1239" s="14"/>
      <c r="I1239" s="14"/>
      <c r="J1239" s="78"/>
      <c r="K1239" s="78"/>
      <c r="L1239" s="78"/>
      <c r="M1239" s="78"/>
      <c r="N1239" s="78"/>
      <c r="O1239" s="90"/>
    </row>
  </sheetData>
  <sheetProtection sheet="1" objects="1" scenarios="1" formatColumns="0" formatRows="0"/>
  <mergeCells count="43">
    <mergeCell ref="A25:I25"/>
    <mergeCell ref="A21:D21"/>
    <mergeCell ref="E21:F21"/>
    <mergeCell ref="A22:D22"/>
    <mergeCell ref="E22:F22"/>
    <mergeCell ref="A23:D23"/>
    <mergeCell ref="E23:F23"/>
    <mergeCell ref="A18:D18"/>
    <mergeCell ref="E18:F18"/>
    <mergeCell ref="A19:D19"/>
    <mergeCell ref="E19:F19"/>
    <mergeCell ref="A20:D20"/>
    <mergeCell ref="E20:F20"/>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1:F1"/>
    <mergeCell ref="A2:F2"/>
    <mergeCell ref="A3:F3"/>
    <mergeCell ref="A4:F4"/>
    <mergeCell ref="A5:D5"/>
    <mergeCell ref="E5:F5"/>
  </mergeCells>
  <dataValidations count="3">
    <dataValidation operator="lessThan" allowBlank="1" showInputMessage="1" showErrorMessage="1" sqref="R1239:R1048576 R25 A27:A1238 G23:I23 G21:I21 AE3 Q26 E14 G14:I14 E21 E23 E16:E19 G16:I19 S4:S21" xr:uid="{25F68121-3985-4062-B465-B8AEC06AB4CB}"/>
    <dataValidation operator="lessThan" showInputMessage="1" showErrorMessage="1" sqref="C27:C269" xr:uid="{33016439-34C1-4F0E-8EA5-9659349AAFD6}"/>
    <dataValidation type="textLength" operator="lessThan" allowBlank="1" showInputMessage="1" showErrorMessage="1" sqref="E22 G22:I22" xr:uid="{EDA875E7-7320-41FB-B7D6-47E946282DB6}">
      <formula1>0</formula1>
    </dataValidation>
  </dataValidations>
  <pageMargins left="0.7" right="0.7" top="0.75" bottom="0.75" header="0.3" footer="0.3"/>
  <pageSetup scale="57" fitToHeight="0" orientation="portrait" r:id="rId1"/>
  <headerFooter>
    <oddHeader>&amp;C&amp;"arial,Bold"&amp;14GASB 96 
Amortization Schedule</oddHeader>
    <oddFooter>&amp;L&amp;"arial,Regular"&amp;12State Controller's Office&amp;C&amp;"arial,Regular"&amp;12
Example 1 Input&amp;R&amp;"arial,Regular"&amp;12Page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9512328-CA70-47A5-9FA2-3C211941CFC4}">
          <x14:formula1>
            <xm:f>'Drop-down menus'!$K$2:$K$3</xm:f>
          </x14:formula1>
          <xm:sqref>E15</xm:sqref>
        </x14:dataValidation>
        <x14:dataValidation type="list" allowBlank="1" showInputMessage="1" showErrorMessage="1" xr:uid="{F0B342E6-9805-476B-8EC2-5A2814921CA4}">
          <x14:formula1>
            <xm:f>'Drop-down menus'!$M$1:$M$2</xm:f>
          </x14:formula1>
          <xm:sqref>E11</xm:sqref>
        </x14:dataValidation>
        <x14:dataValidation type="list" allowBlank="1" showInputMessage="1" showErrorMessage="1" xr:uid="{DB025506-C59A-4CB8-9CC4-3552C7550B51}">
          <x14:formula1>
            <xm:f>'Drop-down menus'!$N$1:$N$2</xm:f>
          </x14:formula1>
          <xm:sqref>E7</xm:sqref>
        </x14:dataValidation>
        <x14:dataValidation type="list" allowBlank="1" showInputMessage="1" showErrorMessage="1" xr:uid="{5CECAE59-1D61-4232-A3BF-9A2DDC589D9F}">
          <x14:formula1>
            <xm:f>'Drop-down menus'!$O$1:$O$3</xm:f>
          </x14:formula1>
          <xm:sqref>E12:F12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B9E84-FC74-4A64-9759-3C911CD30933}">
  <sheetPr>
    <pageSetUpPr fitToPage="1"/>
  </sheetPr>
  <dimension ref="A1:XFC67"/>
  <sheetViews>
    <sheetView topLeftCell="A15" zoomScale="85" zoomScaleNormal="85" workbookViewId="0">
      <selection activeCell="B56" sqref="B56:I57"/>
    </sheetView>
  </sheetViews>
  <sheetFormatPr defaultColWidth="0" defaultRowHeight="15" zeroHeight="1" x14ac:dyDescent="0.2"/>
  <cols>
    <col min="1" max="1" width="12" style="49" customWidth="1"/>
    <col min="2" max="2" width="10.85546875" style="17" customWidth="1"/>
    <col min="3" max="3" width="10.42578125" style="17" customWidth="1"/>
    <col min="4" max="4" width="27.5703125" style="17" customWidth="1"/>
    <col min="5" max="9" width="14.28515625" style="17" customWidth="1"/>
    <col min="10" max="11" width="25.7109375" style="50" customWidth="1"/>
    <col min="12" max="12" width="15.140625" style="17" hidden="1"/>
    <col min="13" max="13" width="13.140625" style="17" hidden="1"/>
    <col min="14" max="14" width="12.140625" style="17" hidden="1"/>
    <col min="15" max="19" width="0" style="17" hidden="1"/>
    <col min="20" max="16383" width="12.140625" style="17" hidden="1"/>
    <col min="16384" max="16384" width="23.140625" style="17" hidden="1" customWidth="1"/>
  </cols>
  <sheetData>
    <row r="1" spans="1:11" ht="30" customHeight="1" x14ac:dyDescent="0.25">
      <c r="B1" s="223" t="s">
        <v>1564</v>
      </c>
      <c r="C1" s="223"/>
      <c r="D1" s="223"/>
      <c r="E1" s="223"/>
      <c r="F1" s="223"/>
      <c r="G1" s="223"/>
      <c r="H1" s="223"/>
      <c r="I1" s="223"/>
      <c r="J1" s="223"/>
      <c r="K1" s="223"/>
    </row>
    <row r="2" spans="1:11" ht="18.75" customHeight="1" x14ac:dyDescent="0.25">
      <c r="B2" s="225" t="s">
        <v>33</v>
      </c>
      <c r="C2" s="225"/>
      <c r="D2" s="225"/>
      <c r="E2" s="224">
        <f>'Contract 1 Input'!$E$5</f>
        <v>0</v>
      </c>
      <c r="F2" s="224"/>
      <c r="G2" s="224"/>
    </row>
    <row r="3" spans="1:11" ht="18.75" customHeight="1" x14ac:dyDescent="0.25">
      <c r="B3" s="226" t="s">
        <v>1455</v>
      </c>
      <c r="C3" s="227"/>
      <c r="D3" s="228"/>
      <c r="E3" s="230">
        <f>'Contract 1 Input'!E9</f>
        <v>0</v>
      </c>
      <c r="F3" s="231"/>
      <c r="G3" s="232"/>
    </row>
    <row r="4" spans="1:11" ht="18.75" customHeight="1" x14ac:dyDescent="0.25">
      <c r="B4" s="118" t="s">
        <v>1505</v>
      </c>
      <c r="C4" s="119"/>
      <c r="D4" s="120"/>
      <c r="E4" s="230" t="str">
        <f>IFERROR(IF('Contract 1 Input'!E11="Yes","Proprietary Fund",VLOOKUP(E3,GAAP02Aindex!$A$2:$K$654,4,FALSE)),"Unidentified")</f>
        <v>Unidentified</v>
      </c>
      <c r="F4" s="231"/>
      <c r="G4" s="232"/>
    </row>
    <row r="5" spans="1:11" ht="18.75" customHeight="1" x14ac:dyDescent="0.25">
      <c r="B5" s="226" t="s">
        <v>1456</v>
      </c>
      <c r="C5" s="227"/>
      <c r="D5" s="228"/>
      <c r="E5" s="229">
        <f>'Contract 1 Input'!E10</f>
        <v>0</v>
      </c>
      <c r="F5" s="229"/>
      <c r="G5" s="229"/>
    </row>
    <row r="6" spans="1:11" ht="18.75" customHeight="1" x14ac:dyDescent="0.25">
      <c r="B6" s="225" t="s">
        <v>1481</v>
      </c>
      <c r="C6" s="225"/>
      <c r="D6" s="225"/>
      <c r="E6" s="224">
        <f>'Contract 1 Input'!$E$12</f>
        <v>0</v>
      </c>
      <c r="F6" s="224"/>
      <c r="G6" s="224"/>
      <c r="H6" s="51"/>
      <c r="I6" s="26"/>
      <c r="J6" s="26"/>
      <c r="K6" s="26"/>
    </row>
    <row r="7" spans="1:11" ht="18.75" customHeight="1" x14ac:dyDescent="0.25">
      <c r="B7" s="225" t="s">
        <v>13</v>
      </c>
      <c r="C7" s="225"/>
      <c r="D7" s="225"/>
      <c r="E7" s="243"/>
      <c r="F7" s="243"/>
      <c r="G7" s="243"/>
      <c r="H7" s="52" t="s">
        <v>1476</v>
      </c>
      <c r="I7" s="26"/>
      <c r="J7" s="26"/>
      <c r="K7" s="53"/>
    </row>
    <row r="8" spans="1:11" ht="18.75" customHeight="1" x14ac:dyDescent="0.2">
      <c r="B8" s="233" t="str">
        <f>IF($E$7="","Was this SBITA included in your prior year Annual Reporting Submission Workbook? (see instructions)",CONCATENATE("Was this SBITA included in your ",LEFT(E7,4)-1,"-",RIGHT(E7,4)-1," Annual Reporting Submission Workbook? (see instructions)"))</f>
        <v>Was this SBITA included in your prior year Annual Reporting Submission Workbook? (see instructions)</v>
      </c>
      <c r="C8" s="233"/>
      <c r="D8" s="233"/>
      <c r="E8" s="234"/>
      <c r="F8" s="235"/>
      <c r="G8" s="236"/>
      <c r="H8" s="57"/>
      <c r="I8" s="57"/>
      <c r="J8" s="56"/>
      <c r="K8" s="56"/>
    </row>
    <row r="9" spans="1:11" ht="18.75" customHeight="1" x14ac:dyDescent="0.2">
      <c r="B9" s="233"/>
      <c r="C9" s="233"/>
      <c r="D9" s="233"/>
      <c r="E9" s="237"/>
      <c r="F9" s="238"/>
      <c r="G9" s="239"/>
      <c r="H9" s="57"/>
      <c r="I9" s="57"/>
      <c r="J9" s="56"/>
      <c r="K9" s="56"/>
    </row>
    <row r="10" spans="1:11" ht="18.75" customHeight="1" x14ac:dyDescent="0.2">
      <c r="B10" s="233"/>
      <c r="C10" s="233"/>
      <c r="D10" s="233"/>
      <c r="E10" s="240"/>
      <c r="F10" s="241"/>
      <c r="G10" s="242"/>
      <c r="H10" s="57"/>
      <c r="I10" s="57"/>
      <c r="J10" s="56"/>
      <c r="K10" s="56"/>
    </row>
    <row r="11" spans="1:11" ht="18.75" customHeight="1" x14ac:dyDescent="0.25">
      <c r="B11" s="54"/>
      <c r="C11" s="55"/>
      <c r="D11" s="55"/>
      <c r="E11" s="55"/>
      <c r="F11" s="56"/>
      <c r="G11" s="56"/>
      <c r="H11" s="57"/>
      <c r="I11" s="57"/>
      <c r="J11" s="56"/>
      <c r="K11" s="56"/>
    </row>
    <row r="12" spans="1:11" ht="18.75" customHeight="1" x14ac:dyDescent="0.2">
      <c r="A12" s="222" t="s">
        <v>1523</v>
      </c>
      <c r="B12" s="222"/>
      <c r="C12" s="222"/>
      <c r="D12" s="222"/>
      <c r="E12" s="222"/>
      <c r="F12" s="222"/>
      <c r="G12" s="222"/>
      <c r="H12" s="222"/>
      <c r="I12" s="222"/>
      <c r="J12" s="222"/>
      <c r="K12" s="222"/>
    </row>
    <row r="13" spans="1:11" ht="18.75" customHeight="1" x14ac:dyDescent="0.2">
      <c r="A13" s="222"/>
      <c r="B13" s="222"/>
      <c r="C13" s="222"/>
      <c r="D13" s="222"/>
      <c r="E13" s="222"/>
      <c r="F13" s="222"/>
      <c r="G13" s="222"/>
      <c r="H13" s="222"/>
      <c r="I13" s="222"/>
      <c r="J13" s="222"/>
      <c r="K13" s="222"/>
    </row>
    <row r="14" spans="1:11" ht="18.75" customHeight="1" x14ac:dyDescent="0.3">
      <c r="A14" s="121"/>
      <c r="B14" s="121"/>
      <c r="C14" s="121"/>
      <c r="D14" s="121"/>
      <c r="E14" s="121"/>
      <c r="F14" s="121"/>
      <c r="G14" s="121"/>
      <c r="H14" s="121"/>
      <c r="I14" s="121"/>
      <c r="J14" s="121"/>
      <c r="K14" s="121"/>
    </row>
    <row r="15" spans="1:11" ht="18.75" customHeight="1" x14ac:dyDescent="0.2">
      <c r="A15" s="122" t="str">
        <f>IF($E$7="2022–2023","Establish Beginning Balances (SBITAs as of July 1, 2022)","Establish Beginning Balances (existing SBITAs only)")</f>
        <v>Establish Beginning Balances (existing SBITAs only)</v>
      </c>
      <c r="B15" s="123"/>
      <c r="C15" s="124"/>
      <c r="D15" s="124"/>
      <c r="E15" s="124"/>
      <c r="F15" s="105"/>
      <c r="G15" s="105"/>
      <c r="H15" s="125"/>
      <c r="I15" s="125"/>
      <c r="J15" s="105"/>
      <c r="K15" s="105"/>
    </row>
    <row r="16" spans="1:11" ht="18.75" customHeight="1" x14ac:dyDescent="0.25">
      <c r="A16" s="126" t="s">
        <v>68</v>
      </c>
      <c r="B16" s="127"/>
      <c r="C16" s="128"/>
      <c r="D16" s="128"/>
      <c r="E16" s="128"/>
      <c r="F16" s="108"/>
      <c r="G16" s="108"/>
      <c r="H16" s="129"/>
      <c r="I16" s="129"/>
      <c r="J16" s="108"/>
      <c r="K16" s="108"/>
    </row>
    <row r="17" spans="1:19" ht="18.75" customHeight="1" x14ac:dyDescent="0.3">
      <c r="A17" s="130">
        <v>0</v>
      </c>
      <c r="B17" s="131" t="str">
        <f>IF($E$7="2022–2023","To establish the beginning balance of SBITAs as of 07/01/2022.","Roll forward prior year right-to-use SBITAs to record opening balances.")</f>
        <v>Roll forward prior year right-to-use SBITAs to record opening balances.</v>
      </c>
      <c r="C17" s="55"/>
      <c r="D17" s="55"/>
      <c r="E17" s="55"/>
      <c r="F17" s="58"/>
      <c r="G17" s="58"/>
      <c r="H17" s="57"/>
      <c r="I17" s="57"/>
      <c r="J17" s="58"/>
      <c r="K17" s="58"/>
    </row>
    <row r="18" spans="1:19" ht="18.75" customHeight="1" x14ac:dyDescent="0.2">
      <c r="A18" s="17"/>
      <c r="B18" s="109" t="str">
        <f>IF('Contract 1 Input'!$E$7="FI$Cal","Dr: 1624100 - Right-to-Use SBITA - Amortizable",
IF('Contract 1 Input'!$E$7="Non-FI$Cal", "Dr: Acct 0480 - RIGHT-TO-USE SBITA - AMORTIZABLE","Please complete rows 5 and 14 of the input sheet."))</f>
        <v>Dr: Acct 0480 - RIGHT-TO-USE SBITA - AMORTIZABLE</v>
      </c>
      <c r="C18" s="60"/>
      <c r="D18" s="60"/>
      <c r="E18" s="60"/>
      <c r="F18" s="110"/>
      <c r="G18" s="110"/>
      <c r="H18" s="109"/>
      <c r="I18" s="109"/>
      <c r="J18" s="110" t="e">
        <f>IF(AND('Contract 1 Input'!$L$13="No",$E$7="2022–2023"),ROUND('Contract 1 Input'!$E$19,2),'Contract 1 Input'!$N$17)</f>
        <v>#VALUE!</v>
      </c>
      <c r="K18" s="110"/>
    </row>
    <row r="19" spans="1:19" ht="18.75" customHeight="1" x14ac:dyDescent="0.2">
      <c r="B19" s="60" t="str">
        <f>IF('Contract 1 Input'!$E$7="FI$Cal","Dr: 390XXXXXX - Fund Balance",IF('Contract 1 Input'!$E$7="Non-FI$Cal", "Dr: Acct 0950 - BEGINNING FUND BALANCE","Please complete the input sheet fully."))</f>
        <v>Dr: Acct 0950 - BEGINNING FUND BALANCE</v>
      </c>
      <c r="C19" s="60"/>
      <c r="D19" s="60"/>
      <c r="E19" s="60"/>
      <c r="F19" s="110"/>
      <c r="G19" s="110"/>
      <c r="H19" s="109"/>
      <c r="I19" s="109"/>
      <c r="J19" s="110" t="e">
        <f>IF(AND('Contract 1 Input'!$L$13="No",$E$7="2022–2023"),0,IF(AND($E$8&lt;&gt;'Drop-down menus'!$P$2,$J$18&lt;($K$21+$K$22)),($K$21+$K$22)-$J$18,0))</f>
        <v>#VALUE!</v>
      </c>
      <c r="K19" s="110"/>
    </row>
    <row r="20" spans="1:19" ht="18.75" customHeight="1" x14ac:dyDescent="0.2">
      <c r="B20" s="60" t="str">
        <f>IF('Contract 1 Input'!$E$7="FI$Cal","Dr: 390XXXXXX - Fund Balance",IF('Contract 1 Input'!$E$7="Non-FI$Cal", "Dr: Acct 0952 - BEG FB ADJ/PRIOR PERIOD ADJUSTMENT","Please complete the input sheet fully."))</f>
        <v>Dr: Acct 0952 - BEG FB ADJ/PRIOR PERIOD ADJUSTMENT</v>
      </c>
      <c r="C20" s="60"/>
      <c r="D20" s="60"/>
      <c r="E20" s="60"/>
      <c r="F20" s="110"/>
      <c r="G20" s="110"/>
      <c r="H20" s="109"/>
      <c r="I20" s="109"/>
      <c r="J20" s="110" t="e">
        <f>IF(AND('Contract 1 Input'!$L$13="No",$E$7="2022–2023"),0,IF(AND($E$8='Drop-down menus'!$P$2,$J$18&lt;($K$21+$K$22)),($K$21+$K$22)-$J$18,0))</f>
        <v>#VALUE!</v>
      </c>
      <c r="K20" s="110"/>
    </row>
    <row r="21" spans="1:19" ht="18.75" customHeight="1" x14ac:dyDescent="0.2">
      <c r="B21" s="60"/>
      <c r="C21" s="60" t="str">
        <f>IF('Contract 1 Input'!$E$7="FI$Cal","Cr: 1624190 - Accumulated Amortization - Right-to-Use SBITA",IF('Contract 1 Input'!$E$7="Non-FI$Cal", "Cr: Acct 0475 - ACCUMULATED AMORTIZATION - RIGHT-TO-USE SBITA","Please select either FI$Cal or non-FI$Cal in the input sheet"))</f>
        <v>Cr: Acct 0475 - ACCUMULATED AMORTIZATION - RIGHT-TO-USE SBITA</v>
      </c>
      <c r="D21" s="60"/>
      <c r="E21" s="60"/>
      <c r="F21" s="110"/>
      <c r="G21" s="110"/>
      <c r="H21" s="109"/>
      <c r="I21" s="109"/>
      <c r="J21" s="110"/>
      <c r="K21" s="110" t="e">
        <f>IF(AND('Contract 1 Input'!$L$13="No",$E$7="2022–2023"),0,'Contract 1 Input'!$M$17)</f>
        <v>#N/A</v>
      </c>
    </row>
    <row r="22" spans="1:19" ht="18.75" customHeight="1" x14ac:dyDescent="0.25">
      <c r="B22" s="65"/>
      <c r="C22" s="60" t="str">
        <f>IF('Contract 1 Input'!$E$7="FI$Cal","Cr: 2590180 - Right-to-Use SBITA Liability - Noncurrent (GAAP)",IF('Contract 1 Input'!$E$7="Non-FI$Cal", "Cr: Acct 0674 - RIGHT-TO-USE SBITA LIABILITY","Please complete the input sheet fully."))</f>
        <v>Cr: Acct 0674 - RIGHT-TO-USE SBITA LIABILITY</v>
      </c>
      <c r="D22" s="60"/>
      <c r="E22" s="60"/>
      <c r="F22" s="110"/>
      <c r="G22" s="110"/>
      <c r="H22" s="109"/>
      <c r="I22" s="109"/>
      <c r="J22" s="110"/>
      <c r="K22" s="110">
        <f>IF(AND('Contract 1 Input'!$L$13="No",$E$7="2022–2023"),ROUND('Contract 1 Input'!$E$16,2),'Contract 1 Input'!$L$17)</f>
        <v>0</v>
      </c>
    </row>
    <row r="23" spans="1:19" ht="18.75" customHeight="1" x14ac:dyDescent="0.25">
      <c r="B23" s="65"/>
      <c r="C23" s="60" t="str">
        <f>IF('Contract 1 Input'!$E$7="FI$Cal","Cr: 390XXXXXX - Fund Balance",IF('Contract 1 Input'!$E$7="Non-FI$Cal", "Cr: Acct 0950 - BEGINNING FUND BALANCE","Please complete the input sheet fully."))</f>
        <v>Cr: Acct 0950 - BEGINNING FUND BALANCE</v>
      </c>
      <c r="D23" s="60"/>
      <c r="E23" s="60"/>
      <c r="F23" s="110"/>
      <c r="G23" s="110"/>
      <c r="H23" s="109"/>
      <c r="I23" s="109"/>
      <c r="J23" s="110"/>
      <c r="K23" s="110" t="e">
        <f>IF(AND('Contract 1 Input'!$L$13="No",$E$7="2022–2023"),0,IF(AND($E$8&lt;&gt;'Drop-down menus'!$P$2,($K$21+$K$22)&lt;J18),$J$18-($K$21+$K$22),0))</f>
        <v>#N/A</v>
      </c>
    </row>
    <row r="24" spans="1:19" ht="18.75" customHeight="1" x14ac:dyDescent="0.25">
      <c r="B24" s="65"/>
      <c r="C24" s="60" t="str">
        <f>IF('Contract 1 Input'!$E$7="FI$Cal","Cr: 390XXXXXX - Fund Balance",IF('Contract 1 Input'!$E$7="Non-FI$Cal", "Cr: Acct 0952 - BEG FB ADJ/PRIOR PERIOD ADJUSTMENT","Please complete the input sheet fully."))</f>
        <v>Cr: Acct 0952 - BEG FB ADJ/PRIOR PERIOD ADJUSTMENT</v>
      </c>
      <c r="D24" s="60"/>
      <c r="E24" s="60"/>
      <c r="F24" s="110"/>
      <c r="G24" s="110"/>
      <c r="H24" s="109"/>
      <c r="I24" s="109"/>
      <c r="J24" s="110"/>
      <c r="K24" s="110" t="e">
        <f>IF(AND('Contract 1 Input'!$L$13="No",$E$7="2022–2023"),($J$18-$K$22),IF(AND($E$8='Drop-down menus'!$P$2,($K$21+$K$22)&lt;$J$18),$J$18-($K$21+$K$22),0))</f>
        <v>#N/A</v>
      </c>
    </row>
    <row r="25" spans="1:19" ht="18.75" customHeight="1" x14ac:dyDescent="0.2">
      <c r="B25" s="97"/>
      <c r="C25" s="55"/>
      <c r="D25" s="55"/>
      <c r="E25" s="55"/>
      <c r="F25" s="58"/>
      <c r="G25" s="58"/>
      <c r="H25" s="57"/>
      <c r="I25" s="57"/>
      <c r="J25" s="58"/>
      <c r="K25" s="58"/>
    </row>
    <row r="26" spans="1:19" ht="18.75" customHeight="1" x14ac:dyDescent="0.2">
      <c r="A26" s="122" t="str">
        <f>IF($E$7="2022–2023","Record new SBITAs commenced on or after July 2, 2022","Record New SBITAs (new SBITAs only)")</f>
        <v>Record New SBITAs (new SBITAs only)</v>
      </c>
      <c r="B26" s="123"/>
      <c r="C26" s="124"/>
      <c r="D26" s="124"/>
      <c r="E26" s="124"/>
      <c r="F26" s="105"/>
      <c r="G26" s="105"/>
      <c r="H26" s="125"/>
      <c r="I26" s="125"/>
      <c r="J26" s="105"/>
      <c r="K26" s="105"/>
    </row>
    <row r="27" spans="1:19" ht="18.75" customHeight="1" x14ac:dyDescent="0.3">
      <c r="A27" s="130">
        <v>1</v>
      </c>
      <c r="B27" s="131" t="s">
        <v>1524</v>
      </c>
      <c r="C27" s="55"/>
      <c r="D27" s="55"/>
      <c r="E27" s="55"/>
      <c r="F27" s="58"/>
      <c r="G27" s="58"/>
      <c r="H27" s="57"/>
      <c r="I27" s="57"/>
      <c r="J27" s="58"/>
      <c r="K27" s="58"/>
      <c r="S27" s="40"/>
    </row>
    <row r="28" spans="1:19" ht="18.75" customHeight="1" x14ac:dyDescent="0.2">
      <c r="B28" s="60" t="str">
        <f>IF('Contract 1 Input'!$E$7="FI$Cal","Dr: 5362548 - Right-to-Use SBITA - Amortizable","Dr: Acct 0842 - CAPITAL OUTLAY (GAAP ADJ)")</f>
        <v>Dr: Acct 0842 - CAPITAL OUTLAY (GAAP ADJ)</v>
      </c>
      <c r="C28" s="60"/>
      <c r="D28" s="60"/>
      <c r="E28" s="60"/>
      <c r="F28" s="110"/>
      <c r="G28" s="110"/>
      <c r="H28" s="109"/>
      <c r="I28" s="109"/>
      <c r="J28" s="110" t="e">
        <f>IF(AND('Contract 1 Input'!$L$13="No",$E$7="2022–2023"),0,IF(('Contract 1 Input'!$E11="Yes"),0,IF('Contract 1 Input'!$J$20=$E$7,'Contract 1 Input'!$E$19,0)))</f>
        <v>#N/A</v>
      </c>
      <c r="K28" s="110"/>
      <c r="O28" s="59"/>
      <c r="S28" s="40" t="s">
        <v>1466</v>
      </c>
    </row>
    <row r="29" spans="1:19" ht="18.75" customHeight="1" x14ac:dyDescent="0.25">
      <c r="B29" s="65"/>
      <c r="C29" s="60" t="str">
        <f>IF('Contract 1 Input'!$E$7="FI$Cal","Cr: 4598400 - Lease &amp; Other Financing Proceeds",IF('Contract 1 Input'!$E$7="Non-FI$Cal", "Cr: Acct 0789 - LEASE AND OTHER FINANCING PROCEEDS","Please select either FI$Cal or non-FI$Cal in the input sheet"))</f>
        <v>Cr: Acct 0789 - LEASE AND OTHER FINANCING PROCEEDS</v>
      </c>
      <c r="D29" s="60"/>
      <c r="E29" s="60"/>
      <c r="F29" s="110"/>
      <c r="G29" s="110"/>
      <c r="H29" s="109"/>
      <c r="I29" s="109"/>
      <c r="J29" s="110"/>
      <c r="K29" s="110" t="e">
        <f>IF(AND('Contract 1 Input'!$L$13="No",$E$7="2022–2023"),0,IF(('Contract 1 Input'!$E11="Yes"),0,IF('Contract 1 Input'!$J$20=$E$7,'Contract 1 Input'!$E$16,0)))</f>
        <v>#N/A</v>
      </c>
      <c r="O29" s="59"/>
    </row>
    <row r="30" spans="1:19" ht="18.75" customHeight="1" x14ac:dyDescent="0.25">
      <c r="B30" s="65"/>
      <c r="C30" s="60" t="str">
        <f>IF('Contract 1 Input'!$E$7="Non-FI$Cal",VLOOKUP($E$4,'Drop-down menus'!$T$1:$W$10,4,FALSE),"Cr: 5346350 - Information Technology Services - Subscription")</f>
        <v>Cr: Acct 0XXX - FUNCTIONAL EXPENSE</v>
      </c>
      <c r="D30" s="60"/>
      <c r="E30" s="60"/>
      <c r="F30" s="110"/>
      <c r="G30" s="110"/>
      <c r="H30" s="109"/>
      <c r="I30" s="109"/>
      <c r="J30" s="110"/>
      <c r="K30" s="110" t="e">
        <f>J28-K29</f>
        <v>#N/A</v>
      </c>
      <c r="O30" s="59"/>
    </row>
    <row r="31" spans="1:19" ht="18.75" customHeight="1" x14ac:dyDescent="0.2">
      <c r="B31" s="97"/>
      <c r="C31" s="55"/>
      <c r="E31" s="55"/>
      <c r="F31" s="63"/>
      <c r="G31" s="63"/>
      <c r="H31" s="57"/>
      <c r="I31" s="57"/>
      <c r="J31" s="63"/>
      <c r="K31" s="63"/>
    </row>
    <row r="32" spans="1:19" ht="18.75" customHeight="1" x14ac:dyDescent="0.3">
      <c r="A32" s="130">
        <v>2</v>
      </c>
      <c r="B32" s="131" t="s">
        <v>1504</v>
      </c>
      <c r="C32" s="55"/>
      <c r="D32" s="55"/>
      <c r="E32" s="55"/>
      <c r="F32" s="58"/>
      <c r="G32" s="58"/>
      <c r="H32" s="57"/>
      <c r="I32" s="57"/>
      <c r="J32" s="58"/>
      <c r="K32" s="58"/>
    </row>
    <row r="33" spans="1:15" ht="18.75" customHeight="1" x14ac:dyDescent="0.2">
      <c r="A33" s="132"/>
      <c r="B33" s="109" t="str">
        <f>IF('Contract 1 Input'!$E$7="FI$Cal","Dr: 1624100 - Right-to-Use SBITA - Amortizable",
IF('Contract 1 Input'!$E$7="Non-FI$Cal", "Dr: Acct 0480 - RIGHT-TO-USE SBITA - AMORTIZABLE","Please complete rows 5 and 14 of the input sheet."))</f>
        <v>Dr: Acct 0480 - RIGHT-TO-USE SBITA - AMORTIZABLE</v>
      </c>
      <c r="C33" s="60"/>
      <c r="D33" s="60"/>
      <c r="E33" s="60"/>
      <c r="F33" s="111"/>
      <c r="G33" s="111"/>
      <c r="H33" s="109"/>
      <c r="I33" s="109"/>
      <c r="J33" s="110" t="e">
        <f>IF(AND('Contract 1 Input'!$L$13="No",$E$7="2022–2023"),0,IF(AND('Contract 1 Input'!$E$11="Yes",'Contract 1 Input'!$J$20=$E$7),'Contract 1 Input'!$E$19,IF(AND('Contract 1 Input'!$E$11="No",'Contract 1 Input'!$J$20=$E$7),'Contract 1 Input'!$E$19,0)))</f>
        <v>#N/A</v>
      </c>
      <c r="K33" s="58"/>
    </row>
    <row r="34" spans="1:15" ht="18.75" customHeight="1" x14ac:dyDescent="0.2">
      <c r="A34" s="17"/>
      <c r="B34" s="60" t="str">
        <f>IF('Contract 1 Input'!$E$7="FI$Cal","Dr: 4598400 - Lease &amp; Other Financing Proceeds",IF('Contract 1 Input'!$E$7="Non-FI$Cal", "Dr: Acct 0789 - LEASE AND OTHER FINANCING PROCEEDS","Please select either FI$Cal or non-FI$Cal in the input sheet"))</f>
        <v>Dr: Acct 0789 - LEASE AND OTHER FINANCING PROCEEDS</v>
      </c>
      <c r="C34" s="60"/>
      <c r="D34" s="60"/>
      <c r="E34" s="60"/>
      <c r="F34" s="110"/>
      <c r="G34" s="110"/>
      <c r="H34" s="109"/>
      <c r="I34" s="109"/>
      <c r="J34" s="110" t="e">
        <f>IF(AND('Contract 1 Input'!$L$13="No",$E$7="2022–2023"),0,IF(('Contract 1 Input'!$E11="Yes"),0,IF('Contract 1 Input'!$J$20=$E$7,K29,0)))</f>
        <v>#N/A</v>
      </c>
      <c r="K34" s="110"/>
    </row>
    <row r="35" spans="1:15" ht="18.75" customHeight="1" x14ac:dyDescent="0.2">
      <c r="B35" s="109"/>
      <c r="C35" s="60" t="str">
        <f>IF('Contract 1 Input'!$E$7="FI$Cal","Cr: 5362548 - Right-to-Use SBITA - Amortizable","Cr: Acct 0842 - CAPITAL OUTLAY (GAAP ADJ)")</f>
        <v>Cr: Acct 0842 - CAPITAL OUTLAY (GAAP ADJ)</v>
      </c>
      <c r="D35" s="60"/>
      <c r="E35" s="60"/>
      <c r="F35" s="110"/>
      <c r="G35" s="110"/>
      <c r="H35" s="109"/>
      <c r="I35" s="109"/>
      <c r="J35" s="110"/>
      <c r="K35" s="110" t="e">
        <f>IF(AND('Contract 1 Input'!$L$13="No",$E$7="2022–2023"),0,IF(('Contract 1 Input'!$E11="Yes"),0,IF('Contract 1 Input'!$J$20=$E$7,J28,0)))</f>
        <v>#N/A</v>
      </c>
    </row>
    <row r="36" spans="1:15" ht="18.75" customHeight="1" x14ac:dyDescent="0.2">
      <c r="C36" s="60" t="str">
        <f>IF('Contract 1 Input'!$E$7="FI$Cal","Cr: 2590180 - Right-to-Use SBITA Liability - Noncurrent (GAAP)",IF('Contract 1 Input'!$E$7="Non-FI$Cal", "Cr: Acct 0674 - RIGHT-TO-USE SBITA LIABILITY","Please complete the input sheet fully."))</f>
        <v>Cr: Acct 0674 - RIGHT-TO-USE SBITA LIABILITY</v>
      </c>
      <c r="D36" s="60"/>
      <c r="E36" s="60"/>
      <c r="F36" s="110"/>
      <c r="G36" s="110"/>
      <c r="H36" s="109"/>
      <c r="I36" s="109"/>
      <c r="J36" s="110"/>
      <c r="K36" s="110" t="e">
        <f>IF(AND('Contract 1 Input'!$L$13="No",$E$7="2022–2023"),0,IF(AND('Contract 1 Input'!$E$11="Yes",'Contract 1 Input'!$J$20=$E$7),'Contract 1 Input'!$E$16,IF(AND('Contract 1 Input'!$E$11="No",'Contract 1 Input'!$J$20=$E$7),'Contract 1 Input'!$E$16,0)))</f>
        <v>#N/A</v>
      </c>
    </row>
    <row r="37" spans="1:15" ht="18.75" customHeight="1" x14ac:dyDescent="0.25">
      <c r="B37" s="65"/>
      <c r="C37" s="60" t="str">
        <f>IF('Contract 1 Input'!$E$7="Non-FI$Cal",VLOOKUP($E$4,'Drop-down menus'!$T$1:$W$10,4,FALSE),"Cr: 5346350 - Information Technology Services - Subscription")</f>
        <v>Cr: Acct 0XXX - FUNCTIONAL EXPENSE</v>
      </c>
      <c r="D37" s="60"/>
      <c r="E37" s="60"/>
      <c r="F37" s="110"/>
      <c r="G37" s="110"/>
      <c r="H37" s="109"/>
      <c r="I37" s="109"/>
      <c r="J37" s="110"/>
      <c r="K37" s="110" t="e">
        <f>J34+J33-K35-K36</f>
        <v>#N/A</v>
      </c>
    </row>
    <row r="38" spans="1:15" ht="18.75" customHeight="1" x14ac:dyDescent="0.25">
      <c r="A38" s="133"/>
      <c r="B38" s="54"/>
      <c r="C38" s="55"/>
      <c r="D38" s="55"/>
      <c r="E38" s="55"/>
      <c r="F38" s="58"/>
      <c r="G38" s="58"/>
      <c r="H38" s="57"/>
      <c r="I38" s="57"/>
      <c r="J38" s="58"/>
      <c r="K38" s="58"/>
      <c r="L38" s="61"/>
      <c r="M38" s="62"/>
    </row>
    <row r="39" spans="1:15" ht="18.75" customHeight="1" x14ac:dyDescent="0.25">
      <c r="A39" s="122" t="s">
        <v>1517</v>
      </c>
      <c r="B39" s="134"/>
      <c r="C39" s="135"/>
      <c r="D39" s="135"/>
      <c r="E39" s="135"/>
      <c r="F39" s="96"/>
      <c r="G39" s="96"/>
      <c r="H39" s="136"/>
      <c r="I39" s="136"/>
      <c r="J39" s="96"/>
      <c r="K39" s="96"/>
      <c r="L39" s="61"/>
      <c r="M39" s="62"/>
    </row>
    <row r="40" spans="1:15" ht="18.75" customHeight="1" x14ac:dyDescent="0.3">
      <c r="A40" s="130">
        <v>3</v>
      </c>
      <c r="B40" s="131" t="s">
        <v>1518</v>
      </c>
      <c r="C40" s="137"/>
      <c r="D40" s="137"/>
      <c r="E40" s="137"/>
      <c r="F40" s="106"/>
      <c r="G40" s="106"/>
      <c r="H40" s="138"/>
      <c r="I40" s="138"/>
      <c r="J40" s="106"/>
      <c r="K40" s="106"/>
      <c r="L40" s="61"/>
      <c r="M40" s="62"/>
    </row>
    <row r="41" spans="1:15" ht="18.75" customHeight="1" x14ac:dyDescent="0.2">
      <c r="B41" s="60" t="str">
        <f>IF($C$45="There is no amortization/depreciation for this asset class.","There is no amortization/depreciation for this asset class.",IF('Contract 1 Input'!$E$7="Non-FI$Cal","Dr: Acct 0875 - DEPRECIATION/AMORTIZATION","Dr: 5424920 - Amortization - Right-to-Use SBITA"))</f>
        <v>Dr: Acct 0875 - DEPRECIATION/AMORTIZATION</v>
      </c>
      <c r="C41" s="60"/>
      <c r="D41" s="60"/>
      <c r="E41" s="60"/>
      <c r="F41" s="110"/>
      <c r="G41" s="110"/>
      <c r="H41" s="109"/>
      <c r="I41" s="109"/>
      <c r="J41" s="64">
        <f>SUMIFS('Contract 1 Input'!$G$27:$G$1238,'Contract 1 Input'!$J$27:$J$1238,'Contract 1 Output'!$E$7)</f>
        <v>0</v>
      </c>
      <c r="K41" s="110"/>
    </row>
    <row r="42" spans="1:15" ht="18.75" customHeight="1" x14ac:dyDescent="0.25">
      <c r="B42" s="65"/>
      <c r="C42" s="60" t="str">
        <f>IF('Contract 1 Input'!$E$7="FI$Cal","Cr: 1624190 - Accumulated Amortization - Right-to-Use SBITA",IF('Contract 1 Input'!$E$7="Non-FI$Cal", "Cr: Acct 0475 - ACCUMULATED AMORTIZATION - RIGHT-TO-USE SBITA","Please select either FI$Cal or non-FI$Cal in the input sheet"))</f>
        <v>Cr: Acct 0475 - ACCUMULATED AMORTIZATION - RIGHT-TO-USE SBITA</v>
      </c>
      <c r="D42" s="60"/>
      <c r="E42" s="60"/>
      <c r="F42" s="64"/>
      <c r="G42" s="64"/>
      <c r="H42" s="109"/>
      <c r="I42" s="109"/>
      <c r="J42" s="110"/>
      <c r="K42" s="110">
        <f>J41</f>
        <v>0</v>
      </c>
    </row>
    <row r="43" spans="1:15" ht="18.75" customHeight="1" x14ac:dyDescent="0.2">
      <c r="B43" s="98" t="s">
        <v>54</v>
      </c>
      <c r="C43" s="112"/>
      <c r="D43" s="112"/>
      <c r="E43" s="60"/>
      <c r="F43" s="110"/>
      <c r="G43" s="110"/>
      <c r="H43" s="109"/>
      <c r="I43" s="109"/>
      <c r="J43" s="110"/>
      <c r="K43" s="110"/>
    </row>
    <row r="44" spans="1:15" ht="18.75" customHeight="1" x14ac:dyDescent="0.3">
      <c r="A44" s="130">
        <v>4</v>
      </c>
      <c r="B44" s="131" t="s">
        <v>1561</v>
      </c>
      <c r="C44" s="55"/>
      <c r="D44" s="55"/>
      <c r="E44" s="55"/>
      <c r="F44" s="58"/>
      <c r="G44" s="58"/>
      <c r="H44" s="57"/>
      <c r="I44" s="57"/>
      <c r="J44" s="58"/>
      <c r="K44" s="58"/>
      <c r="L44" s="61"/>
      <c r="M44" s="62"/>
    </row>
    <row r="45" spans="1:15" ht="18.75" customHeight="1" x14ac:dyDescent="0.2">
      <c r="B45" s="60" t="str">
        <f>IF('Contract 1 Input'!$E$7="FI$Cal","Dr: 5420488 - Debt Service - Principal - SBITA",
IF('Contract 1 Input'!$E$7="Non-FI$Cal", "Dr: Acct 0848 - DEBT SERVICE - PRINCIPAL LEASES","Please select either FI$Cal or non-FI$Cal in the input sheet"))</f>
        <v>Dr: Acct 0848 - DEBT SERVICE - PRINCIPAL LEASES</v>
      </c>
      <c r="C45" s="60"/>
      <c r="D45" s="60"/>
      <c r="E45" s="60"/>
      <c r="F45" s="64"/>
      <c r="G45" s="64"/>
      <c r="H45" s="109"/>
      <c r="I45" s="109"/>
      <c r="J45" s="113">
        <f>SUMIFS('Contract 1 Input'!$E$27:$E$1238,'Contract 1 Input'!$J$27:$J$1238,'Contract 1 Output'!$E$7)</f>
        <v>0</v>
      </c>
      <c r="K45" s="64"/>
      <c r="L45" s="60"/>
      <c r="M45" s="60"/>
      <c r="O45" s="59"/>
    </row>
    <row r="46" spans="1:15" ht="18.75" customHeight="1" x14ac:dyDescent="0.2">
      <c r="B46" s="60" t="str">
        <f>IF('Contract 1 Input'!$E$7="FI$Cal","Dr: 5420098 - Debt Service - Interest - SBITA",
IF('Contract 1 Input'!$E$7="Non-FI$Cal",
IF('Contract 1 Input'!$E$11="NO","Dr: Acct 0851 - DEBT SERVICE - INTEREST LEASES","Dr: Acct 0894 - INTEREST EXPENSE AND FISCAL CHARGES"),"Please select either FI$Cal or non-FI$Cal in the input sheet"))</f>
        <v>Dr: Acct 0894 - INTEREST EXPENSE AND FISCAL CHARGES</v>
      </c>
      <c r="C46" s="60"/>
      <c r="D46" s="60"/>
      <c r="E46" s="60"/>
      <c r="F46" s="64"/>
      <c r="G46" s="64"/>
      <c r="H46" s="109"/>
      <c r="I46" s="109"/>
      <c r="J46" s="113">
        <f>SUMIFS('Contract 1 Input'!$D$27:$D$1238,'Contract 1 Input'!$J$27:$J$1238,'Contract 1 Output'!$E$7)</f>
        <v>0</v>
      </c>
      <c r="K46" s="64"/>
      <c r="L46" s="60"/>
      <c r="M46" s="60"/>
      <c r="O46" s="59"/>
    </row>
    <row r="47" spans="1:15" ht="18.75" customHeight="1" x14ac:dyDescent="0.25">
      <c r="B47" s="65"/>
      <c r="C47" s="60" t="str">
        <f>IF('Contract 1 Input'!$E$7="Non-FI$Cal",VLOOKUP($E$4,'Drop-down menus'!$T$1:$W$10,4,FALSE),"Cr: 5346350 - Information Technology Services - Subscription")</f>
        <v>Cr: Acct 0XXX - FUNCTIONAL EXPENSE</v>
      </c>
      <c r="D47" s="60"/>
      <c r="E47" s="60"/>
      <c r="F47" s="64"/>
      <c r="G47" s="64"/>
      <c r="H47" s="109"/>
      <c r="I47" s="109"/>
      <c r="J47" s="64"/>
      <c r="K47" s="64">
        <f>SUM(J45:J46)</f>
        <v>0</v>
      </c>
      <c r="L47" s="64"/>
      <c r="M47" s="60"/>
    </row>
    <row r="48" spans="1:15" ht="18.75" customHeight="1" x14ac:dyDescent="0.2">
      <c r="B48" s="97"/>
      <c r="C48" s="60"/>
      <c r="D48" s="112"/>
      <c r="E48" s="60"/>
      <c r="F48" s="64"/>
      <c r="G48" s="64"/>
      <c r="H48" s="109"/>
      <c r="I48" s="109"/>
      <c r="J48" s="64"/>
      <c r="K48" s="64"/>
      <c r="L48" s="64"/>
      <c r="M48" s="60"/>
    </row>
    <row r="49" spans="1:15" ht="18.75" customHeight="1" x14ac:dyDescent="0.3">
      <c r="A49" s="130">
        <v>5</v>
      </c>
      <c r="B49" s="131" t="s">
        <v>1519</v>
      </c>
      <c r="C49" s="55"/>
      <c r="D49" s="55"/>
      <c r="E49" s="55"/>
      <c r="F49" s="58"/>
      <c r="G49" s="58"/>
      <c r="H49" s="57"/>
      <c r="I49" s="57"/>
      <c r="J49" s="58"/>
      <c r="K49" s="58"/>
    </row>
    <row r="50" spans="1:15" ht="18.75" customHeight="1" x14ac:dyDescent="0.2">
      <c r="B50" s="60" t="str">
        <f>IF('Contract 1 Input'!$E$7="FI$Cal","Dr: 2590180 - Right-to-Use SBITA Liability - Noncurrent (GAAP)",
IF('Contract 1 Input'!$E$7="Non-FI$Cal", "Dr: Acct 0674 - RIGHT-TO-USE SBITA LIABILITY","Please complete the input sheet fully"))</f>
        <v>Dr: Acct 0674 - RIGHT-TO-USE SBITA LIABILITY</v>
      </c>
      <c r="C50" s="60"/>
      <c r="D50" s="60"/>
      <c r="E50" s="60"/>
      <c r="F50" s="110"/>
      <c r="G50" s="110"/>
      <c r="H50" s="109"/>
      <c r="I50" s="109"/>
      <c r="J50" s="110">
        <f>K51</f>
        <v>0</v>
      </c>
      <c r="K50" s="110"/>
      <c r="O50" s="59"/>
    </row>
    <row r="51" spans="1:15" ht="18.75" customHeight="1" x14ac:dyDescent="0.25">
      <c r="B51" s="65"/>
      <c r="C51" s="60" t="str">
        <f>IF('Contract 1 Input'!$E$7="FI$Cal","Cr: 5420488 - Debt Service - Principal - SBITA",IF('Contract 1 Input'!$E$7="Non-FI$Cal", "Cr: Acct 0848 -  DEBT SERVICE - PRINCIPAL LEASES","Cr: Acct 0848 -  DEBT SERVICE - PRINCIPAL LEASES"))</f>
        <v>Cr: Acct 0848 -  DEBT SERVICE - PRINCIPAL LEASES</v>
      </c>
      <c r="D51" s="60"/>
      <c r="E51" s="60"/>
      <c r="F51" s="110"/>
      <c r="G51" s="110"/>
      <c r="H51" s="109"/>
      <c r="I51" s="109"/>
      <c r="J51" s="110"/>
      <c r="K51" s="110">
        <f>J45</f>
        <v>0</v>
      </c>
      <c r="O51" s="59"/>
    </row>
    <row r="52" spans="1:15" ht="18.75" customHeight="1" x14ac:dyDescent="0.2">
      <c r="B52" s="97"/>
      <c r="C52" s="60"/>
      <c r="D52" s="112"/>
      <c r="E52" s="60"/>
      <c r="F52" s="110"/>
      <c r="G52" s="110"/>
      <c r="H52" s="109"/>
      <c r="I52" s="109"/>
      <c r="J52" s="110"/>
      <c r="K52" s="110"/>
    </row>
    <row r="53" spans="1:15" ht="18.75" customHeight="1" x14ac:dyDescent="0.3">
      <c r="A53" s="130">
        <v>6</v>
      </c>
      <c r="B53" s="131" t="s">
        <v>1562</v>
      </c>
      <c r="C53" s="55"/>
      <c r="D53" s="55"/>
      <c r="E53" s="55"/>
      <c r="F53" s="58"/>
      <c r="G53" s="58"/>
      <c r="H53" s="57"/>
      <c r="I53" s="57"/>
      <c r="J53" s="58"/>
      <c r="K53" s="58"/>
    </row>
    <row r="54" spans="1:15" ht="18.75" customHeight="1" x14ac:dyDescent="0.2">
      <c r="A54" s="17"/>
      <c r="B54" s="60" t="str">
        <f>IF('Contract 1 Input'!$E$7="FI$Cal","Dr: 2590180 - Right-to-Use SBITA Liability - Noncurrent (GAAP)",
IF('Contract 1 Input'!$E$7="Non-FI$Cal", "Dr: Acct 0674 - RIGHT-TO-USE SBITA LIABILITY","Please select either FI$Cal or non-FI$Cal in the input sheet"))</f>
        <v>Dr: Acct 0674 - RIGHT-TO-USE SBITA LIABILITY</v>
      </c>
      <c r="C54" s="60"/>
      <c r="D54" s="60"/>
      <c r="E54" s="60"/>
      <c r="F54" s="110"/>
      <c r="G54" s="110"/>
      <c r="H54" s="109"/>
      <c r="I54" s="109"/>
      <c r="J54" s="111">
        <f>K55</f>
        <v>0</v>
      </c>
      <c r="K54" s="110"/>
      <c r="L54" s="60"/>
      <c r="M54" s="66"/>
      <c r="O54" s="59"/>
    </row>
    <row r="55" spans="1:15" ht="18.75" customHeight="1" x14ac:dyDescent="0.25">
      <c r="B55" s="65"/>
      <c r="C55" s="60" t="str">
        <f>IF('Contract 1 Input'!$E$7="FI$Cal","Cr: 2090955 - Right-to-Use SBITA Liability - Current (GAAP)",IF('Contract 1 Input'!$E$7="Non-FI$Cal", "Cr: Acct 0651 - RIGHT-TO-USE SBITA LIABILITY (CURRENT PORTION LT)","Please complete the input sheet fully."))</f>
        <v>Cr: Acct 0651 - RIGHT-TO-USE SBITA LIABILITY (CURRENT PORTION LT)</v>
      </c>
      <c r="D55" s="60"/>
      <c r="E55" s="60"/>
      <c r="F55" s="110"/>
      <c r="G55" s="110"/>
      <c r="H55" s="109"/>
      <c r="I55" s="109"/>
      <c r="J55" s="110"/>
      <c r="K55" s="110">
        <f>IF($E$7="",0,IF($E$7&lt;'Contract 1 Input'!$J$20,0,SUM(INDEX('Contract 1 Input'!$A$27:$E$1238,MATCH(DATE(RIGHT($E$7,4),7,1),'Contract 1 Input'!$A$27:$A$1238),5):INDEX('Contract 1 Input'!$A$27:$E$1238,MATCH(DATE(RIGHT($E$7,4)+1,6,1),'Contract 1 Input'!$A$27:$A$1238),5))))</f>
        <v>0</v>
      </c>
      <c r="O55" s="59"/>
    </row>
    <row r="56" spans="1:15" ht="18.75" customHeight="1" x14ac:dyDescent="0.2">
      <c r="B56" s="221" t="s">
        <v>1590</v>
      </c>
      <c r="C56" s="221"/>
      <c r="D56" s="221"/>
      <c r="E56" s="221"/>
      <c r="F56" s="221"/>
      <c r="G56" s="221"/>
      <c r="H56" s="221"/>
      <c r="I56" s="221"/>
      <c r="J56" s="58"/>
      <c r="K56" s="58"/>
    </row>
    <row r="57" spans="1:15" ht="18.75" customHeight="1" x14ac:dyDescent="0.2">
      <c r="B57" s="221"/>
      <c r="C57" s="221"/>
      <c r="D57" s="221"/>
      <c r="E57" s="221"/>
      <c r="F57" s="221"/>
      <c r="G57" s="221"/>
      <c r="H57" s="221"/>
      <c r="I57" s="221"/>
      <c r="J57" s="58"/>
      <c r="K57" s="58"/>
    </row>
    <row r="58" spans="1:15" ht="18.75" customHeight="1" x14ac:dyDescent="0.25">
      <c r="B58" s="65"/>
      <c r="C58" s="55"/>
      <c r="D58" s="55"/>
      <c r="E58" s="55"/>
      <c r="F58" s="58"/>
      <c r="G58" s="58"/>
      <c r="H58" s="57"/>
      <c r="I58" s="57"/>
      <c r="J58" s="58"/>
      <c r="K58" s="58"/>
    </row>
    <row r="59" spans="1:15" ht="18.75" customHeight="1" x14ac:dyDescent="0.2">
      <c r="A59" s="122" t="s">
        <v>1520</v>
      </c>
      <c r="B59" s="123"/>
      <c r="C59" s="124"/>
      <c r="D59" s="124"/>
      <c r="E59" s="124"/>
      <c r="F59" s="105"/>
      <c r="G59" s="105"/>
      <c r="H59" s="125"/>
      <c r="I59" s="125"/>
      <c r="J59" s="105"/>
      <c r="K59" s="105"/>
    </row>
    <row r="60" spans="1:15" ht="18.75" customHeight="1" x14ac:dyDescent="0.3">
      <c r="A60" s="130">
        <v>7</v>
      </c>
      <c r="B60" s="131" t="s">
        <v>1521</v>
      </c>
      <c r="J60" s="67"/>
      <c r="K60" s="67"/>
    </row>
    <row r="61" spans="1:15" ht="18.75" customHeight="1" x14ac:dyDescent="0.2">
      <c r="A61" s="17"/>
      <c r="B61" s="60" t="str">
        <f>IF('Contract 1 Input'!$E$7="FI$Cal","Dr: 1624190 - Accumulated Amortization - Right-to-Use SBITA",IF('Contract 1 Input'!$E$7="Non-FI$Cal", "Dr: Acct 0475 - ACCUMULATED AMORTIZATION - RIGHT-TO-USE SBITA","Please select either FI$Cal or non-FI$Cal in the input sheet"))</f>
        <v>Dr: Acct 0475 - ACCUMULATED AMORTIZATION - RIGHT-TO-USE SBITA</v>
      </c>
      <c r="C61" s="112"/>
      <c r="D61" s="112"/>
      <c r="E61" s="112"/>
      <c r="F61" s="112"/>
      <c r="G61" s="112"/>
      <c r="H61" s="112"/>
      <c r="I61" s="112"/>
      <c r="J61" s="111" t="e">
        <f>'Contract 1 Input'!M20</f>
        <v>#N/A</v>
      </c>
      <c r="K61" s="110"/>
    </row>
    <row r="62" spans="1:15" ht="18.75" customHeight="1" x14ac:dyDescent="0.2">
      <c r="A62" s="77"/>
      <c r="B62" s="112"/>
      <c r="C62" s="60" t="str">
        <f>IF('Contract 1 Input'!$E$7="FI$Cal","Cr: 1624100 - Right-to-Use SBITA – Amortizable",
IF('Contract 1 Input'!$E$7="Non-FI$Cal","Cr: Acct 0480 - RIGHT-TO-USE SBITA - AMORTIZABLE","Please select either FI$Cal or non-FI$Cal in the input sheet"))</f>
        <v>Cr: Acct 0480 - RIGHT-TO-USE SBITA - AMORTIZABLE</v>
      </c>
      <c r="D62" s="112"/>
      <c r="E62" s="112"/>
      <c r="F62" s="112"/>
      <c r="G62" s="112"/>
      <c r="H62" s="112"/>
      <c r="I62" s="112"/>
      <c r="J62" s="110"/>
      <c r="K62" s="110" t="e">
        <f>J61</f>
        <v>#N/A</v>
      </c>
    </row>
    <row r="63" spans="1:15" ht="18.75" customHeight="1" x14ac:dyDescent="0.2">
      <c r="A63" s="77"/>
      <c r="B63" s="99"/>
      <c r="J63" s="67"/>
      <c r="K63" s="67"/>
    </row>
    <row r="64" spans="1:15" ht="18.75" customHeight="1" x14ac:dyDescent="0.25">
      <c r="A64" s="77"/>
      <c r="B64" s="65"/>
      <c r="J64" s="67"/>
      <c r="K64" s="67"/>
    </row>
    <row r="65" spans="1:11" ht="18.75" customHeight="1" x14ac:dyDescent="0.25">
      <c r="B65" s="54"/>
      <c r="C65" s="55"/>
      <c r="D65" s="55"/>
      <c r="E65" s="55"/>
      <c r="F65" s="58"/>
      <c r="G65" s="58"/>
      <c r="H65" s="57"/>
      <c r="I65" s="57"/>
      <c r="J65" s="58"/>
      <c r="K65" s="58"/>
    </row>
    <row r="66" spans="1:11" ht="18.75" customHeight="1" x14ac:dyDescent="0.25">
      <c r="B66" s="54"/>
      <c r="C66" s="55"/>
      <c r="D66" s="55"/>
      <c r="E66" s="55"/>
      <c r="F66" s="58"/>
      <c r="G66" s="58"/>
      <c r="H66" s="57"/>
      <c r="I66" s="57"/>
      <c r="J66" s="58"/>
      <c r="K66" s="58"/>
    </row>
    <row r="67" spans="1:11" hidden="1" x14ac:dyDescent="0.2">
      <c r="A67" s="68"/>
      <c r="B67" s="55"/>
      <c r="J67" s="67"/>
      <c r="K67" s="67"/>
    </row>
  </sheetData>
  <sheetProtection sheet="1" objects="1" scenarios="1" formatColumns="0" formatRows="0"/>
  <mergeCells count="16">
    <mergeCell ref="E4:G4"/>
    <mergeCell ref="B56:I57"/>
    <mergeCell ref="B1:K1"/>
    <mergeCell ref="B2:D2"/>
    <mergeCell ref="E2:G2"/>
    <mergeCell ref="B3:D3"/>
    <mergeCell ref="E3:G3"/>
    <mergeCell ref="B8:D10"/>
    <mergeCell ref="E8:G10"/>
    <mergeCell ref="A12:K13"/>
    <mergeCell ref="B5:D5"/>
    <mergeCell ref="E5:G5"/>
    <mergeCell ref="B6:D6"/>
    <mergeCell ref="E6:G6"/>
    <mergeCell ref="B7:D7"/>
    <mergeCell ref="E7:G7"/>
  </mergeCells>
  <pageMargins left="0.7" right="0.7" top="0.75" bottom="0.75" header="0.3" footer="0.3"/>
  <pageSetup scale="51"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B75ACFE-A11E-46C7-A8FC-62AF1C3D85D5}">
          <x14:formula1>
            <xm:f>'Drop-down menus'!$L$1:$L$100</xm:f>
          </x14:formula1>
          <xm:sqref>E7:G7</xm:sqref>
        </x14:dataValidation>
        <x14:dataValidation type="list" allowBlank="1" showInputMessage="1" showErrorMessage="1" xr:uid="{9F838620-6E8D-46AC-A61D-8A31F9D22FC1}">
          <x14:formula1>
            <xm:f>'Drop-down menus'!$P$1:$P$3</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B21-E791-4769-88A6-6E8EA6FAC4D0}">
  <sheetPr>
    <pageSetUpPr fitToPage="1"/>
  </sheetPr>
  <dimension ref="A1:T36"/>
  <sheetViews>
    <sheetView zoomScaleNormal="100" workbookViewId="0">
      <selection activeCell="H13" sqref="H13"/>
    </sheetView>
  </sheetViews>
  <sheetFormatPr defaultRowHeight="15" x14ac:dyDescent="0.2"/>
  <cols>
    <col min="1" max="1" width="19.5703125" style="140" customWidth="1"/>
    <col min="2" max="2" width="23.28515625" style="140" customWidth="1"/>
    <col min="3" max="3" width="23.42578125" style="140" customWidth="1"/>
    <col min="4" max="4" width="3.140625" style="140" customWidth="1"/>
    <col min="5" max="5" width="78.42578125" style="140" customWidth="1"/>
    <col min="6" max="16384" width="9.140625" style="140"/>
  </cols>
  <sheetData>
    <row r="1" spans="1:20" ht="22.5" customHeight="1" x14ac:dyDescent="0.25">
      <c r="A1" s="244" t="str">
        <f>IF('Contract 1 Input'!$E$11="No","Individual GOVERNMENTAL FUND SBITA Note Disclosure Worksheet","Individual ENTERPRISE FUND / PROPRIETARY FUND SBITA Note Disclosure Worksheet")</f>
        <v>Individual ENTERPRISE FUND / PROPRIETARY FUND SBITA Note Disclosure Worksheet</v>
      </c>
      <c r="B1" s="244"/>
      <c r="C1" s="244"/>
      <c r="D1" s="244"/>
      <c r="E1" s="244"/>
    </row>
    <row r="2" spans="1:20" ht="22.5" customHeight="1" x14ac:dyDescent="0.25">
      <c r="A2" s="139"/>
      <c r="B2" s="139"/>
      <c r="C2" s="139"/>
      <c r="D2" s="139"/>
      <c r="E2" s="139"/>
    </row>
    <row r="3" spans="1:20" ht="22.5" customHeight="1" x14ac:dyDescent="0.25">
      <c r="A3" s="247" t="s">
        <v>1472</v>
      </c>
      <c r="B3" s="247"/>
      <c r="C3" s="142">
        <f>'Contract 1 Output'!E2</f>
        <v>0</v>
      </c>
      <c r="D3" s="142"/>
      <c r="E3" s="143" t="str">
        <f>"All of the questions below are for Fiscal Year "&amp;$C$7&amp;":"</f>
        <v>All of the questions below are for Fiscal Year 0:</v>
      </c>
      <c r="F3" s="142"/>
      <c r="G3" s="142"/>
    </row>
    <row r="4" spans="1:20" ht="22.5" customHeight="1" x14ac:dyDescent="0.25">
      <c r="A4" s="247" t="s">
        <v>31</v>
      </c>
      <c r="B4" s="247"/>
      <c r="C4" s="144">
        <f>'Contract 1 Input'!$E$9</f>
        <v>0</v>
      </c>
      <c r="D4" s="142"/>
      <c r="E4" s="245" t="s">
        <v>1474</v>
      </c>
      <c r="F4" s="142"/>
      <c r="G4" s="142"/>
    </row>
    <row r="5" spans="1:20" ht="22.5" customHeight="1" x14ac:dyDescent="0.25">
      <c r="A5" s="247" t="s">
        <v>18</v>
      </c>
      <c r="B5" s="247"/>
      <c r="C5" s="144">
        <f>'Contract 1 Output'!E5</f>
        <v>0</v>
      </c>
      <c r="D5" s="144"/>
      <c r="E5" s="246"/>
      <c r="F5" s="144"/>
      <c r="G5" s="144"/>
    </row>
    <row r="6" spans="1:20" ht="22.5" customHeight="1" x14ac:dyDescent="0.25">
      <c r="A6" s="247" t="s">
        <v>1481</v>
      </c>
      <c r="B6" s="247"/>
      <c r="C6" s="144">
        <f>'Contract 1 Input'!$E$12</f>
        <v>0</v>
      </c>
      <c r="D6" s="144"/>
      <c r="E6" s="11"/>
      <c r="F6" s="141"/>
      <c r="G6" s="141"/>
      <c r="H6" s="141"/>
      <c r="I6" s="141"/>
      <c r="J6" s="141"/>
      <c r="K6" s="141"/>
      <c r="L6" s="141"/>
      <c r="M6" s="141"/>
      <c r="N6" s="141"/>
      <c r="O6" s="141"/>
      <c r="P6" s="141"/>
      <c r="Q6" s="141"/>
      <c r="R6" s="141"/>
      <c r="S6" s="141"/>
      <c r="T6" s="141"/>
    </row>
    <row r="7" spans="1:20" ht="22.5" customHeight="1" x14ac:dyDescent="0.25">
      <c r="A7" s="247" t="s">
        <v>14</v>
      </c>
      <c r="B7" s="247"/>
      <c r="C7" s="145">
        <f>'Contract 1 Output'!$E$7</f>
        <v>0</v>
      </c>
      <c r="E7" s="246" t="str">
        <f>"If yes, record the dollar amount of variable payments below for fiscal year "&amp;$C$7&amp;":"</f>
        <v>If yes, record the dollar amount of variable payments below for fiscal year 0:</v>
      </c>
      <c r="F7" s="141"/>
      <c r="G7" s="141"/>
      <c r="H7" s="141"/>
      <c r="I7" s="141"/>
      <c r="J7" s="141"/>
      <c r="K7" s="141"/>
      <c r="L7" s="141"/>
      <c r="M7" s="141"/>
      <c r="N7" s="141"/>
      <c r="O7" s="141"/>
      <c r="P7" s="141"/>
      <c r="Q7" s="141"/>
      <c r="R7" s="141"/>
      <c r="S7" s="141"/>
      <c r="T7" s="141"/>
    </row>
    <row r="8" spans="1:20" ht="22.5" customHeight="1" x14ac:dyDescent="0.25">
      <c r="A8" s="146" t="s">
        <v>66</v>
      </c>
      <c r="B8" s="146" t="s">
        <v>8</v>
      </c>
      <c r="C8" s="147" t="s">
        <v>9</v>
      </c>
      <c r="E8" s="246"/>
    </row>
    <row r="9" spans="1:20" ht="22.5" customHeight="1" x14ac:dyDescent="0.25">
      <c r="A9" s="148" t="str">
        <f>RIGHT(C7,4)&amp;"–"&amp;RIGHT(C7,4)+1</f>
        <v>0–1</v>
      </c>
      <c r="B9" s="7" t="e">
        <f>SUM(INDEX('Contract 1 Input'!$A$27:$E$1238,MATCH(DATE(LEFT($A9,4),7,1),'Contract 1 Input'!$A$27:$A$1238),5):INDEX('Contract 1 Input'!$A$27:$E$1238,MATCH(DATE(RIGHT($A9,4),6,1),'Contract 1 Input'!$A$27:$A$1238),5))</f>
        <v>#VALUE!</v>
      </c>
      <c r="C9" s="7" t="e">
        <f>SUM(INDEX('Contract 1 Input'!$A$27:$E$1238,MATCH(DATE(LEFT($A9,4),7,1),'Contract 1 Input'!$A$27:$A$1238),4):INDEX('Contract 1 Input'!$A$27:$E$1238,MATCH(DATE(RIGHT($A9,4),6,1),'Contract 1 Input'!$A$27:$A$1238),4))</f>
        <v>#VALUE!</v>
      </c>
      <c r="D9" s="8"/>
      <c r="E9" s="10"/>
      <c r="F9" s="149"/>
      <c r="G9" s="149"/>
      <c r="H9" s="149"/>
      <c r="I9" s="149"/>
      <c r="J9" s="149"/>
      <c r="K9" s="149"/>
      <c r="L9" s="149"/>
      <c r="M9" s="149"/>
      <c r="N9" s="149"/>
      <c r="O9" s="149"/>
      <c r="P9" s="149"/>
      <c r="Q9" s="149"/>
      <c r="R9" s="149"/>
      <c r="S9" s="149"/>
      <c r="T9" s="149"/>
    </row>
    <row r="10" spans="1:20" ht="22.5" customHeight="1" x14ac:dyDescent="0.25">
      <c r="A10" s="148" t="e">
        <f>LEFT(A9,4)+1&amp;"–"&amp;RIGHT(A9,4)+1</f>
        <v>#VALUE!</v>
      </c>
      <c r="B10" s="7" t="e">
        <f>SUM(INDEX('Contract 1 Input'!$A$27:$E$1238,MATCH(DATE(LEFT($A10,4),7,1),'Contract 1 Input'!$A$27:$A$1238),5):INDEX('Contract 1 Input'!$A$27:$E$1238,MATCH(DATE(RIGHT($A10,4),6,1),'Contract 1 Input'!$A$27:$A$1238),5))</f>
        <v>#VALUE!</v>
      </c>
      <c r="C10" s="7" t="e">
        <f>SUM(INDEX('Contract 1 Input'!$A$27:$E$1238,MATCH(DATE(LEFT($A10,4),7,1),'Contract 1 Input'!$A$27:$A$1238),4):INDEX('Contract 1 Input'!$A$27:$E$1238,MATCH(DATE(RIGHT($A10,4),6,1),'Contract 1 Input'!$A$27:$A$1238),4))</f>
        <v>#VALUE!</v>
      </c>
      <c r="E10" s="245"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0:</v>
      </c>
      <c r="F10" s="9"/>
      <c r="G10" s="9"/>
      <c r="H10" s="9"/>
      <c r="I10" s="150"/>
      <c r="J10" s="150"/>
      <c r="K10" s="150"/>
      <c r="L10" s="150"/>
      <c r="M10" s="150"/>
      <c r="N10" s="150"/>
      <c r="O10" s="150"/>
      <c r="P10" s="150"/>
      <c r="Q10" s="150"/>
      <c r="R10" s="150"/>
    </row>
    <row r="11" spans="1:20" ht="22.5" customHeight="1" x14ac:dyDescent="0.25">
      <c r="A11" s="148" t="e">
        <f>LEFT(A10,4)+1&amp;"–"&amp;RIGHT(A10,4)+1</f>
        <v>#VALUE!</v>
      </c>
      <c r="B11" s="7" t="e">
        <f>SUM(INDEX('Contract 1 Input'!$A$27:$E$1238,MATCH(DATE(LEFT($A11,4),7,1),'Contract 1 Input'!$A$27:$A$1238),5):INDEX('Contract 1 Input'!$A$27:$E$1238,MATCH(DATE(RIGHT($A11,4),6,1),'Contract 1 Input'!$A$27:$A$1238),5))</f>
        <v>#VALUE!</v>
      </c>
      <c r="C11" s="7" t="e">
        <f>SUM(INDEX('Contract 1 Input'!$A$27:$E$1238,MATCH(DATE(LEFT($A11,4),7,1),'Contract 1 Input'!$A$27:$A$1238),4):INDEX('Contract 1 Input'!$A$27:$E$1238,MATCH(DATE(RIGHT($A11,4),6,1),'Contract 1 Input'!$A$27:$A$1238),4))</f>
        <v>#VALUE!</v>
      </c>
      <c r="E11" s="246"/>
      <c r="F11" s="9"/>
      <c r="G11" s="9"/>
      <c r="H11" s="9"/>
      <c r="I11" s="150"/>
      <c r="J11" s="150"/>
      <c r="K11" s="150"/>
      <c r="L11" s="150"/>
      <c r="M11" s="150"/>
      <c r="N11" s="150"/>
      <c r="O11" s="150"/>
      <c r="P11" s="150"/>
      <c r="Q11" s="150"/>
      <c r="R11" s="150"/>
    </row>
    <row r="12" spans="1:20" ht="22.5" customHeight="1" x14ac:dyDescent="0.25">
      <c r="A12" s="148" t="e">
        <f>LEFT(A11,4)+1&amp;"–"&amp;RIGHT(A11,4)+1</f>
        <v>#VALUE!</v>
      </c>
      <c r="B12" s="7" t="e">
        <f>SUM(INDEX('Contract 1 Input'!$A$27:$E$1238,MATCH(DATE(LEFT($A12,4),7,1),'Contract 1 Input'!$A$27:$A$1238),5):INDEX('Contract 1 Input'!$A$27:$E$1238,MATCH(DATE(RIGHT($A12,4),6,1),'Contract 1 Input'!$A$27:$A$1238),5))</f>
        <v>#VALUE!</v>
      </c>
      <c r="C12" s="7" t="e">
        <f>SUM(INDEX('Contract 1 Input'!$A$27:$E$1238,MATCH(DATE(LEFT($A12,4),7,1),'Contract 1 Input'!$A$27:$A$1238),4):INDEX('Contract 1 Input'!$A$27:$E$1238,MATCH(DATE(RIGHT($A12,4),6,1),'Contract 1 Input'!$A$27:$A$1238),4))</f>
        <v>#VALUE!</v>
      </c>
      <c r="E12" s="246"/>
      <c r="F12" s="141"/>
      <c r="G12" s="141"/>
      <c r="H12" s="141"/>
      <c r="I12" s="141"/>
      <c r="J12" s="141"/>
      <c r="K12" s="141"/>
      <c r="L12" s="141"/>
      <c r="M12" s="141"/>
      <c r="N12" s="141"/>
      <c r="O12" s="141"/>
      <c r="P12" s="141"/>
      <c r="Q12" s="141"/>
      <c r="R12" s="141"/>
      <c r="S12" s="141"/>
      <c r="T12" s="141"/>
    </row>
    <row r="13" spans="1:20" ht="22.5" customHeight="1" x14ac:dyDescent="0.25">
      <c r="A13" s="148" t="e">
        <f>LEFT(A12,4)+1&amp;"–"&amp;RIGHT(A12,4)+1</f>
        <v>#VALUE!</v>
      </c>
      <c r="B13" s="7" t="e">
        <f>SUM(INDEX('Contract 1 Input'!$A$27:$E$1238,MATCH(DATE(LEFT($A13,4),7,1),'Contract 1 Input'!$A$27:$A$1238),5):INDEX('Contract 1 Input'!$A$27:$E$1238,MATCH(DATE(RIGHT($A13,4),6,1),'Contract 1 Input'!$A$27:$A$1238),5))</f>
        <v>#VALUE!</v>
      </c>
      <c r="C13" s="7" t="e">
        <f>SUM(INDEX('Contract 1 Input'!$A$27:$E$1238,MATCH(DATE(LEFT($A13,4),7,1),'Contract 1 Input'!$A$27:$A$1238),4):INDEX('Contract 1 Input'!$A$27:$E$1238,MATCH(DATE(RIGHT($A13,4),6,1),'Contract 1 Input'!$A$27:$A$1238),4))</f>
        <v>#VALUE!</v>
      </c>
      <c r="E13" s="10"/>
    </row>
    <row r="14" spans="1:20" ht="22.5" customHeight="1" x14ac:dyDescent="0.25">
      <c r="A14" s="148" t="e">
        <f>LEFT(A13,4)+1&amp;"–"&amp;RIGHT(A13,4)+5</f>
        <v>#VALUE!</v>
      </c>
      <c r="B14" s="7" t="e">
        <f>SUM(INDEX('Contract 1 Input'!$A$27:$E$1238,MATCH(DATE(LEFT($A14,4),7,1),'Contract 1 Input'!$A$27:$A$1238),5):INDEX('Contract 1 Input'!$A$27:$E$1238,MATCH(DATE(RIGHT($A14,4),6,1),'Contract 1 Input'!$A$27:$A$1238),5))</f>
        <v>#VALUE!</v>
      </c>
      <c r="C14" s="7" t="e">
        <f>SUM(INDEX('Contract 1 Input'!$A$27:$E$1238,MATCH(DATE(LEFT($A14,4),7,1),'Contract 1 Input'!$A$27:$A$1238),4):INDEX('Contract 1 Input'!$A$27:$E$1238,MATCH(DATE(RIGHT($A14,4),6,1),'Contract 1 Input'!$A$27:$A$1238),4))</f>
        <v>#VALUE!</v>
      </c>
      <c r="E14" s="245"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0? If so, record the amount below:</v>
      </c>
      <c r="F14" s="149"/>
      <c r="G14" s="149"/>
      <c r="H14" s="149"/>
      <c r="I14" s="149"/>
      <c r="J14" s="149"/>
      <c r="K14" s="149"/>
      <c r="L14" s="149"/>
      <c r="M14" s="149"/>
      <c r="N14" s="149"/>
      <c r="O14" s="149"/>
      <c r="P14" s="149"/>
      <c r="Q14" s="149"/>
      <c r="R14" s="149"/>
      <c r="S14" s="149"/>
      <c r="T14" s="149"/>
    </row>
    <row r="15" spans="1:20" ht="22.5" customHeight="1" x14ac:dyDescent="0.25">
      <c r="A15" s="148" t="e">
        <f t="shared" ref="A15:A28" si="0">LEFT(A14,4)+5&amp;"–"&amp;RIGHT(A14,4)+5</f>
        <v>#VALUE!</v>
      </c>
      <c r="B15" s="7" t="e">
        <f>SUM(INDEX('Contract 1 Input'!$A$27:$E$1238,MATCH(DATE(LEFT($A15,4),7,1),'Contract 1 Input'!$A$27:$A$1238),5):INDEX('Contract 1 Input'!$A$27:$E$1238,MATCH(DATE(RIGHT($A15,4),6,1),'Contract 1 Input'!$A$27:$A$1238),5))</f>
        <v>#VALUE!</v>
      </c>
      <c r="C15" s="7" t="e">
        <f>SUM(INDEX('Contract 1 Input'!$A$27:$E$1238,MATCH(DATE(LEFT($A15,4),7,1),'Contract 1 Input'!$A$27:$A$1238),4):INDEX('Contract 1 Input'!$A$27:$E$1238,MATCH(DATE(RIGHT($A15,4),6,1),'Contract 1 Input'!$A$27:$A$1238),4))</f>
        <v>#VALUE!</v>
      </c>
      <c r="E15" s="246"/>
      <c r="F15" s="9"/>
      <c r="G15" s="9"/>
      <c r="H15" s="9"/>
    </row>
    <row r="16" spans="1:20" ht="22.5" customHeight="1" x14ac:dyDescent="0.25">
      <c r="A16" s="148" t="e">
        <f t="shared" si="0"/>
        <v>#VALUE!</v>
      </c>
      <c r="B16" s="7" t="e">
        <f>SUM(INDEX('Contract 1 Input'!$A$27:$E$1238,MATCH(DATE(LEFT($A16,4),7,1),'Contract 1 Input'!$A$27:$A$1238),5):INDEX('Contract 1 Input'!$A$27:$E$1238,MATCH(DATE(RIGHT($A16,4),6,1),'Contract 1 Input'!$A$27:$A$1238),5))</f>
        <v>#VALUE!</v>
      </c>
      <c r="C16" s="7" t="e">
        <f>SUM(INDEX('Contract 1 Input'!$A$27:$E$1238,MATCH(DATE(LEFT($A16,4),7,1),'Contract 1 Input'!$A$27:$A$1238),4):INDEX('Contract 1 Input'!$A$27:$E$1238,MATCH(DATE(RIGHT($A16,4),6,1),'Contract 1 Input'!$A$27:$A$1238),4))</f>
        <v>#VALUE!</v>
      </c>
      <c r="E16" s="10"/>
    </row>
    <row r="17" spans="1:20" ht="22.5" customHeight="1" x14ac:dyDescent="0.25">
      <c r="A17" s="148" t="e">
        <f t="shared" si="0"/>
        <v>#VALUE!</v>
      </c>
      <c r="B17" s="7" t="e">
        <f>SUM(INDEX('Contract 1 Input'!$A$27:$E$1238,MATCH(DATE(LEFT($A17,4),7,1),'Contract 1 Input'!$A$27:$A$1238),5):INDEX('Contract 1 Input'!$A$27:$E$1238,MATCH(DATE(RIGHT($A17,4),6,1),'Contract 1 Input'!$A$27:$A$1238),5))</f>
        <v>#VALUE!</v>
      </c>
      <c r="C17" s="7" t="e">
        <f>SUM(INDEX('Contract 1 Input'!$A$27:$E$1238,MATCH(DATE(LEFT($A17,4),7,1),'Contract 1 Input'!$A$27:$A$1238),4):INDEX('Contract 1 Input'!$A$27:$E$1238,MATCH(DATE(RIGHT($A17,4),6,1),'Contract 1 Input'!$A$27:$A$1238),4))</f>
        <v>#VALUE!</v>
      </c>
      <c r="E17" s="151"/>
    </row>
    <row r="18" spans="1:20" ht="22.5" customHeight="1" x14ac:dyDescent="0.25">
      <c r="A18" s="148" t="e">
        <f t="shared" si="0"/>
        <v>#VALUE!</v>
      </c>
      <c r="B18" s="7" t="e">
        <f>SUM(INDEX('Contract 1 Input'!$A$27:$E$1238,MATCH(DATE(LEFT($A18,4),7,1),'Contract 1 Input'!$A$27:$A$1238),5):INDEX('Contract 1 Input'!$A$27:$E$1238,MATCH(DATE(RIGHT($A18,4),6,1),'Contract 1 Input'!$A$27:$A$1238),5))</f>
        <v>#VALUE!</v>
      </c>
      <c r="C18" s="7" t="e">
        <f>SUM(INDEX('Contract 1 Input'!$A$27:$E$1238,MATCH(DATE(LEFT($A18,4),7,1),'Contract 1 Input'!$A$27:$A$1238),4):INDEX('Contract 1 Input'!$A$27:$E$1238,MATCH(DATE(RIGHT($A18,4),6,1),'Contract 1 Input'!$A$27:$A$1238),4))</f>
        <v>#VALUE!</v>
      </c>
      <c r="E18" s="152"/>
      <c r="F18" s="9"/>
      <c r="G18" s="9"/>
      <c r="H18" s="9"/>
    </row>
    <row r="19" spans="1:20" ht="22.5" customHeight="1" x14ac:dyDescent="0.25">
      <c r="A19" s="148" t="e">
        <f t="shared" si="0"/>
        <v>#VALUE!</v>
      </c>
      <c r="B19" s="7" t="e">
        <f>SUM(INDEX('Contract 1 Input'!$A$27:$E$1238,MATCH(DATE(LEFT($A19,4),7,1),'Contract 1 Input'!$A$27:$A$1238),5):INDEX('Contract 1 Input'!$A$27:$E$1238,MATCH(DATE(RIGHT($A19,4),6,1),'Contract 1 Input'!$A$27:$A$1238),5))</f>
        <v>#VALUE!</v>
      </c>
      <c r="C19" s="7" t="e">
        <f>SUM(INDEX('Contract 1 Input'!$A$27:$E$1238,MATCH(DATE(LEFT($A19,4),7,1),'Contract 1 Input'!$A$27:$A$1238),4):INDEX('Contract 1 Input'!$A$27:$E$1238,MATCH(DATE(RIGHT($A19,4),6,1),'Contract 1 Input'!$A$27:$A$1238),4))</f>
        <v>#VALUE!</v>
      </c>
      <c r="E19" s="152"/>
      <c r="F19" s="9"/>
      <c r="G19" s="9"/>
      <c r="H19" s="9"/>
    </row>
    <row r="20" spans="1:20" ht="22.5" customHeight="1" x14ac:dyDescent="0.25">
      <c r="A20" s="148" t="e">
        <f t="shared" si="0"/>
        <v>#VALUE!</v>
      </c>
      <c r="B20" s="7" t="e">
        <f>SUM(INDEX('Contract 1 Input'!$A$27:$E$1238,MATCH(DATE(LEFT($A20,4),7,1),'Contract 1 Input'!$A$27:$A$1238),5):INDEX('Contract 1 Input'!$A$27:$E$1238,MATCH(DATE(RIGHT($A20,4),6,1),'Contract 1 Input'!$A$27:$A$1238),5))</f>
        <v>#VALUE!</v>
      </c>
      <c r="C20" s="7" t="e">
        <f>SUM(INDEX('Contract 1 Input'!$A$27:$E$1238,MATCH(DATE(LEFT($A20,4),7,1),'Contract 1 Input'!$A$27:$A$1238),4):INDEX('Contract 1 Input'!$A$27:$E$1238,MATCH(DATE(RIGHT($A20,4),6,1),'Contract 1 Input'!$A$27:$A$1238),4))</f>
        <v>#VALUE!</v>
      </c>
      <c r="E20" s="151"/>
    </row>
    <row r="21" spans="1:20" ht="22.5" customHeight="1" x14ac:dyDescent="0.25">
      <c r="A21" s="148" t="e">
        <f t="shared" si="0"/>
        <v>#VALUE!</v>
      </c>
      <c r="B21" s="7" t="e">
        <f>SUM(INDEX('Contract 1 Input'!$A$27:$E$1238,MATCH(DATE(LEFT($A21,4),7,1),'Contract 1 Input'!$A$27:$A$1238),5):INDEX('Contract 1 Input'!$A$27:$E$1238,MATCH(DATE(RIGHT($A21,4),6,1),'Contract 1 Input'!$A$27:$A$1238),5))</f>
        <v>#VALUE!</v>
      </c>
      <c r="C21" s="7" t="e">
        <f>SUM(INDEX('Contract 1 Input'!$A$27:$E$1238,MATCH(DATE(LEFT($A21,4),7,1),'Contract 1 Input'!$A$27:$A$1238),4):INDEX('Contract 1 Input'!$A$27:$E$1238,MATCH(DATE(RIGHT($A21,4),6,1),'Contract 1 Input'!$A$27:$A$1238),4))</f>
        <v>#VALUE!</v>
      </c>
      <c r="E21" s="152"/>
    </row>
    <row r="22" spans="1:20" ht="22.5" customHeight="1" x14ac:dyDescent="0.25">
      <c r="A22" s="148" t="e">
        <f t="shared" si="0"/>
        <v>#VALUE!</v>
      </c>
      <c r="B22" s="7" t="e">
        <f>SUM(INDEX('Contract 1 Input'!$A$27:$E$1238,MATCH(DATE(LEFT($A22,4),7,1),'Contract 1 Input'!$A$27:$A$1238),5):INDEX('Contract 1 Input'!$A$27:$E$1238,MATCH(DATE(RIGHT($A22,4),6,1),'Contract 1 Input'!$A$27:$A$1238),5))</f>
        <v>#VALUE!</v>
      </c>
      <c r="C22" s="7" t="e">
        <f>SUM(INDEX('Contract 1 Input'!$A$27:$E$1238,MATCH(DATE(LEFT($A22,4),7,1),'Contract 1 Input'!$A$27:$A$1238),4):INDEX('Contract 1 Input'!$A$27:$E$1238,MATCH(DATE(RIGHT($A22,4),6,1),'Contract 1 Input'!$A$27:$A$1238),4))</f>
        <v>#VALUE!</v>
      </c>
      <c r="E22" s="152"/>
      <c r="F22" s="153"/>
      <c r="G22" s="153"/>
      <c r="H22" s="153"/>
      <c r="I22" s="153"/>
      <c r="J22" s="153"/>
      <c r="K22" s="153"/>
      <c r="L22" s="153"/>
      <c r="M22" s="153"/>
      <c r="N22" s="153"/>
      <c r="O22" s="153"/>
      <c r="P22" s="153"/>
      <c r="Q22" s="153"/>
      <c r="R22" s="153"/>
      <c r="S22" s="153"/>
      <c r="T22" s="153"/>
    </row>
    <row r="23" spans="1:20" ht="22.5" customHeight="1" x14ac:dyDescent="0.25">
      <c r="A23" s="148" t="e">
        <f t="shared" si="0"/>
        <v>#VALUE!</v>
      </c>
      <c r="B23" s="7" t="e">
        <f>SUM(INDEX('Contract 1 Input'!$A$27:$E$1238,MATCH(DATE(LEFT($A23,4),7,1),'Contract 1 Input'!$A$27:$A$1238),5):INDEX('Contract 1 Input'!$A$27:$E$1238,MATCH(DATE(RIGHT($A23,4),6,1),'Contract 1 Input'!$A$27:$A$1238),5))</f>
        <v>#VALUE!</v>
      </c>
      <c r="C23" s="7" t="e">
        <f>SUM(INDEX('Contract 1 Input'!$A$27:$E$1238,MATCH(DATE(LEFT($A23,4),7,1),'Contract 1 Input'!$A$27:$A$1238),4):INDEX('Contract 1 Input'!$A$27:$E$1238,MATCH(DATE(RIGHT($A23,4),6,1),'Contract 1 Input'!$A$27:$A$1238),4))</f>
        <v>#VALUE!</v>
      </c>
      <c r="F23" s="153"/>
      <c r="G23" s="153"/>
      <c r="H23" s="153"/>
      <c r="I23" s="153"/>
      <c r="J23" s="153"/>
      <c r="K23" s="153"/>
      <c r="L23" s="153"/>
      <c r="M23" s="153"/>
      <c r="N23" s="153"/>
      <c r="O23" s="153"/>
      <c r="P23" s="153"/>
      <c r="Q23" s="153"/>
      <c r="R23" s="153"/>
      <c r="S23" s="153"/>
      <c r="T23" s="153"/>
    </row>
    <row r="24" spans="1:20" ht="22.5" customHeight="1" x14ac:dyDescent="0.25">
      <c r="A24" s="148" t="e">
        <f t="shared" si="0"/>
        <v>#VALUE!</v>
      </c>
      <c r="B24" s="7" t="e">
        <f>SUM(INDEX('Contract 1 Input'!$A$27:$E$1238,MATCH(DATE(LEFT($A24,4),7,1),'Contract 1 Input'!$A$27:$A$1238),5):INDEX('Contract 1 Input'!$A$27:$E$1238,MATCH(DATE(RIGHT($A24,4),6,1),'Contract 1 Input'!$A$27:$A$1238),5))</f>
        <v>#VALUE!</v>
      </c>
      <c r="C24" s="7" t="e">
        <f>SUM(INDEX('Contract 1 Input'!$A$27:$E$1238,MATCH(DATE(LEFT($A24,4),7,1),'Contract 1 Input'!$A$27:$A$1238),4):INDEX('Contract 1 Input'!$A$27:$E$1238,MATCH(DATE(RIGHT($A24,4),6,1),'Contract 1 Input'!$A$27:$A$1238),4))</f>
        <v>#VALUE!</v>
      </c>
      <c r="F24" s="147"/>
      <c r="G24" s="147"/>
      <c r="H24" s="147"/>
      <c r="I24" s="147"/>
      <c r="J24" s="147"/>
      <c r="K24" s="147"/>
      <c r="L24" s="147"/>
      <c r="M24" s="147"/>
      <c r="N24" s="147"/>
      <c r="O24" s="147"/>
      <c r="P24" s="147"/>
      <c r="Q24" s="147"/>
      <c r="R24" s="147"/>
      <c r="S24" s="147"/>
      <c r="T24" s="147"/>
    </row>
    <row r="25" spans="1:20" ht="22.5" customHeight="1" x14ac:dyDescent="0.25">
      <c r="A25" s="148" t="e">
        <f>LEFT(A24,4)+5&amp;"–"&amp;RIGHT(A24,4)+5</f>
        <v>#VALUE!</v>
      </c>
      <c r="B25" s="7" t="e">
        <f>SUM(INDEX('Contract 1 Input'!$A$27:$E$1238,MATCH(DATE(LEFT($A25,4),7,1),'Contract 1 Input'!$A$27:$A$1238),5):INDEX('Contract 1 Input'!$A$27:$E$1238,MATCH(DATE(RIGHT($A25,4),6,1),'Contract 1 Input'!$A$27:$A$1238),5))</f>
        <v>#VALUE!</v>
      </c>
      <c r="C25" s="7" t="e">
        <f>SUM(INDEX('Contract 1 Input'!$A$27:$E$1238,MATCH(DATE(LEFT($A25,4),7,1),'Contract 1 Input'!$A$27:$A$1238),4):INDEX('Contract 1 Input'!$A$27:$E$1238,MATCH(DATE(RIGHT($A25,4),6,1),'Contract 1 Input'!$A$27:$A$1238),4))</f>
        <v>#VALUE!</v>
      </c>
    </row>
    <row r="26" spans="1:20" ht="22.5" customHeight="1" x14ac:dyDescent="0.25">
      <c r="A26" s="148" t="e">
        <f t="shared" si="0"/>
        <v>#VALUE!</v>
      </c>
      <c r="B26" s="7" t="e">
        <f>SUM(INDEX('Contract 1 Input'!$A$27:$E$1238,MATCH(DATE(LEFT($A26,4),7,1),'Contract 1 Input'!$A$27:$A$1238),5):INDEX('Contract 1 Input'!$A$27:$E$1238,MATCH(DATE(RIGHT($A26,4),6,1),'Contract 1 Input'!$A$27:$A$1238),5))</f>
        <v>#VALUE!</v>
      </c>
      <c r="C26" s="7" t="e">
        <f>SUM(INDEX('Contract 1 Input'!$A$27:$E$1238,MATCH(DATE(LEFT($A26,4),7,1),'Contract 1 Input'!$A$27:$A$1238),4):INDEX('Contract 1 Input'!$A$27:$E$1238,MATCH(DATE(RIGHT($A26,4),6,1),'Contract 1 Input'!$A$27:$A$1238),4))</f>
        <v>#VALUE!</v>
      </c>
    </row>
    <row r="27" spans="1:20" ht="22.5" customHeight="1" x14ac:dyDescent="0.25">
      <c r="A27" s="148" t="e">
        <f t="shared" si="0"/>
        <v>#VALUE!</v>
      </c>
      <c r="B27" s="7" t="e">
        <f>SUM(INDEX('Contract 1 Input'!$A$27:$E$1238,MATCH(DATE(LEFT($A27,4),7,1),'Contract 1 Input'!$A$27:$A$1238),5):INDEX('Contract 1 Input'!$A$27:$E$1238,MATCH(DATE(RIGHT($A27,4),6,1),'Contract 1 Input'!$A$27:$A$1238),5))</f>
        <v>#VALUE!</v>
      </c>
      <c r="C27" s="7" t="e">
        <f>SUM(INDEX('Contract 1 Input'!$A$27:$E$1238,MATCH(DATE(LEFT($A27,4),7,1),'Contract 1 Input'!$A$27:$A$1238),4):INDEX('Contract 1 Input'!$A$27:$E$1238,MATCH(DATE(RIGHT($A27,4),6,1),'Contract 1 Input'!$A$27:$A$1238),4))</f>
        <v>#VALUE!</v>
      </c>
    </row>
    <row r="28" spans="1:20" ht="22.5" customHeight="1" x14ac:dyDescent="0.25">
      <c r="A28" s="148" t="e">
        <f t="shared" si="0"/>
        <v>#VALUE!</v>
      </c>
      <c r="B28" s="7" t="e">
        <f>SUM(INDEX('Contract 1 Input'!$A$27:$E$1238,MATCH(DATE(LEFT($A28,4),7,1),'Contract 1 Input'!$A$27:$A$1238),5):INDEX('Contract 1 Input'!$A$27:$E$1238,MATCH(DATE(RIGHT($A28,4),6,1),'Contract 1 Input'!$A$27:$A$1238),5))</f>
        <v>#VALUE!</v>
      </c>
      <c r="C28" s="7" t="e">
        <f>SUM(INDEX('Contract 1 Input'!$A$27:$E$1238,MATCH(DATE(LEFT($A28,4),7,1),'Contract 1 Input'!$A$27:$A$1238),4):INDEX('Contract 1 Input'!$A$27:$E$1238,MATCH(DATE(RIGHT($A28,4),6,1),'Contract 1 Input'!$A$27:$A$1238),4))</f>
        <v>#VALUE!</v>
      </c>
    </row>
    <row r="29" spans="1:20" ht="22.5" customHeight="1" x14ac:dyDescent="0.25">
      <c r="A29" s="148" t="e">
        <f>LEFT(A28,4)+5&amp;"–"&amp;RIGHT(A28,4)+5</f>
        <v>#VALUE!</v>
      </c>
      <c r="B29" s="7" t="e">
        <f>SUM(INDEX('Contract 1 Input'!$A$27:$E$1238,MATCH(DATE(LEFT($A29,4),7,1),'Contract 1 Input'!$A$27:$A$1238),5):INDEX('Contract 1 Input'!$A$27:$E$1238,MATCH(DATE(RIGHT($A29,4),6,1),'Contract 1 Input'!$A$27:$A$1238),5))</f>
        <v>#VALUE!</v>
      </c>
      <c r="C29" s="7" t="e">
        <f>SUM(INDEX('Contract 1 Input'!$A$27:$E$1238,MATCH(DATE(LEFT($A29,4),7,1),'Contract 1 Input'!$A$27:$A$1238),4):INDEX('Contract 1 Input'!$A$27:$E$1238,MATCH(DATE(RIGHT($A29,4),6,1),'Contract 1 Input'!$A$27:$A$1238),4))</f>
        <v>#VALUE!</v>
      </c>
    </row>
    <row r="30" spans="1:20" ht="22.5" customHeight="1" x14ac:dyDescent="0.25">
      <c r="A30" s="148" t="e">
        <f>LEFT(A29,4)+5&amp;"–"&amp;RIGHT(A29,4)+5</f>
        <v>#VALUE!</v>
      </c>
      <c r="B30" s="7" t="e">
        <f>SUM(INDEX('Contract 1 Input'!$A$27:$E$1238,MATCH(DATE(LEFT($A30,4),7,1),'Contract 1 Input'!$A$27:$A$1238),5):INDEX('Contract 1 Input'!$A$27:$E$1238,MATCH(DATE(RIGHT($A30,4),6,1),'Contract 1 Input'!$A$27:$A$1238),5))</f>
        <v>#VALUE!</v>
      </c>
      <c r="C30" s="7" t="e">
        <f>SUM(INDEX('Contract 1 Input'!$A$27:$E$1238,MATCH(DATE(LEFT($A30,4),7,1),'Contract 1 Input'!$A$27:$A$1238),4):INDEX('Contract 1 Input'!$A$27:$E$1238,MATCH(DATE(RIGHT($A30,4),6,1),'Contract 1 Input'!$A$27:$A$1238),4))</f>
        <v>#VALUE!</v>
      </c>
    </row>
    <row r="31" spans="1:20" ht="22.5" customHeight="1" x14ac:dyDescent="0.25">
      <c r="A31" s="148" t="e">
        <f>LEFT(A30,4)+5&amp;"–"&amp;RIGHT(A30,4)+5</f>
        <v>#VALUE!</v>
      </c>
      <c r="B31" s="7" t="e">
        <f>SUM(INDEX('Contract 1 Input'!$A$27:$E$1238,MATCH(DATE(LEFT($A31,4),7,1),'Contract 1 Input'!$A$27:$A$1238),5):INDEX('Contract 1 Input'!$A$27:$E$1238,MATCH(DATE(RIGHT($A31,4),6,1),'Contract 1 Input'!$A$27:$A$1238),5))</f>
        <v>#VALUE!</v>
      </c>
      <c r="C31" s="7" t="e">
        <f>SUM(INDEX('Contract 1 Input'!$A$27:$E$1238,MATCH(DATE(LEFT($A31,4),7,1),'Contract 1 Input'!$A$27:$A$1238),4):INDEX('Contract 1 Input'!$A$27:$E$1238,MATCH(DATE(RIGHT($A31,4),6,1),'Contract 1 Input'!$A$27:$A$1238),4))</f>
        <v>#VALUE!</v>
      </c>
    </row>
    <row r="32" spans="1:20" ht="22.5" customHeight="1" x14ac:dyDescent="0.25">
      <c r="A32" s="148" t="e">
        <f>LEFT(A31,4)+5&amp;"–"&amp;RIGHT(A31,4)+5</f>
        <v>#VALUE!</v>
      </c>
      <c r="B32" s="7" t="e">
        <f>SUM(INDEX('Contract 1 Input'!$A$27:$E$1238,MATCH(DATE(LEFT($A32,4),7,1),'Contract 1 Input'!$A$27:$A$1238),5):INDEX('Contract 1 Input'!$A$27:$E$1238,MATCH(DATE(RIGHT($A32,4),6,1),'Contract 1 Input'!$A$27:$A$1238),5))</f>
        <v>#VALUE!</v>
      </c>
      <c r="C32" s="7" t="e">
        <f>SUM(INDEX('Contract 1 Input'!$A$27:$E$1238,MATCH(DATE(LEFT($A32,4),7,1),'Contract 1 Input'!$A$27:$A$1238),4):INDEX('Contract 1 Input'!$A$27:$E$1238,MATCH(DATE(RIGHT($A32,4),6,1),'Contract 1 Input'!$A$27:$A$1238),4))</f>
        <v>#VALUE!</v>
      </c>
    </row>
    <row r="34" ht="15" customHeight="1" x14ac:dyDescent="0.2"/>
    <row r="36" ht="35.25" customHeight="1" x14ac:dyDescent="0.2"/>
  </sheetData>
  <sheetProtection sheet="1" formatColumns="0" formatRows="0"/>
  <mergeCells count="10">
    <mergeCell ref="A7:B7"/>
    <mergeCell ref="E7:E8"/>
    <mergeCell ref="E10:E12"/>
    <mergeCell ref="E14:E15"/>
    <mergeCell ref="A1:E1"/>
    <mergeCell ref="A3:B3"/>
    <mergeCell ref="A4:B4"/>
    <mergeCell ref="E4:E5"/>
    <mergeCell ref="A5:B5"/>
    <mergeCell ref="A6:B6"/>
  </mergeCells>
  <dataValidations count="2">
    <dataValidation type="textLength" operator="lessThan" allowBlank="1" showInputMessage="1" showErrorMessage="1" sqref="A33:C1048576" xr:uid="{675942B3-8664-4A47-9B79-C9BF6C3E98C4}">
      <formula1>0</formula1>
    </dataValidation>
    <dataValidation operator="lessThan" allowBlank="1" showInputMessage="1" showErrorMessage="1" sqref="F1:G2 A1:A2 H1:XFD5 A7:C32" xr:uid="{A9C3D677-DF9A-4A7E-8F0D-31A8F2F9D6F0}"/>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05A984B-4160-472E-AB5A-C042CBC268A2}">
          <x14:formula1>
            <xm:f>'Drop-down menus'!$M$1:$M$2</xm:f>
          </x14:formula1>
          <xm:sqref>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25DB-F91D-4531-BF15-7A3BD5D6A95D}">
  <sheetPr>
    <pageSetUpPr fitToPage="1"/>
  </sheetPr>
  <dimension ref="A1:AC1239"/>
  <sheetViews>
    <sheetView zoomScale="80" zoomScaleNormal="80" workbookViewId="0">
      <selection activeCell="H10" sqref="H10"/>
    </sheetView>
  </sheetViews>
  <sheetFormatPr defaultRowHeight="15" x14ac:dyDescent="0.2"/>
  <cols>
    <col min="1" max="1" width="30.7109375" style="14" customWidth="1"/>
    <col min="2" max="2" width="28.7109375" style="13" hidden="1" customWidth="1"/>
    <col min="3" max="4" width="30.7109375" style="15" customWidth="1"/>
    <col min="5" max="5" width="30.7109375" style="14" customWidth="1"/>
    <col min="6" max="6" width="30.7109375" style="15" customWidth="1"/>
    <col min="7" max="7" width="27.28515625" style="15" customWidth="1"/>
    <col min="8" max="9" width="27.28515625" style="14" customWidth="1"/>
    <col min="10" max="10" width="35.5703125" style="78" hidden="1" customWidth="1"/>
    <col min="11" max="11" width="21" style="78" hidden="1" customWidth="1"/>
    <col min="12" max="12" width="26.28515625" style="78" hidden="1" customWidth="1"/>
    <col min="13" max="13" width="23.5703125" style="78" hidden="1" customWidth="1"/>
    <col min="14" max="14" width="26" style="78" hidden="1" customWidth="1"/>
    <col min="15" max="15" width="31.28515625" style="79" bestFit="1" customWidth="1"/>
    <col min="16" max="16" width="17.5703125" style="40" bestFit="1" customWidth="1"/>
    <col min="17" max="17" width="23.28515625" style="40" customWidth="1"/>
    <col min="18" max="18" width="30.7109375" style="40" customWidth="1"/>
    <col min="19" max="19" width="47.7109375" style="40" customWidth="1"/>
    <col min="20" max="20" width="9.5703125" style="40" customWidth="1"/>
    <col min="21" max="29" width="9.140625" style="40"/>
    <col min="30" max="16384" width="9.140625" style="14"/>
  </cols>
  <sheetData>
    <row r="1" spans="1:29" ht="45" customHeight="1" x14ac:dyDescent="0.2">
      <c r="A1" s="168" t="s">
        <v>1614</v>
      </c>
      <c r="B1" s="168"/>
      <c r="C1" s="168"/>
      <c r="D1" s="168"/>
      <c r="E1" s="168"/>
      <c r="F1" s="168"/>
    </row>
    <row r="2" spans="1:29" ht="45" customHeight="1" x14ac:dyDescent="0.2">
      <c r="A2" s="169" t="s">
        <v>1522</v>
      </c>
      <c r="B2" s="169"/>
      <c r="C2" s="169"/>
      <c r="D2" s="169"/>
      <c r="E2" s="169"/>
      <c r="F2" s="169"/>
    </row>
    <row r="3" spans="1:29" s="17" customFormat="1" ht="35.25" customHeight="1" x14ac:dyDescent="0.25">
      <c r="A3" s="170" t="s">
        <v>1463</v>
      </c>
      <c r="B3" s="171"/>
      <c r="C3" s="171"/>
      <c r="D3" s="171"/>
      <c r="E3" s="171"/>
      <c r="F3" s="171"/>
      <c r="G3" s="101"/>
      <c r="H3" s="101"/>
      <c r="I3" s="101"/>
      <c r="J3" s="80"/>
      <c r="K3" s="80"/>
      <c r="L3" s="80"/>
      <c r="M3" s="80"/>
      <c r="N3" s="80"/>
      <c r="O3" s="81"/>
      <c r="P3" s="16"/>
      <c r="Q3" s="16"/>
      <c r="R3" s="16"/>
      <c r="S3" s="16"/>
      <c r="T3" s="40"/>
      <c r="U3" s="18"/>
      <c r="V3" s="40"/>
      <c r="W3" s="40"/>
      <c r="X3" s="40"/>
      <c r="Y3" s="40"/>
      <c r="Z3" s="40"/>
      <c r="AA3" s="40"/>
      <c r="AB3" s="40"/>
      <c r="AC3" s="40"/>
    </row>
    <row r="4" spans="1:29" ht="33.75" customHeight="1" x14ac:dyDescent="0.25">
      <c r="A4" s="177" t="s">
        <v>34</v>
      </c>
      <c r="B4" s="178"/>
      <c r="C4" s="178"/>
      <c r="D4" s="178"/>
      <c r="E4" s="178"/>
      <c r="F4" s="179"/>
      <c r="G4" s="19"/>
      <c r="H4" s="19"/>
      <c r="I4" s="19"/>
      <c r="J4" s="82"/>
    </row>
    <row r="5" spans="1:29" ht="23.25" customHeight="1" x14ac:dyDescent="0.25">
      <c r="A5" s="172" t="s">
        <v>1479</v>
      </c>
      <c r="B5" s="173"/>
      <c r="C5" s="173"/>
      <c r="D5" s="174"/>
      <c r="E5" s="180"/>
      <c r="F5" s="181"/>
      <c r="G5" s="20"/>
      <c r="H5" s="20"/>
      <c r="I5" s="20"/>
      <c r="J5" s="95"/>
      <c r="K5" s="83"/>
      <c r="L5" s="83"/>
      <c r="M5" s="83"/>
      <c r="N5" s="83"/>
      <c r="O5" s="84"/>
      <c r="P5" s="21"/>
      <c r="Q5" s="22"/>
      <c r="R5" s="22"/>
    </row>
    <row r="6" spans="1:29" ht="23.25" customHeight="1" x14ac:dyDescent="0.25">
      <c r="A6" s="172" t="s">
        <v>1478</v>
      </c>
      <c r="B6" s="173"/>
      <c r="C6" s="173"/>
      <c r="D6" s="174"/>
      <c r="E6" s="182"/>
      <c r="F6" s="183"/>
      <c r="G6" s="23"/>
      <c r="H6" s="23"/>
      <c r="I6" s="23"/>
      <c r="J6" s="95"/>
      <c r="O6" s="78"/>
      <c r="P6" s="14"/>
      <c r="Q6" s="22"/>
      <c r="R6" s="22"/>
    </row>
    <row r="7" spans="1:29" ht="23.25" hidden="1" customHeight="1" x14ac:dyDescent="0.25">
      <c r="A7" s="172" t="s">
        <v>1453</v>
      </c>
      <c r="B7" s="173"/>
      <c r="C7" s="173"/>
      <c r="D7" s="174"/>
      <c r="E7" s="248" t="s">
        <v>17</v>
      </c>
      <c r="F7" s="249"/>
      <c r="G7" s="24" t="s">
        <v>1454</v>
      </c>
      <c r="H7" s="20"/>
      <c r="I7" s="20"/>
      <c r="O7" s="85"/>
      <c r="P7" s="71"/>
      <c r="Q7" s="22"/>
      <c r="R7" s="22"/>
    </row>
    <row r="8" spans="1:29" ht="23.25" customHeight="1" x14ac:dyDescent="0.25">
      <c r="A8" s="172" t="s">
        <v>1457</v>
      </c>
      <c r="B8" s="173"/>
      <c r="C8" s="173"/>
      <c r="D8" s="174"/>
      <c r="E8" s="180"/>
      <c r="F8" s="181"/>
      <c r="G8" s="24"/>
      <c r="H8" s="20"/>
      <c r="I8" s="20"/>
      <c r="O8" s="85"/>
      <c r="P8" s="71"/>
      <c r="Q8" s="22"/>
      <c r="R8" s="22"/>
    </row>
    <row r="9" spans="1:29" ht="23.25" customHeight="1" x14ac:dyDescent="0.25">
      <c r="A9" s="172" t="s">
        <v>1452</v>
      </c>
      <c r="B9" s="173"/>
      <c r="C9" s="173"/>
      <c r="D9" s="174"/>
      <c r="E9" s="186"/>
      <c r="F9" s="187"/>
      <c r="G9" s="23"/>
      <c r="H9" s="25"/>
      <c r="I9" s="25"/>
      <c r="O9" s="78"/>
      <c r="P9" s="14"/>
      <c r="Q9" s="22"/>
      <c r="R9" s="22"/>
    </row>
    <row r="10" spans="1:29" ht="23.25" customHeight="1" x14ac:dyDescent="0.25">
      <c r="A10" s="172" t="s">
        <v>1477</v>
      </c>
      <c r="B10" s="173"/>
      <c r="C10" s="173"/>
      <c r="D10" s="174"/>
      <c r="E10" s="175"/>
      <c r="F10" s="176"/>
      <c r="G10" s="25"/>
      <c r="H10" s="25"/>
      <c r="I10" s="25"/>
      <c r="O10" s="78"/>
      <c r="P10" s="14"/>
      <c r="R10" s="22"/>
    </row>
    <row r="11" spans="1:29" ht="23.25" customHeight="1" x14ac:dyDescent="0.25">
      <c r="A11" s="172" t="s">
        <v>37</v>
      </c>
      <c r="B11" s="173"/>
      <c r="C11" s="173"/>
      <c r="D11" s="174"/>
      <c r="E11" s="175"/>
      <c r="F11" s="176"/>
      <c r="G11" s="102"/>
      <c r="H11" s="103"/>
      <c r="I11" s="103"/>
      <c r="O11" s="78"/>
      <c r="P11" s="14"/>
      <c r="R11" s="22"/>
    </row>
    <row r="12" spans="1:29" ht="23.25" customHeight="1" x14ac:dyDescent="0.25">
      <c r="A12" s="172" t="s">
        <v>1481</v>
      </c>
      <c r="B12" s="173"/>
      <c r="C12" s="173"/>
      <c r="D12" s="174"/>
      <c r="E12" s="175"/>
      <c r="F12" s="176"/>
      <c r="G12" s="104" t="str">
        <f>IF(OR(AND($E$11='Drop-down menus'!$M$1,OR($E$12='Drop-down menus'!$O$2,$E$12='Drop-down menus'!$O$3)),AND($E$11='Drop-down menus'!$M$2,$E$12='Drop-down menus'!$O$1)),"ERROR - Fund Types Do Not Agree","")</f>
        <v/>
      </c>
      <c r="H12" s="103"/>
      <c r="I12" s="103"/>
      <c r="O12" s="78"/>
      <c r="P12" s="14"/>
      <c r="R12" s="22"/>
    </row>
    <row r="13" spans="1:29" ht="23.25" customHeight="1" x14ac:dyDescent="0.25">
      <c r="A13" s="172" t="s">
        <v>1563</v>
      </c>
      <c r="B13" s="173"/>
      <c r="C13" s="173"/>
      <c r="D13" s="174"/>
      <c r="E13" s="188"/>
      <c r="F13" s="189"/>
      <c r="G13" s="20"/>
      <c r="H13" s="20"/>
      <c r="I13" s="20"/>
      <c r="J13" s="74" t="s">
        <v>1493</v>
      </c>
      <c r="K13" s="75">
        <v>44744</v>
      </c>
      <c r="L13" s="76" t="str">
        <f>IF(OR($E$13&gt;=$K$13,$E$13=""),"Yes","No")</f>
        <v>Yes</v>
      </c>
      <c r="O13" s="78"/>
      <c r="P13" s="14"/>
      <c r="R13" s="22"/>
    </row>
    <row r="14" spans="1:29" ht="23.25" customHeight="1" x14ac:dyDescent="0.2">
      <c r="A14" s="203" t="s">
        <v>32</v>
      </c>
      <c r="B14" s="204"/>
      <c r="C14" s="204"/>
      <c r="D14" s="205"/>
      <c r="E14" s="197" t="e">
        <f t="array" ref="E14">INDEX(A27:C1238,MATCH(FALSE,ISBLANK(C27:C1238),0),0)</f>
        <v>#N/A</v>
      </c>
      <c r="F14" s="198"/>
      <c r="G14" s="27"/>
      <c r="H14" s="27"/>
      <c r="I14" s="27"/>
      <c r="O14" s="78"/>
      <c r="P14" s="14"/>
      <c r="Q14" s="69"/>
    </row>
    <row r="15" spans="1:29" ht="23.25" customHeight="1" x14ac:dyDescent="0.25">
      <c r="A15" s="172" t="s">
        <v>30</v>
      </c>
      <c r="B15" s="173"/>
      <c r="C15" s="173"/>
      <c r="D15" s="174"/>
      <c r="E15" s="211"/>
      <c r="F15" s="212"/>
      <c r="G15" s="28"/>
      <c r="H15" s="28"/>
      <c r="I15" s="29"/>
      <c r="O15" s="78"/>
      <c r="P15" s="14"/>
    </row>
    <row r="16" spans="1:29" ht="23.25" customHeight="1" x14ac:dyDescent="0.2">
      <c r="A16" s="193" t="s">
        <v>65</v>
      </c>
      <c r="B16" s="191"/>
      <c r="C16" s="191"/>
      <c r="D16" s="192"/>
      <c r="E16" s="201" t="e">
        <f>IF(E15="Beginning",ABS(NPV(E6/12,INDEX(A27:B1238,MATCH(E14,A27:A1238,0),2):$B$1238))*(1+E6/12),ABS(NPV(E6/12,INDEX(A27:B1238,MATCH(E14,A27:A1238,0),2):$B$1238)))</f>
        <v>#N/A</v>
      </c>
      <c r="F16" s="202"/>
      <c r="G16" s="30"/>
      <c r="H16" s="30"/>
      <c r="I16" s="30"/>
      <c r="J16" s="91" t="s">
        <v>1488</v>
      </c>
      <c r="K16" s="91" t="s">
        <v>1489</v>
      </c>
      <c r="L16" s="92" t="s">
        <v>1490</v>
      </c>
      <c r="M16" s="92" t="s">
        <v>1491</v>
      </c>
      <c r="N16" s="92" t="s">
        <v>1492</v>
      </c>
      <c r="O16" s="78"/>
      <c r="P16" s="14"/>
      <c r="Q16" s="22"/>
      <c r="R16" s="22"/>
    </row>
    <row r="17" spans="1:19" s="40" customFormat="1" ht="23.25" customHeight="1" x14ac:dyDescent="0.25">
      <c r="A17" s="194" t="s">
        <v>1501</v>
      </c>
      <c r="B17" s="195"/>
      <c r="C17" s="195"/>
      <c r="D17" s="196"/>
      <c r="E17" s="199"/>
      <c r="F17" s="200"/>
      <c r="G17" s="30"/>
      <c r="H17" s="30"/>
      <c r="I17" s="30"/>
      <c r="J17" s="93" t="e">
        <f>LEFT('Contract 2 Output'!$E$7,4)-1&amp;"–"&amp;RIGHT('Contract 2 Output'!$E$7,4)-1</f>
        <v>#VALUE!</v>
      </c>
      <c r="K17" s="94" t="e">
        <f>DATE(RIGHT(J17,4),6,1)</f>
        <v>#VALUE!</v>
      </c>
      <c r="L17" s="73">
        <f>(ROUND(SUMIFS($F$27:$F$1238,$A$27:$A$1238,$K$17),2))</f>
        <v>0</v>
      </c>
      <c r="M17" s="73" t="e">
        <f>IF(AND('Contract 2 Output'!$E$7&gt;'Contract 2 Input'!$J$20,'Contract 2 Output'!$E$7&lt;='Contract 2 Input'!$L$20),SUMIFS($H$27:$H$1238,$A$27:$A$1238,$K$17),0)</f>
        <v>#N/A</v>
      </c>
      <c r="N17" s="73" t="e">
        <f>IF(AND($J$17&gt;=$J$20,$J$17&lt;$L$20),$E$19,0)</f>
        <v>#VALUE!</v>
      </c>
      <c r="O17" s="84"/>
      <c r="P17" s="21"/>
      <c r="Q17" s="22"/>
      <c r="R17" s="22"/>
    </row>
    <row r="18" spans="1:19" s="40" customFormat="1" ht="23.25" customHeight="1" x14ac:dyDescent="0.25">
      <c r="A18" s="194" t="s">
        <v>1475</v>
      </c>
      <c r="B18" s="195"/>
      <c r="C18" s="195"/>
      <c r="D18" s="196"/>
      <c r="E18" s="199"/>
      <c r="F18" s="200"/>
      <c r="G18" s="30"/>
      <c r="H18" s="30"/>
      <c r="I18" s="30"/>
      <c r="J18" s="78"/>
      <c r="K18" s="78"/>
      <c r="L18" s="78"/>
      <c r="M18" s="78"/>
      <c r="N18" s="78"/>
      <c r="O18" s="84"/>
      <c r="P18" s="21"/>
      <c r="Q18" s="22"/>
      <c r="R18" s="22"/>
    </row>
    <row r="19" spans="1:19" s="40" customFormat="1" ht="23.25" customHeight="1" x14ac:dyDescent="0.2">
      <c r="A19" s="190" t="s">
        <v>1565</v>
      </c>
      <c r="B19" s="191"/>
      <c r="C19" s="191"/>
      <c r="D19" s="192"/>
      <c r="E19" s="219" t="e">
        <f>E16+E18+E17</f>
        <v>#N/A</v>
      </c>
      <c r="F19" s="220"/>
      <c r="G19" s="30"/>
      <c r="H19" s="30"/>
      <c r="I19" s="30"/>
      <c r="J19" s="114" t="s">
        <v>1494</v>
      </c>
      <c r="K19" s="114" t="s">
        <v>1495</v>
      </c>
      <c r="L19" s="114" t="s">
        <v>1487</v>
      </c>
      <c r="M19" s="114" t="s">
        <v>1496</v>
      </c>
      <c r="N19" s="78"/>
      <c r="O19" s="84"/>
      <c r="P19" s="21"/>
      <c r="Q19" s="22"/>
      <c r="R19" s="22"/>
    </row>
    <row r="20" spans="1:19" s="40" customFormat="1" ht="23.25" customHeight="1" x14ac:dyDescent="0.25">
      <c r="A20" s="193" t="s">
        <v>36</v>
      </c>
      <c r="B20" s="191"/>
      <c r="C20" s="191"/>
      <c r="D20" s="192"/>
      <c r="E20" s="217" t="s">
        <v>1461</v>
      </c>
      <c r="F20" s="218"/>
      <c r="G20" s="31"/>
      <c r="H20" s="32"/>
      <c r="I20" s="32"/>
      <c r="J20" s="72" t="e">
        <f>IF(OR(MONTH($E$14)=1,MONTH($E$14)=2,MONTH($E$14)=3,MONTH($E$14)=4,MONTH($E$14)=5,MONTH($E$14)=6),YEAR($E$14)-1&amp;"–"&amp;YEAR($E$14),YEAR($E$14)&amp;"–"&amp;YEAR($E$14)+1)</f>
        <v>#N/A</v>
      </c>
      <c r="K20" s="115" t="e">
        <f>EDATE($E$14,+($E$22-1))</f>
        <v>#N/A</v>
      </c>
      <c r="L20" s="72" t="e">
        <f>IF(OR(MONTH($K$20)=1,MONTH($K$20)=2,MONTH($K$20)=3,MONTH($K$20)=4,MONTH($K$20)=5,MONTH($K$20)=6),YEAR($K$20)-1&amp;"–"&amp;YEAR($K$20),YEAR($K$20)&amp;"–"&amp;YEAR($K$20)+1)</f>
        <v>#N/A</v>
      </c>
      <c r="M20" s="116" t="e">
        <f>IF($L$20='Contract 2 Output'!$E$7,$E$19,0)</f>
        <v>#N/A</v>
      </c>
      <c r="N20" s="78"/>
      <c r="O20" s="84"/>
      <c r="P20" s="21"/>
      <c r="Q20" s="22"/>
      <c r="R20" s="22"/>
    </row>
    <row r="21" spans="1:19" s="40" customFormat="1" ht="23.25" customHeight="1" x14ac:dyDescent="0.2">
      <c r="A21" s="203" t="s">
        <v>35</v>
      </c>
      <c r="B21" s="204"/>
      <c r="C21" s="204"/>
      <c r="D21" s="205"/>
      <c r="E21" s="215">
        <f>IF(E20="Subscription-Based Information Technology Arrangements",10*12,"0")</f>
        <v>120</v>
      </c>
      <c r="F21" s="216"/>
      <c r="G21" s="33"/>
      <c r="H21" s="33"/>
      <c r="I21" s="33"/>
      <c r="J21" s="78"/>
      <c r="K21" s="78"/>
      <c r="L21" s="78"/>
      <c r="M21" s="78"/>
      <c r="N21" s="78"/>
      <c r="O21" s="84"/>
      <c r="P21" s="21"/>
      <c r="Q21" s="22"/>
      <c r="R21" s="22"/>
    </row>
    <row r="22" spans="1:19" s="40" customFormat="1" ht="23.25" customHeight="1" x14ac:dyDescent="0.2">
      <c r="A22" s="203" t="s">
        <v>15</v>
      </c>
      <c r="B22" s="204"/>
      <c r="C22" s="204"/>
      <c r="D22" s="205"/>
      <c r="E22" s="215">
        <f>ROUND(COUNTIF(C27:C1238,"&lt;&gt;"&amp;""),1)</f>
        <v>0</v>
      </c>
      <c r="F22" s="216"/>
      <c r="G22" s="33"/>
      <c r="H22" s="33"/>
      <c r="I22" s="33"/>
      <c r="J22" s="78"/>
      <c r="K22" s="78"/>
      <c r="L22" s="78"/>
      <c r="M22" s="78"/>
      <c r="N22" s="78"/>
      <c r="O22" s="79"/>
    </row>
    <row r="23" spans="1:19" s="40" customFormat="1" ht="23.25" customHeight="1" x14ac:dyDescent="0.25">
      <c r="A23" s="190" t="s">
        <v>1462</v>
      </c>
      <c r="B23" s="209"/>
      <c r="C23" s="209"/>
      <c r="D23" s="210"/>
      <c r="E23" s="213">
        <f>IF(E21&lt;E22,E21,E22)</f>
        <v>0</v>
      </c>
      <c r="F23" s="214"/>
      <c r="G23" s="34"/>
      <c r="H23" s="34"/>
      <c r="I23" s="34"/>
      <c r="J23" s="78"/>
      <c r="K23" s="78"/>
      <c r="L23" s="78"/>
      <c r="M23" s="78"/>
      <c r="N23" s="78"/>
      <c r="O23" s="79"/>
      <c r="R23" s="22"/>
      <c r="S23" s="70"/>
    </row>
    <row r="24" spans="1:19" s="40" customFormat="1" ht="20.25" customHeight="1" x14ac:dyDescent="0.2">
      <c r="A24" s="35"/>
      <c r="B24" s="35"/>
      <c r="C24" s="35"/>
      <c r="D24" s="36"/>
      <c r="E24" s="14"/>
      <c r="F24" s="13"/>
      <c r="G24" s="13"/>
      <c r="H24" s="13"/>
      <c r="I24" s="13"/>
      <c r="J24" s="78"/>
      <c r="K24" s="78"/>
      <c r="L24" s="78"/>
      <c r="M24" s="78"/>
      <c r="N24" s="78"/>
      <c r="O24" s="79"/>
    </row>
    <row r="25" spans="1:19" s="40" customFormat="1" ht="87.75" customHeight="1" x14ac:dyDescent="0.25">
      <c r="A25" s="206" t="s">
        <v>1473</v>
      </c>
      <c r="B25" s="207"/>
      <c r="C25" s="207"/>
      <c r="D25" s="207"/>
      <c r="E25" s="207"/>
      <c r="F25" s="207"/>
      <c r="G25" s="207"/>
      <c r="H25" s="207"/>
      <c r="I25" s="208"/>
      <c r="J25" s="78"/>
      <c r="K25" s="78"/>
      <c r="L25" s="78"/>
      <c r="M25" s="78"/>
      <c r="N25" s="78"/>
      <c r="O25" s="79"/>
    </row>
    <row r="26" spans="1:19" s="40" customFormat="1" ht="66" customHeight="1" x14ac:dyDescent="0.25">
      <c r="A26" s="37" t="s">
        <v>0</v>
      </c>
      <c r="B26" s="38"/>
      <c r="C26" s="39" t="s">
        <v>12</v>
      </c>
      <c r="D26" s="37" t="s">
        <v>2</v>
      </c>
      <c r="E26" s="37" t="s">
        <v>1</v>
      </c>
      <c r="F26" s="38" t="str">
        <f>IF(E15="Beginning","Beginning Monthly Obligation Balance","Ending Monthly Obligation Balance")</f>
        <v>Ending Monthly Obligation Balance</v>
      </c>
      <c r="G26" s="38" t="s">
        <v>1566</v>
      </c>
      <c r="H26" s="38" t="s">
        <v>67</v>
      </c>
      <c r="I26" s="38" t="s">
        <v>1567</v>
      </c>
      <c r="J26" s="86" t="s">
        <v>1497</v>
      </c>
      <c r="K26" s="78"/>
      <c r="L26" s="78"/>
      <c r="M26" s="78"/>
      <c r="N26" s="78"/>
      <c r="O26" s="79"/>
    </row>
    <row r="27" spans="1:19" s="40" customFormat="1" ht="20.25" customHeight="1" x14ac:dyDescent="0.2">
      <c r="A27" s="41">
        <v>44743</v>
      </c>
      <c r="B27" s="42">
        <f>IF(C27&gt;0,C27*-1,C27)</f>
        <v>0</v>
      </c>
      <c r="C27" s="117"/>
      <c r="D27" s="43">
        <f>IF(C27&lt;&gt;"",IF(E15="Beginning",0,$E$16*($E$6/12)),0)</f>
        <v>0</v>
      </c>
      <c r="E27" s="44">
        <f t="shared" ref="E27:E90" si="0">C27-D27</f>
        <v>0</v>
      </c>
      <c r="F27" s="43">
        <f>IF(C27&lt;&gt;"",$E$16-E27,0)</f>
        <v>0</v>
      </c>
      <c r="G27" s="45">
        <f>IF(C27&lt;&gt;"",$E$19/$E$23,0)</f>
        <v>0</v>
      </c>
      <c r="H27" s="43">
        <f>IF(C27&lt;&gt;"",G27,0)</f>
        <v>0</v>
      </c>
      <c r="I27" s="43">
        <f>IF(C27&lt;&gt;"",$E$19-H27,0)</f>
        <v>0</v>
      </c>
      <c r="J27" s="78" t="str">
        <f>IF(OR(MONTH(A27)=1,MONTH(A27)=2,MONTH(A27)=3,MONTH(A27)=4,MONTH(A27)=5,MONTH(A27)=6),YEAR(A27)-1&amp;"–"&amp;YEAR(A27),YEAR(A27)&amp;"–"&amp;YEAR(A27)+1)</f>
        <v>2022–2023</v>
      </c>
      <c r="K27" s="78"/>
      <c r="L27" s="78"/>
      <c r="M27" s="78"/>
      <c r="N27" s="78"/>
      <c r="O27" s="79"/>
      <c r="Q27" s="46"/>
    </row>
    <row r="28" spans="1:19" s="40" customFormat="1" ht="20.25" customHeight="1" x14ac:dyDescent="0.2">
      <c r="A28" s="41">
        <v>44774</v>
      </c>
      <c r="B28" s="42">
        <f t="shared" ref="B28:B91" si="1">IF(C28&gt;0,C28*-1,C28)</f>
        <v>0</v>
      </c>
      <c r="C28" s="117"/>
      <c r="D28" s="43">
        <f t="shared" ref="D28:D91" si="2">IF(C28="",0,IF($E$15="Beginning",IF(C27&lt;&gt;"",$F27*$E$6/12,0),IF(C27&lt;&gt;"",$F27*$E$6/12,$E$16*$E$6/12)))</f>
        <v>0</v>
      </c>
      <c r="E28" s="44">
        <f t="shared" si="0"/>
        <v>0</v>
      </c>
      <c r="F28" s="43">
        <f t="shared" ref="F28:F91" si="3">IF(C28="",0,IF(C27="",$E$16-E28,IF(C28&lt;&gt;"",F27-E28)))</f>
        <v>0</v>
      </c>
      <c r="G28" s="45" t="e">
        <f>IF(AND(C28&lt;&gt;"",G27&lt;E$19),$E$19/$E$23,0)</f>
        <v>#N/A</v>
      </c>
      <c r="H28" s="43">
        <f t="shared" ref="H28:H91" si="4">IF(C28&lt;&gt;"",G28+H27,0)</f>
        <v>0</v>
      </c>
      <c r="I28" s="43">
        <f>IF(C28&lt;&gt;"",$E$19-H28,0)</f>
        <v>0</v>
      </c>
      <c r="J28" s="78" t="str">
        <f t="shared" ref="J28:J91" si="5">IF(OR(MONTH(A28)=1,MONTH(A28)=2,MONTH(A28)=3,MONTH(A28)=4,MONTH(A28)=5,MONTH(A28)=6),YEAR(A28)-1&amp;"–"&amp;YEAR(A28),YEAR(A28)&amp;"–"&amp;YEAR(A28)+1)</f>
        <v>2022–2023</v>
      </c>
      <c r="K28" s="78"/>
      <c r="L28" s="78"/>
      <c r="M28" s="78"/>
      <c r="N28" s="78"/>
      <c r="O28" s="79"/>
      <c r="Q28" s="46"/>
    </row>
    <row r="29" spans="1:19" s="40" customFormat="1" ht="20.25" customHeight="1" x14ac:dyDescent="0.2">
      <c r="A29" s="41">
        <v>44805</v>
      </c>
      <c r="B29" s="42">
        <f t="shared" si="1"/>
        <v>0</v>
      </c>
      <c r="C29" s="117"/>
      <c r="D29" s="43">
        <f t="shared" si="2"/>
        <v>0</v>
      </c>
      <c r="E29" s="44">
        <f t="shared" si="0"/>
        <v>0</v>
      </c>
      <c r="F29" s="43">
        <f t="shared" si="3"/>
        <v>0</v>
      </c>
      <c r="G29" s="45" t="e">
        <f>IF(AND(C29&lt;&gt;"",SUM(G$27:G28)&lt;E$19),$E$19/$E$23,0)</f>
        <v>#N/A</v>
      </c>
      <c r="H29" s="43">
        <f t="shared" si="4"/>
        <v>0</v>
      </c>
      <c r="I29" s="43">
        <f t="shared" ref="I29:I92" si="6">IF(C29&lt;&gt;"",$E$19-H29,0)</f>
        <v>0</v>
      </c>
      <c r="J29" s="78" t="str">
        <f t="shared" si="5"/>
        <v>2022–2023</v>
      </c>
      <c r="K29" s="78"/>
      <c r="L29" s="78"/>
      <c r="M29" s="78"/>
      <c r="N29" s="78"/>
      <c r="O29" s="79"/>
      <c r="Q29" s="46"/>
    </row>
    <row r="30" spans="1:19" s="40" customFormat="1" ht="20.25" customHeight="1" x14ac:dyDescent="0.2">
      <c r="A30" s="41">
        <v>44835</v>
      </c>
      <c r="B30" s="42">
        <f t="shared" si="1"/>
        <v>0</v>
      </c>
      <c r="C30" s="117"/>
      <c r="D30" s="43">
        <f t="shared" si="2"/>
        <v>0</v>
      </c>
      <c r="E30" s="44">
        <f t="shared" si="0"/>
        <v>0</v>
      </c>
      <c r="F30" s="43">
        <f t="shared" si="3"/>
        <v>0</v>
      </c>
      <c r="G30" s="45" t="e">
        <f>IF(AND(C30&lt;&gt;"",SUM(G$27:G29)&lt;E$19),$E$19/$E$23,0)</f>
        <v>#N/A</v>
      </c>
      <c r="H30" s="43">
        <f t="shared" si="4"/>
        <v>0</v>
      </c>
      <c r="I30" s="43">
        <f t="shared" si="6"/>
        <v>0</v>
      </c>
      <c r="J30" s="78" t="str">
        <f t="shared" si="5"/>
        <v>2022–2023</v>
      </c>
      <c r="K30" s="78"/>
      <c r="L30" s="78"/>
      <c r="M30" s="78"/>
      <c r="N30" s="78"/>
      <c r="O30" s="79"/>
      <c r="Q30" s="46"/>
    </row>
    <row r="31" spans="1:19" s="40" customFormat="1" ht="20.25" customHeight="1" x14ac:dyDescent="0.2">
      <c r="A31" s="41">
        <v>44866</v>
      </c>
      <c r="B31" s="42">
        <f t="shared" si="1"/>
        <v>0</v>
      </c>
      <c r="C31" s="117"/>
      <c r="D31" s="43">
        <f t="shared" si="2"/>
        <v>0</v>
      </c>
      <c r="E31" s="44">
        <f t="shared" si="0"/>
        <v>0</v>
      </c>
      <c r="F31" s="43">
        <f t="shared" si="3"/>
        <v>0</v>
      </c>
      <c r="G31" s="45" t="e">
        <f>IF(AND(C31&lt;&gt;"",SUM(G$27:G30)&lt;E$19),$E$19/$E$23,0)</f>
        <v>#N/A</v>
      </c>
      <c r="H31" s="43">
        <f t="shared" si="4"/>
        <v>0</v>
      </c>
      <c r="I31" s="43">
        <f t="shared" si="6"/>
        <v>0</v>
      </c>
      <c r="J31" s="78" t="str">
        <f t="shared" si="5"/>
        <v>2022–2023</v>
      </c>
      <c r="K31" s="78"/>
      <c r="L31" s="88"/>
      <c r="M31" s="78"/>
      <c r="N31" s="87"/>
      <c r="O31" s="79"/>
      <c r="Q31" s="46"/>
    </row>
    <row r="32" spans="1:19" s="40" customFormat="1" ht="20.25" customHeight="1" x14ac:dyDescent="0.2">
      <c r="A32" s="41">
        <v>44896</v>
      </c>
      <c r="B32" s="42">
        <f t="shared" si="1"/>
        <v>0</v>
      </c>
      <c r="C32" s="117"/>
      <c r="D32" s="43">
        <f t="shared" si="2"/>
        <v>0</v>
      </c>
      <c r="E32" s="44">
        <f t="shared" si="0"/>
        <v>0</v>
      </c>
      <c r="F32" s="43">
        <f t="shared" si="3"/>
        <v>0</v>
      </c>
      <c r="G32" s="45" t="e">
        <f>IF(AND(C32&lt;&gt;"",SUM(G$27:G31)&lt;E$19),$E$19/$E$23,0)</f>
        <v>#N/A</v>
      </c>
      <c r="H32" s="43">
        <f t="shared" si="4"/>
        <v>0</v>
      </c>
      <c r="I32" s="43">
        <f t="shared" si="6"/>
        <v>0</v>
      </c>
      <c r="J32" s="78" t="str">
        <f t="shared" si="5"/>
        <v>2022–2023</v>
      </c>
      <c r="K32" s="78"/>
      <c r="L32" s="78"/>
      <c r="M32" s="78"/>
      <c r="N32" s="87"/>
      <c r="O32" s="79"/>
      <c r="Q32" s="46"/>
    </row>
    <row r="33" spans="1:17" s="40" customFormat="1" ht="20.25" customHeight="1" x14ac:dyDescent="0.2">
      <c r="A33" s="41">
        <v>44927</v>
      </c>
      <c r="B33" s="42">
        <f t="shared" si="1"/>
        <v>0</v>
      </c>
      <c r="C33" s="117"/>
      <c r="D33" s="43">
        <f t="shared" si="2"/>
        <v>0</v>
      </c>
      <c r="E33" s="44">
        <f t="shared" si="0"/>
        <v>0</v>
      </c>
      <c r="F33" s="43">
        <f t="shared" si="3"/>
        <v>0</v>
      </c>
      <c r="G33" s="45" t="e">
        <f>IF(AND(C33&lt;&gt;"",SUM(G$27:G32)&lt;E$19),$E$19/$E$23,0)</f>
        <v>#N/A</v>
      </c>
      <c r="H33" s="43">
        <f t="shared" si="4"/>
        <v>0</v>
      </c>
      <c r="I33" s="43">
        <f t="shared" si="6"/>
        <v>0</v>
      </c>
      <c r="J33" s="78" t="str">
        <f t="shared" si="5"/>
        <v>2022–2023</v>
      </c>
      <c r="K33" s="78"/>
      <c r="L33" s="78"/>
      <c r="M33" s="78"/>
      <c r="N33" s="87"/>
      <c r="O33" s="79"/>
      <c r="Q33" s="46"/>
    </row>
    <row r="34" spans="1:17" s="40" customFormat="1" ht="20.25" customHeight="1" x14ac:dyDescent="0.2">
      <c r="A34" s="41">
        <v>44958</v>
      </c>
      <c r="B34" s="42">
        <f t="shared" si="1"/>
        <v>0</v>
      </c>
      <c r="C34" s="117"/>
      <c r="D34" s="43">
        <f t="shared" si="2"/>
        <v>0</v>
      </c>
      <c r="E34" s="44">
        <f t="shared" si="0"/>
        <v>0</v>
      </c>
      <c r="F34" s="43">
        <f t="shared" si="3"/>
        <v>0</v>
      </c>
      <c r="G34" s="45" t="e">
        <f>IF(AND(C34&lt;&gt;"",SUM(G$27:G33)&lt;E$19),$E$19/$E$23,0)</f>
        <v>#N/A</v>
      </c>
      <c r="H34" s="43">
        <f t="shared" si="4"/>
        <v>0</v>
      </c>
      <c r="I34" s="43">
        <f t="shared" si="6"/>
        <v>0</v>
      </c>
      <c r="J34" s="78" t="str">
        <f t="shared" si="5"/>
        <v>2022–2023</v>
      </c>
      <c r="K34" s="78"/>
      <c r="L34" s="78"/>
      <c r="M34" s="78"/>
      <c r="N34" s="87"/>
      <c r="O34" s="79"/>
      <c r="Q34" s="46"/>
    </row>
    <row r="35" spans="1:17" s="40" customFormat="1" ht="20.25" customHeight="1" x14ac:dyDescent="0.2">
      <c r="A35" s="41">
        <v>44986</v>
      </c>
      <c r="B35" s="42">
        <f t="shared" si="1"/>
        <v>0</v>
      </c>
      <c r="C35" s="117"/>
      <c r="D35" s="43">
        <f t="shared" si="2"/>
        <v>0</v>
      </c>
      <c r="E35" s="44">
        <f t="shared" si="0"/>
        <v>0</v>
      </c>
      <c r="F35" s="43">
        <f t="shared" si="3"/>
        <v>0</v>
      </c>
      <c r="G35" s="45" t="e">
        <f>IF(AND(C35&lt;&gt;"",SUM(G$27:G34)&lt;E$19),$E$19/$E$23,0)</f>
        <v>#N/A</v>
      </c>
      <c r="H35" s="43">
        <f t="shared" si="4"/>
        <v>0</v>
      </c>
      <c r="I35" s="43">
        <f t="shared" si="6"/>
        <v>0</v>
      </c>
      <c r="J35" s="78" t="str">
        <f t="shared" si="5"/>
        <v>2022–2023</v>
      </c>
      <c r="K35" s="78"/>
      <c r="L35" s="78"/>
      <c r="M35" s="78"/>
      <c r="N35" s="87"/>
      <c r="O35" s="79"/>
      <c r="Q35" s="46"/>
    </row>
    <row r="36" spans="1:17" s="40" customFormat="1" ht="20.25" customHeight="1" x14ac:dyDescent="0.2">
      <c r="A36" s="41">
        <v>45017</v>
      </c>
      <c r="B36" s="42">
        <f t="shared" si="1"/>
        <v>0</v>
      </c>
      <c r="C36" s="117"/>
      <c r="D36" s="43">
        <f t="shared" si="2"/>
        <v>0</v>
      </c>
      <c r="E36" s="44">
        <f t="shared" si="0"/>
        <v>0</v>
      </c>
      <c r="F36" s="43">
        <f t="shared" si="3"/>
        <v>0</v>
      </c>
      <c r="G36" s="45" t="e">
        <f>IF(AND(C36&lt;&gt;"",SUM(G$27:G35)&lt;E$19),$E$19/$E$23,0)</f>
        <v>#N/A</v>
      </c>
      <c r="H36" s="43">
        <f t="shared" si="4"/>
        <v>0</v>
      </c>
      <c r="I36" s="43">
        <f t="shared" si="6"/>
        <v>0</v>
      </c>
      <c r="J36" s="78" t="str">
        <f t="shared" si="5"/>
        <v>2022–2023</v>
      </c>
      <c r="K36" s="78"/>
      <c r="L36" s="78"/>
      <c r="M36" s="78"/>
      <c r="N36" s="87"/>
      <c r="O36" s="79"/>
      <c r="Q36" s="46"/>
    </row>
    <row r="37" spans="1:17" s="40" customFormat="1" ht="20.25" customHeight="1" x14ac:dyDescent="0.2">
      <c r="A37" s="41">
        <v>45047</v>
      </c>
      <c r="B37" s="42">
        <f t="shared" si="1"/>
        <v>0</v>
      </c>
      <c r="C37" s="117"/>
      <c r="D37" s="43">
        <f t="shared" si="2"/>
        <v>0</v>
      </c>
      <c r="E37" s="44">
        <f t="shared" si="0"/>
        <v>0</v>
      </c>
      <c r="F37" s="43">
        <f t="shared" si="3"/>
        <v>0</v>
      </c>
      <c r="G37" s="45" t="e">
        <f>IF(AND(C37&lt;&gt;"",SUM(G$27:G36)&lt;E$19),$E$19/$E$23,0)</f>
        <v>#N/A</v>
      </c>
      <c r="H37" s="43">
        <f t="shared" si="4"/>
        <v>0</v>
      </c>
      <c r="I37" s="43">
        <f t="shared" si="6"/>
        <v>0</v>
      </c>
      <c r="J37" s="78" t="str">
        <f t="shared" si="5"/>
        <v>2022–2023</v>
      </c>
      <c r="K37" s="78"/>
      <c r="L37" s="89"/>
      <c r="M37" s="78"/>
      <c r="N37" s="87"/>
      <c r="O37" s="79"/>
      <c r="Q37" s="46"/>
    </row>
    <row r="38" spans="1:17" s="40" customFormat="1" ht="20.25" customHeight="1" x14ac:dyDescent="0.2">
      <c r="A38" s="41">
        <v>45078</v>
      </c>
      <c r="B38" s="42">
        <f t="shared" si="1"/>
        <v>0</v>
      </c>
      <c r="C38" s="117"/>
      <c r="D38" s="43">
        <f t="shared" si="2"/>
        <v>0</v>
      </c>
      <c r="E38" s="44">
        <f t="shared" si="0"/>
        <v>0</v>
      </c>
      <c r="F38" s="47">
        <f t="shared" si="3"/>
        <v>0</v>
      </c>
      <c r="G38" s="48" t="e">
        <f>IF(AND(C38&lt;&gt;"",SUM(G$27:G37)&lt;E$19),$E$19/$E$23,0)</f>
        <v>#N/A</v>
      </c>
      <c r="H38" s="47">
        <f t="shared" si="4"/>
        <v>0</v>
      </c>
      <c r="I38" s="43">
        <f t="shared" si="6"/>
        <v>0</v>
      </c>
      <c r="J38" s="78" t="str">
        <f t="shared" si="5"/>
        <v>2022–2023</v>
      </c>
      <c r="K38" s="78"/>
      <c r="L38" s="89"/>
      <c r="M38" s="78"/>
      <c r="N38" s="87"/>
      <c r="O38" s="79"/>
      <c r="Q38" s="46"/>
    </row>
    <row r="39" spans="1:17" s="40" customFormat="1" ht="20.25" customHeight="1" x14ac:dyDescent="0.2">
      <c r="A39" s="41">
        <v>45108</v>
      </c>
      <c r="B39" s="42">
        <f t="shared" si="1"/>
        <v>0</v>
      </c>
      <c r="C39" s="117"/>
      <c r="D39" s="43">
        <f t="shared" si="2"/>
        <v>0</v>
      </c>
      <c r="E39" s="44">
        <f t="shared" si="0"/>
        <v>0</v>
      </c>
      <c r="F39" s="47">
        <f t="shared" si="3"/>
        <v>0</v>
      </c>
      <c r="G39" s="48" t="e">
        <f>IF(AND(C39&lt;&gt;"",SUM(G$27:G38)&lt;E$19),$E$19/$E$23,0)</f>
        <v>#N/A</v>
      </c>
      <c r="H39" s="47">
        <f t="shared" si="4"/>
        <v>0</v>
      </c>
      <c r="I39" s="43">
        <f t="shared" si="6"/>
        <v>0</v>
      </c>
      <c r="J39" s="78" t="str">
        <f t="shared" si="5"/>
        <v>2023–2024</v>
      </c>
      <c r="K39" s="78"/>
      <c r="L39" s="89"/>
      <c r="M39" s="78"/>
      <c r="N39" s="87"/>
      <c r="O39" s="79"/>
      <c r="Q39" s="46"/>
    </row>
    <row r="40" spans="1:17" s="40" customFormat="1" ht="20.25" customHeight="1" x14ac:dyDescent="0.2">
      <c r="A40" s="41">
        <v>45139</v>
      </c>
      <c r="B40" s="42">
        <f t="shared" si="1"/>
        <v>0</v>
      </c>
      <c r="C40" s="117"/>
      <c r="D40" s="43">
        <f t="shared" si="2"/>
        <v>0</v>
      </c>
      <c r="E40" s="44">
        <f t="shared" si="0"/>
        <v>0</v>
      </c>
      <c r="F40" s="47">
        <f t="shared" si="3"/>
        <v>0</v>
      </c>
      <c r="G40" s="48" t="e">
        <f>IF(AND(C40&lt;&gt;"",SUM(G$27:G39)&lt;E$19),$E$19/$E$23,0)</f>
        <v>#N/A</v>
      </c>
      <c r="H40" s="47">
        <f t="shared" si="4"/>
        <v>0</v>
      </c>
      <c r="I40" s="43">
        <f t="shared" si="6"/>
        <v>0</v>
      </c>
      <c r="J40" s="78" t="str">
        <f t="shared" si="5"/>
        <v>2023–2024</v>
      </c>
      <c r="K40" s="78"/>
      <c r="L40" s="89"/>
      <c r="M40" s="78"/>
      <c r="N40" s="87"/>
      <c r="O40" s="79"/>
      <c r="Q40" s="46"/>
    </row>
    <row r="41" spans="1:17" s="40" customFormat="1" ht="20.25" customHeight="1" x14ac:dyDescent="0.2">
      <c r="A41" s="41">
        <v>45170</v>
      </c>
      <c r="B41" s="42">
        <f t="shared" si="1"/>
        <v>0</v>
      </c>
      <c r="C41" s="117"/>
      <c r="D41" s="43">
        <f t="shared" si="2"/>
        <v>0</v>
      </c>
      <c r="E41" s="44">
        <f t="shared" si="0"/>
        <v>0</v>
      </c>
      <c r="F41" s="47">
        <f t="shared" si="3"/>
        <v>0</v>
      </c>
      <c r="G41" s="48" t="e">
        <f>IF(AND(C41&lt;&gt;"",SUM(G$27:G40)&lt;E$19),$E$19/$E$23,0)</f>
        <v>#N/A</v>
      </c>
      <c r="H41" s="47">
        <f t="shared" si="4"/>
        <v>0</v>
      </c>
      <c r="I41" s="43">
        <f t="shared" si="6"/>
        <v>0</v>
      </c>
      <c r="J41" s="78" t="str">
        <f t="shared" si="5"/>
        <v>2023–2024</v>
      </c>
      <c r="K41" s="78"/>
      <c r="L41" s="89"/>
      <c r="M41" s="78"/>
      <c r="N41" s="87"/>
      <c r="O41" s="79"/>
      <c r="Q41" s="46"/>
    </row>
    <row r="42" spans="1:17" s="40" customFormat="1" ht="20.25" customHeight="1" x14ac:dyDescent="0.2">
      <c r="A42" s="41">
        <v>45200</v>
      </c>
      <c r="B42" s="42">
        <f t="shared" si="1"/>
        <v>0</v>
      </c>
      <c r="C42" s="117"/>
      <c r="D42" s="43">
        <f t="shared" si="2"/>
        <v>0</v>
      </c>
      <c r="E42" s="44">
        <f t="shared" si="0"/>
        <v>0</v>
      </c>
      <c r="F42" s="47">
        <f t="shared" si="3"/>
        <v>0</v>
      </c>
      <c r="G42" s="48" t="e">
        <f>IF(AND(C42&lt;&gt;"",SUM(G$27:G41)&lt;E$19),$E$19/$E$23,0)</f>
        <v>#N/A</v>
      </c>
      <c r="H42" s="47">
        <f t="shared" si="4"/>
        <v>0</v>
      </c>
      <c r="I42" s="43">
        <f t="shared" si="6"/>
        <v>0</v>
      </c>
      <c r="J42" s="78" t="str">
        <f t="shared" si="5"/>
        <v>2023–2024</v>
      </c>
      <c r="K42" s="78"/>
      <c r="L42" s="89"/>
      <c r="M42" s="78"/>
      <c r="N42" s="87"/>
      <c r="O42" s="79"/>
      <c r="Q42" s="46"/>
    </row>
    <row r="43" spans="1:17" s="40" customFormat="1" ht="20.25" customHeight="1" x14ac:dyDescent="0.2">
      <c r="A43" s="41">
        <v>45231</v>
      </c>
      <c r="B43" s="42">
        <f t="shared" si="1"/>
        <v>0</v>
      </c>
      <c r="C43" s="117"/>
      <c r="D43" s="43">
        <f t="shared" si="2"/>
        <v>0</v>
      </c>
      <c r="E43" s="44">
        <f t="shared" si="0"/>
        <v>0</v>
      </c>
      <c r="F43" s="47">
        <f t="shared" si="3"/>
        <v>0</v>
      </c>
      <c r="G43" s="48" t="e">
        <f>IF(AND(C43&lt;&gt;"",SUM(G$27:G42)&lt;E$19),$E$19/$E$23,0)</f>
        <v>#N/A</v>
      </c>
      <c r="H43" s="47">
        <f t="shared" si="4"/>
        <v>0</v>
      </c>
      <c r="I43" s="43">
        <f t="shared" si="6"/>
        <v>0</v>
      </c>
      <c r="J43" s="78" t="str">
        <f t="shared" si="5"/>
        <v>2023–2024</v>
      </c>
      <c r="K43" s="78"/>
      <c r="L43" s="89"/>
      <c r="M43" s="78"/>
      <c r="N43" s="87"/>
      <c r="O43" s="79"/>
      <c r="Q43" s="46"/>
    </row>
    <row r="44" spans="1:17" s="40" customFormat="1" ht="20.25" customHeight="1" x14ac:dyDescent="0.2">
      <c r="A44" s="41">
        <v>45261</v>
      </c>
      <c r="B44" s="42">
        <f t="shared" si="1"/>
        <v>0</v>
      </c>
      <c r="C44" s="117"/>
      <c r="D44" s="43">
        <f t="shared" si="2"/>
        <v>0</v>
      </c>
      <c r="E44" s="44">
        <f t="shared" si="0"/>
        <v>0</v>
      </c>
      <c r="F44" s="47">
        <f t="shared" si="3"/>
        <v>0</v>
      </c>
      <c r="G44" s="48" t="e">
        <f>IF(AND(C44&lt;&gt;"",SUM(G$27:G43)&lt;E$19),$E$19/$E$23,0)</f>
        <v>#N/A</v>
      </c>
      <c r="H44" s="47">
        <f t="shared" si="4"/>
        <v>0</v>
      </c>
      <c r="I44" s="43">
        <f t="shared" si="6"/>
        <v>0</v>
      </c>
      <c r="J44" s="78" t="str">
        <f t="shared" si="5"/>
        <v>2023–2024</v>
      </c>
      <c r="K44" s="78"/>
      <c r="L44" s="89"/>
      <c r="M44" s="78"/>
      <c r="N44" s="87"/>
      <c r="O44" s="79"/>
      <c r="Q44" s="46"/>
    </row>
    <row r="45" spans="1:17" s="40" customFormat="1" ht="20.25" customHeight="1" x14ac:dyDescent="0.2">
      <c r="A45" s="41">
        <v>45292</v>
      </c>
      <c r="B45" s="42">
        <f t="shared" si="1"/>
        <v>0</v>
      </c>
      <c r="C45" s="117"/>
      <c r="D45" s="43">
        <f t="shared" si="2"/>
        <v>0</v>
      </c>
      <c r="E45" s="44">
        <f t="shared" si="0"/>
        <v>0</v>
      </c>
      <c r="F45" s="47">
        <f t="shared" si="3"/>
        <v>0</v>
      </c>
      <c r="G45" s="48" t="e">
        <f>IF(AND(C45&lt;&gt;"",SUM(G$27:G44)&lt;E$19),$E$19/$E$23,0)</f>
        <v>#N/A</v>
      </c>
      <c r="H45" s="47">
        <f t="shared" si="4"/>
        <v>0</v>
      </c>
      <c r="I45" s="43">
        <f t="shared" si="6"/>
        <v>0</v>
      </c>
      <c r="J45" s="78" t="str">
        <f t="shared" si="5"/>
        <v>2023–2024</v>
      </c>
      <c r="K45" s="78"/>
      <c r="L45" s="89"/>
      <c r="M45" s="78"/>
      <c r="N45" s="87"/>
      <c r="O45" s="79"/>
      <c r="Q45" s="46"/>
    </row>
    <row r="46" spans="1:17" s="40" customFormat="1" ht="20.25" customHeight="1" x14ac:dyDescent="0.2">
      <c r="A46" s="41">
        <v>45323</v>
      </c>
      <c r="B46" s="42">
        <f t="shared" si="1"/>
        <v>0</v>
      </c>
      <c r="C46" s="117"/>
      <c r="D46" s="43">
        <f t="shared" si="2"/>
        <v>0</v>
      </c>
      <c r="E46" s="44">
        <f t="shared" si="0"/>
        <v>0</v>
      </c>
      <c r="F46" s="47">
        <f t="shared" si="3"/>
        <v>0</v>
      </c>
      <c r="G46" s="48" t="e">
        <f>IF(AND(C46&lt;&gt;"",SUM(G$27:G45)&lt;E$19),$E$19/$E$23,0)</f>
        <v>#N/A</v>
      </c>
      <c r="H46" s="47">
        <f t="shared" si="4"/>
        <v>0</v>
      </c>
      <c r="I46" s="43">
        <f t="shared" si="6"/>
        <v>0</v>
      </c>
      <c r="J46" s="78" t="str">
        <f t="shared" si="5"/>
        <v>2023–2024</v>
      </c>
      <c r="K46" s="78"/>
      <c r="L46" s="89"/>
      <c r="M46" s="78"/>
      <c r="N46" s="87"/>
      <c r="O46" s="79"/>
      <c r="Q46" s="46"/>
    </row>
    <row r="47" spans="1:17" s="40" customFormat="1" ht="20.25" customHeight="1" x14ac:dyDescent="0.2">
      <c r="A47" s="41">
        <v>45352</v>
      </c>
      <c r="B47" s="42">
        <f t="shared" si="1"/>
        <v>0</v>
      </c>
      <c r="C47" s="117"/>
      <c r="D47" s="43">
        <f t="shared" si="2"/>
        <v>0</v>
      </c>
      <c r="E47" s="44">
        <f t="shared" si="0"/>
        <v>0</v>
      </c>
      <c r="F47" s="47">
        <f t="shared" si="3"/>
        <v>0</v>
      </c>
      <c r="G47" s="48" t="e">
        <f>IF(AND(C47&lt;&gt;"",SUM(G$27:G46)&lt;E$19),$E$19/$E$23,0)</f>
        <v>#N/A</v>
      </c>
      <c r="H47" s="47">
        <f t="shared" si="4"/>
        <v>0</v>
      </c>
      <c r="I47" s="43">
        <f t="shared" si="6"/>
        <v>0</v>
      </c>
      <c r="J47" s="78" t="str">
        <f t="shared" si="5"/>
        <v>2023–2024</v>
      </c>
      <c r="K47" s="78"/>
      <c r="L47" s="89"/>
      <c r="M47" s="78"/>
      <c r="N47" s="87"/>
      <c r="O47" s="79"/>
      <c r="Q47" s="46"/>
    </row>
    <row r="48" spans="1:17" s="40" customFormat="1" ht="20.25" customHeight="1" x14ac:dyDescent="0.2">
      <c r="A48" s="41">
        <v>45383</v>
      </c>
      <c r="B48" s="42">
        <f t="shared" si="1"/>
        <v>0</v>
      </c>
      <c r="C48" s="117"/>
      <c r="D48" s="43">
        <f t="shared" si="2"/>
        <v>0</v>
      </c>
      <c r="E48" s="44">
        <f t="shared" si="0"/>
        <v>0</v>
      </c>
      <c r="F48" s="47">
        <f t="shared" si="3"/>
        <v>0</v>
      </c>
      <c r="G48" s="48" t="e">
        <f>IF(AND(C48&lt;&gt;"",SUM(G$27:G47)&lt;E$19),$E$19/$E$23,0)</f>
        <v>#N/A</v>
      </c>
      <c r="H48" s="47">
        <f t="shared" si="4"/>
        <v>0</v>
      </c>
      <c r="I48" s="43">
        <f t="shared" si="6"/>
        <v>0</v>
      </c>
      <c r="J48" s="78" t="str">
        <f t="shared" si="5"/>
        <v>2023–2024</v>
      </c>
      <c r="K48" s="78"/>
      <c r="L48" s="89"/>
      <c r="M48" s="78"/>
      <c r="N48" s="87"/>
      <c r="O48" s="79"/>
      <c r="Q48" s="46"/>
    </row>
    <row r="49" spans="1:17" s="40" customFormat="1" ht="20.25" customHeight="1" x14ac:dyDescent="0.2">
      <c r="A49" s="41">
        <v>45413</v>
      </c>
      <c r="B49" s="42">
        <f t="shared" si="1"/>
        <v>0</v>
      </c>
      <c r="C49" s="117"/>
      <c r="D49" s="43">
        <f t="shared" si="2"/>
        <v>0</v>
      </c>
      <c r="E49" s="44">
        <f t="shared" si="0"/>
        <v>0</v>
      </c>
      <c r="F49" s="47">
        <f t="shared" si="3"/>
        <v>0</v>
      </c>
      <c r="G49" s="48" t="e">
        <f>IF(AND(C49&lt;&gt;"",SUM(G$27:G48)&lt;E$19),$E$19/$E$23,0)</f>
        <v>#N/A</v>
      </c>
      <c r="H49" s="47">
        <f t="shared" si="4"/>
        <v>0</v>
      </c>
      <c r="I49" s="43">
        <f t="shared" si="6"/>
        <v>0</v>
      </c>
      <c r="J49" s="78" t="str">
        <f t="shared" si="5"/>
        <v>2023–2024</v>
      </c>
      <c r="K49" s="78"/>
      <c r="L49" s="89"/>
      <c r="M49" s="78"/>
      <c r="N49" s="87"/>
      <c r="O49" s="79"/>
      <c r="Q49" s="46"/>
    </row>
    <row r="50" spans="1:17" s="40" customFormat="1" ht="20.25" customHeight="1" x14ac:dyDescent="0.2">
      <c r="A50" s="41">
        <v>45444</v>
      </c>
      <c r="B50" s="42">
        <f t="shared" si="1"/>
        <v>0</v>
      </c>
      <c r="C50" s="117"/>
      <c r="D50" s="43">
        <f t="shared" si="2"/>
        <v>0</v>
      </c>
      <c r="E50" s="44">
        <f t="shared" si="0"/>
        <v>0</v>
      </c>
      <c r="F50" s="47">
        <f t="shared" si="3"/>
        <v>0</v>
      </c>
      <c r="G50" s="48" t="e">
        <f>IF(AND(C50&lt;&gt;"",SUM(G$27:G49)&lt;E$19),$E$19/$E$23,0)</f>
        <v>#N/A</v>
      </c>
      <c r="H50" s="47">
        <f t="shared" si="4"/>
        <v>0</v>
      </c>
      <c r="I50" s="43">
        <f t="shared" si="6"/>
        <v>0</v>
      </c>
      <c r="J50" s="78" t="str">
        <f t="shared" si="5"/>
        <v>2023–2024</v>
      </c>
      <c r="K50" s="78"/>
      <c r="L50" s="89"/>
      <c r="M50" s="78"/>
      <c r="N50" s="87"/>
      <c r="O50" s="79"/>
      <c r="Q50" s="46"/>
    </row>
    <row r="51" spans="1:17" s="40" customFormat="1" ht="20.25" customHeight="1" x14ac:dyDescent="0.2">
      <c r="A51" s="41">
        <v>45474</v>
      </c>
      <c r="B51" s="42">
        <f t="shared" si="1"/>
        <v>0</v>
      </c>
      <c r="C51" s="117"/>
      <c r="D51" s="43">
        <f t="shared" si="2"/>
        <v>0</v>
      </c>
      <c r="E51" s="44">
        <f t="shared" si="0"/>
        <v>0</v>
      </c>
      <c r="F51" s="47">
        <f t="shared" si="3"/>
        <v>0</v>
      </c>
      <c r="G51" s="45" t="e">
        <f>IF(AND(C51&lt;&gt;"",SUM(G$27:G50)&lt;E$19),$E$19/$E$23,0)</f>
        <v>#N/A</v>
      </c>
      <c r="H51" s="43">
        <f t="shared" si="4"/>
        <v>0</v>
      </c>
      <c r="I51" s="43">
        <f t="shared" si="6"/>
        <v>0</v>
      </c>
      <c r="J51" s="78" t="str">
        <f t="shared" si="5"/>
        <v>2024–2025</v>
      </c>
      <c r="K51" s="78"/>
      <c r="L51" s="89"/>
      <c r="M51" s="78"/>
      <c r="N51" s="87"/>
      <c r="O51" s="79"/>
      <c r="Q51" s="46"/>
    </row>
    <row r="52" spans="1:17" s="40" customFormat="1" ht="20.25" customHeight="1" x14ac:dyDescent="0.2">
      <c r="A52" s="41">
        <v>45505</v>
      </c>
      <c r="B52" s="42">
        <f t="shared" si="1"/>
        <v>0</v>
      </c>
      <c r="C52" s="117"/>
      <c r="D52" s="43">
        <f t="shared" si="2"/>
        <v>0</v>
      </c>
      <c r="E52" s="44">
        <f t="shared" si="0"/>
        <v>0</v>
      </c>
      <c r="F52" s="47">
        <f t="shared" si="3"/>
        <v>0</v>
      </c>
      <c r="G52" s="45" t="e">
        <f>IF(AND(C52&lt;&gt;"",SUM(G$27:G51)&lt;E$19),$E$19/$E$23,0)</f>
        <v>#N/A</v>
      </c>
      <c r="H52" s="43">
        <f t="shared" si="4"/>
        <v>0</v>
      </c>
      <c r="I52" s="43">
        <f t="shared" si="6"/>
        <v>0</v>
      </c>
      <c r="J52" s="78" t="str">
        <f t="shared" si="5"/>
        <v>2024–2025</v>
      </c>
      <c r="K52" s="78"/>
      <c r="L52" s="89"/>
      <c r="M52" s="78"/>
      <c r="N52" s="87"/>
      <c r="O52" s="79"/>
      <c r="Q52" s="46"/>
    </row>
    <row r="53" spans="1:17" s="40" customFormat="1" ht="20.25" customHeight="1" x14ac:dyDescent="0.2">
      <c r="A53" s="41">
        <v>45536</v>
      </c>
      <c r="B53" s="42">
        <f t="shared" si="1"/>
        <v>0</v>
      </c>
      <c r="C53" s="117"/>
      <c r="D53" s="43">
        <f t="shared" si="2"/>
        <v>0</v>
      </c>
      <c r="E53" s="44">
        <f t="shared" si="0"/>
        <v>0</v>
      </c>
      <c r="F53" s="47">
        <f t="shared" si="3"/>
        <v>0</v>
      </c>
      <c r="G53" s="45" t="e">
        <f>IF(AND(C53&lt;&gt;"",SUM(G$27:G52)&lt;E$19),$E$19/$E$23,0)</f>
        <v>#N/A</v>
      </c>
      <c r="H53" s="43">
        <f t="shared" si="4"/>
        <v>0</v>
      </c>
      <c r="I53" s="43">
        <f t="shared" si="6"/>
        <v>0</v>
      </c>
      <c r="J53" s="78" t="str">
        <f t="shared" si="5"/>
        <v>2024–2025</v>
      </c>
      <c r="K53" s="78"/>
      <c r="L53" s="89"/>
      <c r="M53" s="78"/>
      <c r="N53" s="87"/>
      <c r="O53" s="79"/>
      <c r="Q53" s="46"/>
    </row>
    <row r="54" spans="1:17" s="40" customFormat="1" ht="20.25" customHeight="1" x14ac:dyDescent="0.2">
      <c r="A54" s="41">
        <v>45566</v>
      </c>
      <c r="B54" s="42">
        <f t="shared" si="1"/>
        <v>0</v>
      </c>
      <c r="C54" s="117"/>
      <c r="D54" s="43">
        <f t="shared" si="2"/>
        <v>0</v>
      </c>
      <c r="E54" s="44">
        <f t="shared" si="0"/>
        <v>0</v>
      </c>
      <c r="F54" s="47">
        <f t="shared" si="3"/>
        <v>0</v>
      </c>
      <c r="G54" s="45" t="e">
        <f>IF(AND(C54&lt;&gt;"",SUM(G$27:G53)&lt;E$19),$E$19/$E$23,0)</f>
        <v>#N/A</v>
      </c>
      <c r="H54" s="43">
        <f t="shared" si="4"/>
        <v>0</v>
      </c>
      <c r="I54" s="43">
        <f t="shared" si="6"/>
        <v>0</v>
      </c>
      <c r="J54" s="78" t="str">
        <f t="shared" si="5"/>
        <v>2024–2025</v>
      </c>
      <c r="K54" s="78"/>
      <c r="L54" s="89"/>
      <c r="M54" s="78"/>
      <c r="N54" s="87"/>
      <c r="O54" s="79"/>
      <c r="Q54" s="46"/>
    </row>
    <row r="55" spans="1:17" s="40" customFormat="1" ht="20.25" customHeight="1" x14ac:dyDescent="0.2">
      <c r="A55" s="41">
        <v>45597</v>
      </c>
      <c r="B55" s="42">
        <f t="shared" si="1"/>
        <v>0</v>
      </c>
      <c r="C55" s="117"/>
      <c r="D55" s="43">
        <f t="shared" si="2"/>
        <v>0</v>
      </c>
      <c r="E55" s="44">
        <f t="shared" si="0"/>
        <v>0</v>
      </c>
      <c r="F55" s="43">
        <f t="shared" si="3"/>
        <v>0</v>
      </c>
      <c r="G55" s="45" t="e">
        <f>IF(AND(C55&lt;&gt;"",SUM(G$27:G54)&lt;E$19),$E$19/$E$23,0)</f>
        <v>#N/A</v>
      </c>
      <c r="H55" s="43">
        <f t="shared" si="4"/>
        <v>0</v>
      </c>
      <c r="I55" s="43">
        <f t="shared" si="6"/>
        <v>0</v>
      </c>
      <c r="J55" s="78" t="str">
        <f t="shared" si="5"/>
        <v>2024–2025</v>
      </c>
      <c r="K55" s="78"/>
      <c r="L55" s="89"/>
      <c r="M55" s="78"/>
      <c r="N55" s="87"/>
      <c r="O55" s="79"/>
      <c r="Q55" s="46"/>
    </row>
    <row r="56" spans="1:17" s="40" customFormat="1" ht="20.25" customHeight="1" x14ac:dyDescent="0.2">
      <c r="A56" s="41">
        <v>45627</v>
      </c>
      <c r="B56" s="42">
        <f t="shared" si="1"/>
        <v>0</v>
      </c>
      <c r="C56" s="117"/>
      <c r="D56" s="43">
        <f t="shared" si="2"/>
        <v>0</v>
      </c>
      <c r="E56" s="44">
        <f t="shared" si="0"/>
        <v>0</v>
      </c>
      <c r="F56" s="43">
        <f t="shared" si="3"/>
        <v>0</v>
      </c>
      <c r="G56" s="45" t="e">
        <f>IF(AND(C56&lt;&gt;"",SUM(G$27:G55)&lt;E$19),$E$19/$E$23,0)</f>
        <v>#N/A</v>
      </c>
      <c r="H56" s="43">
        <f t="shared" si="4"/>
        <v>0</v>
      </c>
      <c r="I56" s="43">
        <f t="shared" si="6"/>
        <v>0</v>
      </c>
      <c r="J56" s="78" t="str">
        <f t="shared" si="5"/>
        <v>2024–2025</v>
      </c>
      <c r="K56" s="78"/>
      <c r="L56" s="89"/>
      <c r="M56" s="78"/>
      <c r="N56" s="87"/>
      <c r="O56" s="79"/>
      <c r="Q56" s="46"/>
    </row>
    <row r="57" spans="1:17" s="40" customFormat="1" ht="20.25" customHeight="1" x14ac:dyDescent="0.2">
      <c r="A57" s="41">
        <v>45658</v>
      </c>
      <c r="B57" s="42">
        <f t="shared" si="1"/>
        <v>0</v>
      </c>
      <c r="C57" s="117"/>
      <c r="D57" s="43">
        <f t="shared" si="2"/>
        <v>0</v>
      </c>
      <c r="E57" s="44">
        <f t="shared" si="0"/>
        <v>0</v>
      </c>
      <c r="F57" s="43">
        <f t="shared" si="3"/>
        <v>0</v>
      </c>
      <c r="G57" s="45" t="e">
        <f>IF(AND(C57&lt;&gt;"",SUM(G$27:G56)&lt;E$19),$E$19/$E$23,0)</f>
        <v>#N/A</v>
      </c>
      <c r="H57" s="43">
        <f t="shared" si="4"/>
        <v>0</v>
      </c>
      <c r="I57" s="43">
        <f t="shared" si="6"/>
        <v>0</v>
      </c>
      <c r="J57" s="78" t="str">
        <f t="shared" si="5"/>
        <v>2024–2025</v>
      </c>
      <c r="K57" s="78"/>
      <c r="L57" s="89"/>
      <c r="M57" s="78"/>
      <c r="N57" s="87"/>
      <c r="O57" s="79"/>
      <c r="Q57" s="46"/>
    </row>
    <row r="58" spans="1:17" s="40" customFormat="1" ht="20.25" customHeight="1" x14ac:dyDescent="0.2">
      <c r="A58" s="41">
        <v>45689</v>
      </c>
      <c r="B58" s="42">
        <f t="shared" si="1"/>
        <v>0</v>
      </c>
      <c r="C58" s="117"/>
      <c r="D58" s="43">
        <f t="shared" si="2"/>
        <v>0</v>
      </c>
      <c r="E58" s="44">
        <f t="shared" si="0"/>
        <v>0</v>
      </c>
      <c r="F58" s="43">
        <f t="shared" si="3"/>
        <v>0</v>
      </c>
      <c r="G58" s="45" t="e">
        <f>IF(AND(C58&lt;&gt;"",SUM(G$27:G57)&lt;E$19),$E$19/$E$23,0)</f>
        <v>#N/A</v>
      </c>
      <c r="H58" s="43">
        <f t="shared" si="4"/>
        <v>0</v>
      </c>
      <c r="I58" s="43">
        <f t="shared" si="6"/>
        <v>0</v>
      </c>
      <c r="J58" s="78" t="str">
        <f t="shared" si="5"/>
        <v>2024–2025</v>
      </c>
      <c r="K58" s="78"/>
      <c r="L58" s="89"/>
      <c r="M58" s="78"/>
      <c r="N58" s="87"/>
      <c r="O58" s="79"/>
      <c r="Q58" s="46"/>
    </row>
    <row r="59" spans="1:17" s="40" customFormat="1" ht="20.25" customHeight="1" x14ac:dyDescent="0.2">
      <c r="A59" s="41">
        <v>45717</v>
      </c>
      <c r="B59" s="42">
        <f t="shared" si="1"/>
        <v>0</v>
      </c>
      <c r="C59" s="117"/>
      <c r="D59" s="43">
        <f t="shared" si="2"/>
        <v>0</v>
      </c>
      <c r="E59" s="44">
        <f t="shared" si="0"/>
        <v>0</v>
      </c>
      <c r="F59" s="43">
        <f t="shared" si="3"/>
        <v>0</v>
      </c>
      <c r="G59" s="45" t="e">
        <f>IF(AND(C59&lt;&gt;"",SUM(G$27:G58)&lt;E$19),$E$19/$E$23,0)</f>
        <v>#N/A</v>
      </c>
      <c r="H59" s="43">
        <f t="shared" si="4"/>
        <v>0</v>
      </c>
      <c r="I59" s="43">
        <f t="shared" si="6"/>
        <v>0</v>
      </c>
      <c r="J59" s="78" t="str">
        <f t="shared" si="5"/>
        <v>2024–2025</v>
      </c>
      <c r="K59" s="78"/>
      <c r="L59" s="89"/>
      <c r="M59" s="78"/>
      <c r="N59" s="87"/>
      <c r="O59" s="79"/>
      <c r="Q59" s="46"/>
    </row>
    <row r="60" spans="1:17" s="40" customFormat="1" ht="20.25" customHeight="1" x14ac:dyDescent="0.2">
      <c r="A60" s="41">
        <v>45748</v>
      </c>
      <c r="B60" s="42">
        <f t="shared" si="1"/>
        <v>0</v>
      </c>
      <c r="C60" s="117"/>
      <c r="D60" s="43">
        <f t="shared" si="2"/>
        <v>0</v>
      </c>
      <c r="E60" s="44">
        <f t="shared" si="0"/>
        <v>0</v>
      </c>
      <c r="F60" s="43">
        <f t="shared" si="3"/>
        <v>0</v>
      </c>
      <c r="G60" s="45" t="e">
        <f>IF(AND(C60&lt;&gt;"",SUM(G$27:G59)&lt;E$19),$E$19/$E$23,0)</f>
        <v>#N/A</v>
      </c>
      <c r="H60" s="43">
        <f t="shared" si="4"/>
        <v>0</v>
      </c>
      <c r="I60" s="43">
        <f t="shared" si="6"/>
        <v>0</v>
      </c>
      <c r="J60" s="78" t="str">
        <f t="shared" si="5"/>
        <v>2024–2025</v>
      </c>
      <c r="K60" s="78"/>
      <c r="L60" s="89"/>
      <c r="M60" s="78"/>
      <c r="N60" s="87"/>
      <c r="O60" s="79"/>
      <c r="Q60" s="46"/>
    </row>
    <row r="61" spans="1:17" s="40" customFormat="1" ht="20.25" customHeight="1" x14ac:dyDescent="0.2">
      <c r="A61" s="41">
        <v>45778</v>
      </c>
      <c r="B61" s="42">
        <f t="shared" si="1"/>
        <v>0</v>
      </c>
      <c r="C61" s="117"/>
      <c r="D61" s="43">
        <f t="shared" si="2"/>
        <v>0</v>
      </c>
      <c r="E61" s="44">
        <f t="shared" si="0"/>
        <v>0</v>
      </c>
      <c r="F61" s="43">
        <f t="shared" si="3"/>
        <v>0</v>
      </c>
      <c r="G61" s="45" t="e">
        <f>IF(AND(C61&lt;&gt;"",SUM(G$27:G60)&lt;E$19),$E$19/$E$23,0)</f>
        <v>#N/A</v>
      </c>
      <c r="H61" s="43">
        <f t="shared" si="4"/>
        <v>0</v>
      </c>
      <c r="I61" s="43">
        <f t="shared" si="6"/>
        <v>0</v>
      </c>
      <c r="J61" s="78" t="str">
        <f t="shared" si="5"/>
        <v>2024–2025</v>
      </c>
      <c r="K61" s="78"/>
      <c r="L61" s="89"/>
      <c r="M61" s="78"/>
      <c r="N61" s="87"/>
      <c r="O61" s="79"/>
      <c r="Q61" s="46"/>
    </row>
    <row r="62" spans="1:17" s="40" customFormat="1" ht="20.25" customHeight="1" x14ac:dyDescent="0.2">
      <c r="A62" s="41">
        <v>45809</v>
      </c>
      <c r="B62" s="42">
        <f t="shared" si="1"/>
        <v>0</v>
      </c>
      <c r="C62" s="117"/>
      <c r="D62" s="43">
        <f t="shared" si="2"/>
        <v>0</v>
      </c>
      <c r="E62" s="44">
        <f t="shared" si="0"/>
        <v>0</v>
      </c>
      <c r="F62" s="43">
        <f t="shared" si="3"/>
        <v>0</v>
      </c>
      <c r="G62" s="45" t="e">
        <f>IF(AND(C62&lt;&gt;"",SUM(G$27:G61)&lt;E$19),$E$19/$E$23,0)</f>
        <v>#N/A</v>
      </c>
      <c r="H62" s="43">
        <f t="shared" si="4"/>
        <v>0</v>
      </c>
      <c r="I62" s="43">
        <f t="shared" si="6"/>
        <v>0</v>
      </c>
      <c r="J62" s="78" t="str">
        <f t="shared" si="5"/>
        <v>2024–2025</v>
      </c>
      <c r="K62" s="78"/>
      <c r="L62" s="89"/>
      <c r="M62" s="78"/>
      <c r="N62" s="87"/>
      <c r="O62" s="79"/>
      <c r="Q62" s="46"/>
    </row>
    <row r="63" spans="1:17" s="40" customFormat="1" ht="20.25" customHeight="1" x14ac:dyDescent="0.2">
      <c r="A63" s="41">
        <v>45839</v>
      </c>
      <c r="B63" s="42">
        <f t="shared" si="1"/>
        <v>0</v>
      </c>
      <c r="C63" s="117"/>
      <c r="D63" s="43">
        <f t="shared" si="2"/>
        <v>0</v>
      </c>
      <c r="E63" s="44">
        <f t="shared" si="0"/>
        <v>0</v>
      </c>
      <c r="F63" s="43">
        <f t="shared" si="3"/>
        <v>0</v>
      </c>
      <c r="G63" s="45" t="e">
        <f>IF(AND(C63&lt;&gt;"",SUM(G$27:G62)&lt;E$19),$E$19/$E$23,0)</f>
        <v>#N/A</v>
      </c>
      <c r="H63" s="43">
        <f t="shared" si="4"/>
        <v>0</v>
      </c>
      <c r="I63" s="43">
        <f t="shared" si="6"/>
        <v>0</v>
      </c>
      <c r="J63" s="78" t="str">
        <f t="shared" si="5"/>
        <v>2025–2026</v>
      </c>
      <c r="K63" s="78"/>
      <c r="L63" s="89"/>
      <c r="M63" s="78"/>
      <c r="N63" s="87"/>
      <c r="O63" s="79"/>
      <c r="Q63" s="46"/>
    </row>
    <row r="64" spans="1:17" s="40" customFormat="1" ht="20.25" customHeight="1" x14ac:dyDescent="0.2">
      <c r="A64" s="41">
        <v>45870</v>
      </c>
      <c r="B64" s="42">
        <f t="shared" si="1"/>
        <v>0</v>
      </c>
      <c r="C64" s="117"/>
      <c r="D64" s="43">
        <f t="shared" si="2"/>
        <v>0</v>
      </c>
      <c r="E64" s="44">
        <f t="shared" si="0"/>
        <v>0</v>
      </c>
      <c r="F64" s="43">
        <f t="shared" si="3"/>
        <v>0</v>
      </c>
      <c r="G64" s="45" t="e">
        <f>IF(AND(C64&lt;&gt;"",SUM(G$27:G63)&lt;E$19),$E$19/$E$23,0)</f>
        <v>#N/A</v>
      </c>
      <c r="H64" s="43">
        <f t="shared" si="4"/>
        <v>0</v>
      </c>
      <c r="I64" s="43">
        <f t="shared" si="6"/>
        <v>0</v>
      </c>
      <c r="J64" s="78" t="str">
        <f t="shared" si="5"/>
        <v>2025–2026</v>
      </c>
      <c r="K64" s="78"/>
      <c r="L64" s="89"/>
      <c r="M64" s="78"/>
      <c r="N64" s="87"/>
      <c r="O64" s="79"/>
      <c r="Q64" s="46"/>
    </row>
    <row r="65" spans="1:17" s="40" customFormat="1" ht="20.25" customHeight="1" x14ac:dyDescent="0.2">
      <c r="A65" s="41">
        <v>45901</v>
      </c>
      <c r="B65" s="42">
        <f t="shared" si="1"/>
        <v>0</v>
      </c>
      <c r="C65" s="117"/>
      <c r="D65" s="43">
        <f t="shared" si="2"/>
        <v>0</v>
      </c>
      <c r="E65" s="44">
        <f t="shared" si="0"/>
        <v>0</v>
      </c>
      <c r="F65" s="43">
        <f t="shared" si="3"/>
        <v>0</v>
      </c>
      <c r="G65" s="45" t="e">
        <f>IF(AND(C65&lt;&gt;"",SUM(G$27:G64)&lt;E$19),$E$19/$E$23,0)</f>
        <v>#N/A</v>
      </c>
      <c r="H65" s="43">
        <f t="shared" si="4"/>
        <v>0</v>
      </c>
      <c r="I65" s="43">
        <f t="shared" si="6"/>
        <v>0</v>
      </c>
      <c r="J65" s="78" t="str">
        <f t="shared" si="5"/>
        <v>2025–2026</v>
      </c>
      <c r="K65" s="78"/>
      <c r="L65" s="89"/>
      <c r="M65" s="78"/>
      <c r="N65" s="87"/>
      <c r="O65" s="79"/>
      <c r="Q65" s="46"/>
    </row>
    <row r="66" spans="1:17" s="40" customFormat="1" ht="20.25" customHeight="1" x14ac:dyDescent="0.2">
      <c r="A66" s="41">
        <v>45931</v>
      </c>
      <c r="B66" s="42">
        <f t="shared" si="1"/>
        <v>0</v>
      </c>
      <c r="C66" s="117"/>
      <c r="D66" s="43">
        <f t="shared" si="2"/>
        <v>0</v>
      </c>
      <c r="E66" s="44">
        <f t="shared" si="0"/>
        <v>0</v>
      </c>
      <c r="F66" s="43">
        <f t="shared" si="3"/>
        <v>0</v>
      </c>
      <c r="G66" s="45" t="e">
        <f>IF(AND(C66&lt;&gt;"",SUM(G$27:G65)&lt;E$19),$E$19/$E$23,0)</f>
        <v>#N/A</v>
      </c>
      <c r="H66" s="43">
        <f t="shared" si="4"/>
        <v>0</v>
      </c>
      <c r="I66" s="43">
        <f t="shared" si="6"/>
        <v>0</v>
      </c>
      <c r="J66" s="78" t="str">
        <f t="shared" si="5"/>
        <v>2025–2026</v>
      </c>
      <c r="K66" s="78"/>
      <c r="L66" s="89"/>
      <c r="M66" s="78"/>
      <c r="N66" s="87"/>
      <c r="O66" s="79"/>
      <c r="Q66" s="46"/>
    </row>
    <row r="67" spans="1:17" s="40" customFormat="1" ht="20.25" customHeight="1" x14ac:dyDescent="0.2">
      <c r="A67" s="41">
        <v>45962</v>
      </c>
      <c r="B67" s="42">
        <f t="shared" si="1"/>
        <v>0</v>
      </c>
      <c r="C67" s="117"/>
      <c r="D67" s="43">
        <f t="shared" si="2"/>
        <v>0</v>
      </c>
      <c r="E67" s="44">
        <f t="shared" si="0"/>
        <v>0</v>
      </c>
      <c r="F67" s="43">
        <f t="shared" si="3"/>
        <v>0</v>
      </c>
      <c r="G67" s="45" t="e">
        <f>IF(AND(C67&lt;&gt;"",SUM(G$27:G66)&lt;E$19),$E$19/$E$23,0)</f>
        <v>#N/A</v>
      </c>
      <c r="H67" s="43">
        <f t="shared" si="4"/>
        <v>0</v>
      </c>
      <c r="I67" s="43">
        <f t="shared" si="6"/>
        <v>0</v>
      </c>
      <c r="J67" s="78" t="str">
        <f t="shared" si="5"/>
        <v>2025–2026</v>
      </c>
      <c r="K67" s="78"/>
      <c r="L67" s="89"/>
      <c r="M67" s="78"/>
      <c r="N67" s="87"/>
      <c r="O67" s="79"/>
      <c r="Q67" s="46"/>
    </row>
    <row r="68" spans="1:17" s="40" customFormat="1" ht="20.25" customHeight="1" x14ac:dyDescent="0.2">
      <c r="A68" s="41">
        <v>45992</v>
      </c>
      <c r="B68" s="42">
        <f t="shared" si="1"/>
        <v>0</v>
      </c>
      <c r="C68" s="117"/>
      <c r="D68" s="43">
        <f t="shared" si="2"/>
        <v>0</v>
      </c>
      <c r="E68" s="44">
        <f t="shared" si="0"/>
        <v>0</v>
      </c>
      <c r="F68" s="43">
        <f t="shared" si="3"/>
        <v>0</v>
      </c>
      <c r="G68" s="45" t="e">
        <f>IF(AND(C68&lt;&gt;"",SUM(G$27:G67)&lt;E$19),$E$19/$E$23,0)</f>
        <v>#N/A</v>
      </c>
      <c r="H68" s="43">
        <f t="shared" si="4"/>
        <v>0</v>
      </c>
      <c r="I68" s="43">
        <f t="shared" si="6"/>
        <v>0</v>
      </c>
      <c r="J68" s="78" t="str">
        <f t="shared" si="5"/>
        <v>2025–2026</v>
      </c>
      <c r="K68" s="78"/>
      <c r="L68" s="89"/>
      <c r="M68" s="78"/>
      <c r="N68" s="87"/>
      <c r="O68" s="79"/>
      <c r="Q68" s="46"/>
    </row>
    <row r="69" spans="1:17" s="40" customFormat="1" ht="20.25" customHeight="1" x14ac:dyDescent="0.2">
      <c r="A69" s="41">
        <v>46023</v>
      </c>
      <c r="B69" s="42">
        <f t="shared" si="1"/>
        <v>0</v>
      </c>
      <c r="C69" s="117"/>
      <c r="D69" s="43">
        <f t="shared" si="2"/>
        <v>0</v>
      </c>
      <c r="E69" s="44">
        <f t="shared" si="0"/>
        <v>0</v>
      </c>
      <c r="F69" s="43">
        <f t="shared" si="3"/>
        <v>0</v>
      </c>
      <c r="G69" s="45" t="e">
        <f>IF(AND(C69&lt;&gt;"",SUM(G$27:G68)&lt;E$19),$E$19/$E$23,0)</f>
        <v>#N/A</v>
      </c>
      <c r="H69" s="43">
        <f t="shared" si="4"/>
        <v>0</v>
      </c>
      <c r="I69" s="43">
        <f t="shared" si="6"/>
        <v>0</v>
      </c>
      <c r="J69" s="78" t="str">
        <f t="shared" si="5"/>
        <v>2025–2026</v>
      </c>
      <c r="K69" s="78"/>
      <c r="L69" s="89"/>
      <c r="M69" s="78"/>
      <c r="N69" s="87"/>
      <c r="O69" s="79"/>
      <c r="Q69" s="46"/>
    </row>
    <row r="70" spans="1:17" s="40" customFormat="1" ht="20.25" customHeight="1" x14ac:dyDescent="0.2">
      <c r="A70" s="41">
        <v>46054</v>
      </c>
      <c r="B70" s="42">
        <f t="shared" si="1"/>
        <v>0</v>
      </c>
      <c r="C70" s="117"/>
      <c r="D70" s="43">
        <f t="shared" si="2"/>
        <v>0</v>
      </c>
      <c r="E70" s="44">
        <f t="shared" si="0"/>
        <v>0</v>
      </c>
      <c r="F70" s="43">
        <f t="shared" si="3"/>
        <v>0</v>
      </c>
      <c r="G70" s="45" t="e">
        <f>IF(AND(C70&lt;&gt;"",SUM(G$27:G69)&lt;E$19),$E$19/$E$23,0)</f>
        <v>#N/A</v>
      </c>
      <c r="H70" s="43">
        <f t="shared" si="4"/>
        <v>0</v>
      </c>
      <c r="I70" s="43">
        <f t="shared" si="6"/>
        <v>0</v>
      </c>
      <c r="J70" s="78" t="str">
        <f t="shared" si="5"/>
        <v>2025–2026</v>
      </c>
      <c r="K70" s="78"/>
      <c r="L70" s="89"/>
      <c r="M70" s="78"/>
      <c r="N70" s="87"/>
      <c r="O70" s="79"/>
      <c r="Q70" s="46"/>
    </row>
    <row r="71" spans="1:17" s="40" customFormat="1" ht="20.25" customHeight="1" x14ac:dyDescent="0.2">
      <c r="A71" s="41">
        <v>46082</v>
      </c>
      <c r="B71" s="42">
        <f t="shared" si="1"/>
        <v>0</v>
      </c>
      <c r="C71" s="117"/>
      <c r="D71" s="43">
        <f t="shared" si="2"/>
        <v>0</v>
      </c>
      <c r="E71" s="44">
        <f t="shared" si="0"/>
        <v>0</v>
      </c>
      <c r="F71" s="43">
        <f t="shared" si="3"/>
        <v>0</v>
      </c>
      <c r="G71" s="45" t="e">
        <f>IF(AND(C71&lt;&gt;"",SUM(G$27:G70)&lt;E$19),$E$19/$E$23,0)</f>
        <v>#N/A</v>
      </c>
      <c r="H71" s="43">
        <f t="shared" si="4"/>
        <v>0</v>
      </c>
      <c r="I71" s="43">
        <f t="shared" si="6"/>
        <v>0</v>
      </c>
      <c r="J71" s="78" t="str">
        <f t="shared" si="5"/>
        <v>2025–2026</v>
      </c>
      <c r="K71" s="78"/>
      <c r="L71" s="89"/>
      <c r="M71" s="78"/>
      <c r="N71" s="87"/>
      <c r="O71" s="79"/>
      <c r="Q71" s="46"/>
    </row>
    <row r="72" spans="1:17" s="40" customFormat="1" ht="20.25" customHeight="1" x14ac:dyDescent="0.2">
      <c r="A72" s="41">
        <v>46113</v>
      </c>
      <c r="B72" s="42">
        <f t="shared" si="1"/>
        <v>0</v>
      </c>
      <c r="C72" s="117"/>
      <c r="D72" s="43">
        <f t="shared" si="2"/>
        <v>0</v>
      </c>
      <c r="E72" s="44">
        <f t="shared" si="0"/>
        <v>0</v>
      </c>
      <c r="F72" s="43">
        <f t="shared" si="3"/>
        <v>0</v>
      </c>
      <c r="G72" s="45" t="e">
        <f>IF(AND(C72&lt;&gt;"",SUM(G$27:G71)&lt;E$19),$E$19/$E$23,0)</f>
        <v>#N/A</v>
      </c>
      <c r="H72" s="43">
        <f t="shared" si="4"/>
        <v>0</v>
      </c>
      <c r="I72" s="43">
        <f t="shared" si="6"/>
        <v>0</v>
      </c>
      <c r="J72" s="78" t="str">
        <f t="shared" si="5"/>
        <v>2025–2026</v>
      </c>
      <c r="K72" s="78"/>
      <c r="L72" s="89"/>
      <c r="M72" s="78"/>
      <c r="N72" s="87"/>
      <c r="O72" s="79"/>
      <c r="Q72" s="46"/>
    </row>
    <row r="73" spans="1:17" s="40" customFormat="1" ht="20.25" customHeight="1" x14ac:dyDescent="0.2">
      <c r="A73" s="41">
        <v>46143</v>
      </c>
      <c r="B73" s="42">
        <f t="shared" si="1"/>
        <v>0</v>
      </c>
      <c r="C73" s="117"/>
      <c r="D73" s="43">
        <f t="shared" si="2"/>
        <v>0</v>
      </c>
      <c r="E73" s="44">
        <f t="shared" si="0"/>
        <v>0</v>
      </c>
      <c r="F73" s="43">
        <f t="shared" si="3"/>
        <v>0</v>
      </c>
      <c r="G73" s="45" t="e">
        <f>IF(AND(C73&lt;&gt;"",SUM(G$27:G72)&lt;E$19),$E$19/$E$23,0)</f>
        <v>#N/A</v>
      </c>
      <c r="H73" s="43">
        <f t="shared" si="4"/>
        <v>0</v>
      </c>
      <c r="I73" s="43">
        <f t="shared" si="6"/>
        <v>0</v>
      </c>
      <c r="J73" s="78" t="str">
        <f t="shared" si="5"/>
        <v>2025–2026</v>
      </c>
      <c r="K73" s="78"/>
      <c r="L73" s="89"/>
      <c r="M73" s="78"/>
      <c r="N73" s="87"/>
      <c r="O73" s="79"/>
      <c r="Q73" s="46"/>
    </row>
    <row r="74" spans="1:17" s="40" customFormat="1" ht="20.25" customHeight="1" x14ac:dyDescent="0.2">
      <c r="A74" s="41">
        <v>46174</v>
      </c>
      <c r="B74" s="42">
        <f t="shared" si="1"/>
        <v>0</v>
      </c>
      <c r="C74" s="117"/>
      <c r="D74" s="43">
        <f t="shared" si="2"/>
        <v>0</v>
      </c>
      <c r="E74" s="44">
        <f t="shared" si="0"/>
        <v>0</v>
      </c>
      <c r="F74" s="43">
        <f t="shared" si="3"/>
        <v>0</v>
      </c>
      <c r="G74" s="45" t="e">
        <f>IF(AND(C74&lt;&gt;"",SUM(G$27:G73)&lt;E$19),$E$19/$E$23,0)</f>
        <v>#N/A</v>
      </c>
      <c r="H74" s="43">
        <f t="shared" si="4"/>
        <v>0</v>
      </c>
      <c r="I74" s="43">
        <f t="shared" si="6"/>
        <v>0</v>
      </c>
      <c r="J74" s="78" t="str">
        <f t="shared" si="5"/>
        <v>2025–2026</v>
      </c>
      <c r="K74" s="78"/>
      <c r="L74" s="89"/>
      <c r="M74" s="78"/>
      <c r="N74" s="87"/>
      <c r="O74" s="79"/>
      <c r="Q74" s="46"/>
    </row>
    <row r="75" spans="1:17" s="40" customFormat="1" ht="20.25" customHeight="1" x14ac:dyDescent="0.2">
      <c r="A75" s="41">
        <v>46204</v>
      </c>
      <c r="B75" s="42">
        <f t="shared" si="1"/>
        <v>0</v>
      </c>
      <c r="C75" s="117"/>
      <c r="D75" s="43">
        <f t="shared" si="2"/>
        <v>0</v>
      </c>
      <c r="E75" s="44">
        <f t="shared" si="0"/>
        <v>0</v>
      </c>
      <c r="F75" s="43">
        <f t="shared" si="3"/>
        <v>0</v>
      </c>
      <c r="G75" s="45" t="e">
        <f>IF(AND(C75&lt;&gt;"",SUM(G$27:G74)&lt;E$19),$E$19/$E$23,0)</f>
        <v>#N/A</v>
      </c>
      <c r="H75" s="43">
        <f t="shared" si="4"/>
        <v>0</v>
      </c>
      <c r="I75" s="43">
        <f t="shared" si="6"/>
        <v>0</v>
      </c>
      <c r="J75" s="78" t="str">
        <f t="shared" si="5"/>
        <v>2026–2027</v>
      </c>
      <c r="K75" s="78"/>
      <c r="L75" s="89"/>
      <c r="M75" s="78"/>
      <c r="N75" s="87"/>
      <c r="O75" s="79"/>
      <c r="Q75" s="46"/>
    </row>
    <row r="76" spans="1:17" s="40" customFormat="1" ht="20.25" customHeight="1" x14ac:dyDescent="0.2">
      <c r="A76" s="41">
        <v>46235</v>
      </c>
      <c r="B76" s="42">
        <f t="shared" si="1"/>
        <v>0</v>
      </c>
      <c r="C76" s="117"/>
      <c r="D76" s="43">
        <f t="shared" si="2"/>
        <v>0</v>
      </c>
      <c r="E76" s="44">
        <f t="shared" si="0"/>
        <v>0</v>
      </c>
      <c r="F76" s="43">
        <f t="shared" si="3"/>
        <v>0</v>
      </c>
      <c r="G76" s="45" t="e">
        <f>IF(AND(C76&lt;&gt;"",SUM(G$27:G75)&lt;E$19),$E$19/$E$23,0)</f>
        <v>#N/A</v>
      </c>
      <c r="H76" s="43">
        <f t="shared" si="4"/>
        <v>0</v>
      </c>
      <c r="I76" s="43">
        <f t="shared" si="6"/>
        <v>0</v>
      </c>
      <c r="J76" s="78" t="str">
        <f t="shared" si="5"/>
        <v>2026–2027</v>
      </c>
      <c r="K76" s="78"/>
      <c r="L76" s="89"/>
      <c r="M76" s="78"/>
      <c r="N76" s="87"/>
      <c r="O76" s="79"/>
      <c r="Q76" s="46"/>
    </row>
    <row r="77" spans="1:17" s="40" customFormat="1" ht="20.25" customHeight="1" x14ac:dyDescent="0.2">
      <c r="A77" s="41">
        <v>46266</v>
      </c>
      <c r="B77" s="42">
        <f t="shared" si="1"/>
        <v>0</v>
      </c>
      <c r="C77" s="117"/>
      <c r="D77" s="43">
        <f t="shared" si="2"/>
        <v>0</v>
      </c>
      <c r="E77" s="44">
        <f t="shared" si="0"/>
        <v>0</v>
      </c>
      <c r="F77" s="43">
        <f t="shared" si="3"/>
        <v>0</v>
      </c>
      <c r="G77" s="45" t="e">
        <f>IF(AND(C77&lt;&gt;"",SUM(G$27:G76)&lt;E$19),$E$19/$E$23,0)</f>
        <v>#N/A</v>
      </c>
      <c r="H77" s="43">
        <f t="shared" si="4"/>
        <v>0</v>
      </c>
      <c r="I77" s="43">
        <f t="shared" si="6"/>
        <v>0</v>
      </c>
      <c r="J77" s="78" t="str">
        <f t="shared" si="5"/>
        <v>2026–2027</v>
      </c>
      <c r="K77" s="78"/>
      <c r="L77" s="89"/>
      <c r="M77" s="78"/>
      <c r="N77" s="87"/>
      <c r="O77" s="79"/>
      <c r="Q77" s="46"/>
    </row>
    <row r="78" spans="1:17" s="40" customFormat="1" ht="20.25" customHeight="1" x14ac:dyDescent="0.2">
      <c r="A78" s="41">
        <v>46296</v>
      </c>
      <c r="B78" s="42">
        <f t="shared" si="1"/>
        <v>0</v>
      </c>
      <c r="C78" s="117"/>
      <c r="D78" s="43">
        <f t="shared" si="2"/>
        <v>0</v>
      </c>
      <c r="E78" s="44">
        <f t="shared" si="0"/>
        <v>0</v>
      </c>
      <c r="F78" s="43">
        <f t="shared" si="3"/>
        <v>0</v>
      </c>
      <c r="G78" s="45" t="e">
        <f>IF(AND(C78&lt;&gt;"",SUM(G$27:G77)&lt;E$19),$E$19/$E$23,0)</f>
        <v>#N/A</v>
      </c>
      <c r="H78" s="43">
        <f t="shared" si="4"/>
        <v>0</v>
      </c>
      <c r="I78" s="43">
        <f t="shared" si="6"/>
        <v>0</v>
      </c>
      <c r="J78" s="78" t="str">
        <f t="shared" si="5"/>
        <v>2026–2027</v>
      </c>
      <c r="K78" s="78"/>
      <c r="L78" s="89"/>
      <c r="M78" s="78"/>
      <c r="N78" s="87"/>
      <c r="O78" s="79"/>
      <c r="Q78" s="46"/>
    </row>
    <row r="79" spans="1:17" s="40" customFormat="1" ht="20.25" customHeight="1" x14ac:dyDescent="0.2">
      <c r="A79" s="41">
        <v>46327</v>
      </c>
      <c r="B79" s="42">
        <f t="shared" si="1"/>
        <v>0</v>
      </c>
      <c r="C79" s="117"/>
      <c r="D79" s="43">
        <f t="shared" si="2"/>
        <v>0</v>
      </c>
      <c r="E79" s="44">
        <f t="shared" si="0"/>
        <v>0</v>
      </c>
      <c r="F79" s="43">
        <f t="shared" si="3"/>
        <v>0</v>
      </c>
      <c r="G79" s="45" t="e">
        <f>IF(AND(C79&lt;&gt;"",SUM(G$27:G78)&lt;E$19),$E$19/$E$23,0)</f>
        <v>#N/A</v>
      </c>
      <c r="H79" s="43">
        <f t="shared" si="4"/>
        <v>0</v>
      </c>
      <c r="I79" s="43">
        <f t="shared" si="6"/>
        <v>0</v>
      </c>
      <c r="J79" s="78" t="str">
        <f t="shared" si="5"/>
        <v>2026–2027</v>
      </c>
      <c r="K79" s="78"/>
      <c r="L79" s="89"/>
      <c r="M79" s="78"/>
      <c r="N79" s="87"/>
      <c r="O79" s="79"/>
      <c r="Q79" s="46"/>
    </row>
    <row r="80" spans="1:17" s="40" customFormat="1" ht="20.25" customHeight="1" x14ac:dyDescent="0.2">
      <c r="A80" s="41">
        <v>46357</v>
      </c>
      <c r="B80" s="42">
        <f t="shared" si="1"/>
        <v>0</v>
      </c>
      <c r="C80" s="117"/>
      <c r="D80" s="43">
        <f t="shared" si="2"/>
        <v>0</v>
      </c>
      <c r="E80" s="44">
        <f t="shared" si="0"/>
        <v>0</v>
      </c>
      <c r="F80" s="43">
        <f t="shared" si="3"/>
        <v>0</v>
      </c>
      <c r="G80" s="45" t="e">
        <f>IF(AND(C80&lt;&gt;"",SUM(G$27:G79)&lt;E$19),$E$19/$E$23,0)</f>
        <v>#N/A</v>
      </c>
      <c r="H80" s="43">
        <f t="shared" si="4"/>
        <v>0</v>
      </c>
      <c r="I80" s="43">
        <f t="shared" si="6"/>
        <v>0</v>
      </c>
      <c r="J80" s="78" t="str">
        <f t="shared" si="5"/>
        <v>2026–2027</v>
      </c>
      <c r="K80" s="78"/>
      <c r="L80" s="89"/>
      <c r="M80" s="78"/>
      <c r="N80" s="87"/>
      <c r="O80" s="79"/>
      <c r="Q80" s="46"/>
    </row>
    <row r="81" spans="1:17" s="40" customFormat="1" ht="20.25" customHeight="1" x14ac:dyDescent="0.2">
      <c r="A81" s="41">
        <v>46388</v>
      </c>
      <c r="B81" s="42">
        <f t="shared" si="1"/>
        <v>0</v>
      </c>
      <c r="C81" s="117"/>
      <c r="D81" s="43">
        <f t="shared" si="2"/>
        <v>0</v>
      </c>
      <c r="E81" s="44">
        <f t="shared" si="0"/>
        <v>0</v>
      </c>
      <c r="F81" s="43">
        <f t="shared" si="3"/>
        <v>0</v>
      </c>
      <c r="G81" s="45" t="e">
        <f>IF(AND(C81&lt;&gt;"",SUM(G$27:G80)&lt;E$19),$E$19/$E$23,0)</f>
        <v>#N/A</v>
      </c>
      <c r="H81" s="43">
        <f t="shared" si="4"/>
        <v>0</v>
      </c>
      <c r="I81" s="43">
        <f t="shared" si="6"/>
        <v>0</v>
      </c>
      <c r="J81" s="78" t="str">
        <f t="shared" si="5"/>
        <v>2026–2027</v>
      </c>
      <c r="K81" s="78"/>
      <c r="L81" s="89"/>
      <c r="M81" s="78"/>
      <c r="N81" s="87"/>
      <c r="O81" s="79"/>
      <c r="Q81" s="46"/>
    </row>
    <row r="82" spans="1:17" s="40" customFormat="1" ht="20.25" customHeight="1" x14ac:dyDescent="0.2">
      <c r="A82" s="41">
        <v>46419</v>
      </c>
      <c r="B82" s="42">
        <f t="shared" si="1"/>
        <v>0</v>
      </c>
      <c r="C82" s="117"/>
      <c r="D82" s="43">
        <f t="shared" si="2"/>
        <v>0</v>
      </c>
      <c r="E82" s="44">
        <f t="shared" si="0"/>
        <v>0</v>
      </c>
      <c r="F82" s="43">
        <f t="shared" si="3"/>
        <v>0</v>
      </c>
      <c r="G82" s="45" t="e">
        <f>IF(AND(C82&lt;&gt;"",SUM(G$27:G81)&lt;E$19),$E$19/$E$23,0)</f>
        <v>#N/A</v>
      </c>
      <c r="H82" s="43">
        <f t="shared" si="4"/>
        <v>0</v>
      </c>
      <c r="I82" s="43">
        <f t="shared" si="6"/>
        <v>0</v>
      </c>
      <c r="J82" s="78" t="str">
        <f t="shared" si="5"/>
        <v>2026–2027</v>
      </c>
      <c r="K82" s="78"/>
      <c r="L82" s="89"/>
      <c r="M82" s="78"/>
      <c r="N82" s="87"/>
      <c r="O82" s="79"/>
      <c r="Q82" s="46"/>
    </row>
    <row r="83" spans="1:17" s="40" customFormat="1" ht="20.25" customHeight="1" x14ac:dyDescent="0.2">
      <c r="A83" s="41">
        <v>46447</v>
      </c>
      <c r="B83" s="42">
        <f t="shared" si="1"/>
        <v>0</v>
      </c>
      <c r="C83" s="117"/>
      <c r="D83" s="43">
        <f t="shared" si="2"/>
        <v>0</v>
      </c>
      <c r="E83" s="44">
        <f t="shared" si="0"/>
        <v>0</v>
      </c>
      <c r="F83" s="43">
        <f t="shared" si="3"/>
        <v>0</v>
      </c>
      <c r="G83" s="45" t="e">
        <f>IF(AND(C83&lt;&gt;"",SUM(G$27:G82)&lt;E$19),$E$19/$E$23,0)</f>
        <v>#N/A</v>
      </c>
      <c r="H83" s="43">
        <f t="shared" si="4"/>
        <v>0</v>
      </c>
      <c r="I83" s="43">
        <f t="shared" si="6"/>
        <v>0</v>
      </c>
      <c r="J83" s="78" t="str">
        <f t="shared" si="5"/>
        <v>2026–2027</v>
      </c>
      <c r="K83" s="78"/>
      <c r="L83" s="89"/>
      <c r="M83" s="78"/>
      <c r="N83" s="87"/>
      <c r="O83" s="79"/>
      <c r="Q83" s="46"/>
    </row>
    <row r="84" spans="1:17" s="40" customFormat="1" ht="20.25" customHeight="1" x14ac:dyDescent="0.2">
      <c r="A84" s="41">
        <v>46478</v>
      </c>
      <c r="B84" s="42">
        <f t="shared" si="1"/>
        <v>0</v>
      </c>
      <c r="C84" s="117"/>
      <c r="D84" s="43">
        <f t="shared" si="2"/>
        <v>0</v>
      </c>
      <c r="E84" s="44">
        <f t="shared" si="0"/>
        <v>0</v>
      </c>
      <c r="F84" s="43">
        <f t="shared" si="3"/>
        <v>0</v>
      </c>
      <c r="G84" s="45" t="e">
        <f>IF(AND(C84&lt;&gt;"",SUM(G$27:G83)&lt;E$19),$E$19/$E$23,0)</f>
        <v>#N/A</v>
      </c>
      <c r="H84" s="43">
        <f t="shared" si="4"/>
        <v>0</v>
      </c>
      <c r="I84" s="43">
        <f t="shared" si="6"/>
        <v>0</v>
      </c>
      <c r="J84" s="78" t="str">
        <f t="shared" si="5"/>
        <v>2026–2027</v>
      </c>
      <c r="K84" s="78"/>
      <c r="L84" s="89"/>
      <c r="M84" s="78"/>
      <c r="N84" s="87"/>
      <c r="O84" s="79"/>
      <c r="Q84" s="46"/>
    </row>
    <row r="85" spans="1:17" s="40" customFormat="1" ht="20.25" customHeight="1" x14ac:dyDescent="0.2">
      <c r="A85" s="41">
        <v>46508</v>
      </c>
      <c r="B85" s="42">
        <f t="shared" si="1"/>
        <v>0</v>
      </c>
      <c r="C85" s="117"/>
      <c r="D85" s="43">
        <f t="shared" si="2"/>
        <v>0</v>
      </c>
      <c r="E85" s="44">
        <f t="shared" si="0"/>
        <v>0</v>
      </c>
      <c r="F85" s="43">
        <f t="shared" si="3"/>
        <v>0</v>
      </c>
      <c r="G85" s="45" t="e">
        <f>IF(AND(C85&lt;&gt;"",SUM(G$27:G84)&lt;E$19),$E$19/$E$23,0)</f>
        <v>#N/A</v>
      </c>
      <c r="H85" s="43">
        <f t="shared" si="4"/>
        <v>0</v>
      </c>
      <c r="I85" s="43">
        <f t="shared" si="6"/>
        <v>0</v>
      </c>
      <c r="J85" s="78" t="str">
        <f t="shared" si="5"/>
        <v>2026–2027</v>
      </c>
      <c r="K85" s="78"/>
      <c r="L85" s="89"/>
      <c r="M85" s="78"/>
      <c r="N85" s="87"/>
      <c r="O85" s="79"/>
      <c r="Q85" s="46"/>
    </row>
    <row r="86" spans="1:17" s="40" customFormat="1" ht="20.25" customHeight="1" x14ac:dyDescent="0.2">
      <c r="A86" s="41">
        <v>46539</v>
      </c>
      <c r="B86" s="42">
        <f t="shared" si="1"/>
        <v>0</v>
      </c>
      <c r="C86" s="117"/>
      <c r="D86" s="43">
        <f t="shared" si="2"/>
        <v>0</v>
      </c>
      <c r="E86" s="44">
        <f t="shared" si="0"/>
        <v>0</v>
      </c>
      <c r="F86" s="43">
        <f t="shared" si="3"/>
        <v>0</v>
      </c>
      <c r="G86" s="45" t="e">
        <f>IF(AND(C86&lt;&gt;"",SUM(G$27:G85)&lt;E$19),$E$19/$E$23,0)</f>
        <v>#N/A</v>
      </c>
      <c r="H86" s="47">
        <f>IF(C86&lt;&gt;"",G86+H85,0)</f>
        <v>0</v>
      </c>
      <c r="I86" s="43">
        <f t="shared" si="6"/>
        <v>0</v>
      </c>
      <c r="J86" s="78" t="str">
        <f t="shared" si="5"/>
        <v>2026–2027</v>
      </c>
      <c r="K86" s="78"/>
      <c r="L86" s="89"/>
      <c r="M86" s="78"/>
      <c r="N86" s="87"/>
      <c r="O86" s="79"/>
      <c r="Q86" s="46"/>
    </row>
    <row r="87" spans="1:17" s="40" customFormat="1" ht="20.25" customHeight="1" x14ac:dyDescent="0.2">
      <c r="A87" s="41">
        <v>46569</v>
      </c>
      <c r="B87" s="42">
        <f t="shared" si="1"/>
        <v>0</v>
      </c>
      <c r="C87" s="117"/>
      <c r="D87" s="43">
        <f t="shared" si="2"/>
        <v>0</v>
      </c>
      <c r="E87" s="44">
        <f t="shared" si="0"/>
        <v>0</v>
      </c>
      <c r="F87" s="43">
        <f t="shared" si="3"/>
        <v>0</v>
      </c>
      <c r="G87" s="45" t="e">
        <f>IF(AND(C87&lt;&gt;"",SUM(G$27:G86)&lt;E$19),$E$19/$E$23,0)</f>
        <v>#N/A</v>
      </c>
      <c r="H87" s="43">
        <f t="shared" si="4"/>
        <v>0</v>
      </c>
      <c r="I87" s="43">
        <f t="shared" si="6"/>
        <v>0</v>
      </c>
      <c r="J87" s="78" t="str">
        <f t="shared" si="5"/>
        <v>2027–2028</v>
      </c>
      <c r="K87" s="78"/>
      <c r="L87" s="89"/>
      <c r="M87" s="78"/>
      <c r="N87" s="87"/>
      <c r="O87" s="79"/>
      <c r="Q87" s="46"/>
    </row>
    <row r="88" spans="1:17" s="40" customFormat="1" ht="20.25" customHeight="1" x14ac:dyDescent="0.2">
      <c r="A88" s="41">
        <v>46600</v>
      </c>
      <c r="B88" s="42">
        <f t="shared" si="1"/>
        <v>0</v>
      </c>
      <c r="C88" s="117"/>
      <c r="D88" s="43">
        <f t="shared" si="2"/>
        <v>0</v>
      </c>
      <c r="E88" s="44">
        <f t="shared" si="0"/>
        <v>0</v>
      </c>
      <c r="F88" s="43">
        <f t="shared" si="3"/>
        <v>0</v>
      </c>
      <c r="G88" s="45" t="e">
        <f>IF(AND(C88&lt;&gt;"",SUM(G$27:G87)&lt;E$19),$E$19/$E$23,0)</f>
        <v>#N/A</v>
      </c>
      <c r="H88" s="43">
        <f t="shared" si="4"/>
        <v>0</v>
      </c>
      <c r="I88" s="43">
        <f t="shared" si="6"/>
        <v>0</v>
      </c>
      <c r="J88" s="78" t="str">
        <f t="shared" si="5"/>
        <v>2027–2028</v>
      </c>
      <c r="K88" s="78"/>
      <c r="L88" s="89"/>
      <c r="M88" s="78"/>
      <c r="N88" s="87"/>
      <c r="O88" s="79"/>
      <c r="Q88" s="46"/>
    </row>
    <row r="89" spans="1:17" s="40" customFormat="1" ht="20.25" customHeight="1" x14ac:dyDescent="0.2">
      <c r="A89" s="41">
        <v>46631</v>
      </c>
      <c r="B89" s="42">
        <f t="shared" si="1"/>
        <v>0</v>
      </c>
      <c r="C89" s="117"/>
      <c r="D89" s="43">
        <f t="shared" si="2"/>
        <v>0</v>
      </c>
      <c r="E89" s="44">
        <f t="shared" si="0"/>
        <v>0</v>
      </c>
      <c r="F89" s="43">
        <f t="shared" si="3"/>
        <v>0</v>
      </c>
      <c r="G89" s="45" t="e">
        <f>IF(AND(C89&lt;&gt;"",SUM(G$27:G88)&lt;E$19),$E$19/$E$23,0)</f>
        <v>#N/A</v>
      </c>
      <c r="H89" s="43">
        <f t="shared" si="4"/>
        <v>0</v>
      </c>
      <c r="I89" s="43">
        <f t="shared" si="6"/>
        <v>0</v>
      </c>
      <c r="J89" s="78" t="str">
        <f t="shared" si="5"/>
        <v>2027–2028</v>
      </c>
      <c r="K89" s="78"/>
      <c r="L89" s="89"/>
      <c r="M89" s="78"/>
      <c r="N89" s="87"/>
      <c r="O89" s="79"/>
      <c r="Q89" s="46"/>
    </row>
    <row r="90" spans="1:17" s="40" customFormat="1" ht="20.25" customHeight="1" x14ac:dyDescent="0.2">
      <c r="A90" s="41">
        <v>46661</v>
      </c>
      <c r="B90" s="42">
        <f t="shared" si="1"/>
        <v>0</v>
      </c>
      <c r="C90" s="117"/>
      <c r="D90" s="43">
        <f t="shared" si="2"/>
        <v>0</v>
      </c>
      <c r="E90" s="44">
        <f t="shared" si="0"/>
        <v>0</v>
      </c>
      <c r="F90" s="43">
        <f t="shared" si="3"/>
        <v>0</v>
      </c>
      <c r="G90" s="45" t="e">
        <f>IF(AND(C90&lt;&gt;"",SUM(G$27:G89)&lt;E$19),$E$19/$E$23,0)</f>
        <v>#N/A</v>
      </c>
      <c r="H90" s="43">
        <f t="shared" si="4"/>
        <v>0</v>
      </c>
      <c r="I90" s="43">
        <f t="shared" si="6"/>
        <v>0</v>
      </c>
      <c r="J90" s="78" t="str">
        <f t="shared" si="5"/>
        <v>2027–2028</v>
      </c>
      <c r="K90" s="78"/>
      <c r="L90" s="89"/>
      <c r="M90" s="78"/>
      <c r="N90" s="87"/>
      <c r="O90" s="79"/>
      <c r="Q90" s="46"/>
    </row>
    <row r="91" spans="1:17" s="40" customFormat="1" ht="20.25" customHeight="1" x14ac:dyDescent="0.2">
      <c r="A91" s="41">
        <v>46692</v>
      </c>
      <c r="B91" s="42">
        <f t="shared" si="1"/>
        <v>0</v>
      </c>
      <c r="C91" s="117"/>
      <c r="D91" s="43">
        <f t="shared" si="2"/>
        <v>0</v>
      </c>
      <c r="E91" s="44">
        <f t="shared" ref="E91:E154" si="7">C91-D91</f>
        <v>0</v>
      </c>
      <c r="F91" s="43">
        <f t="shared" si="3"/>
        <v>0</v>
      </c>
      <c r="G91" s="45" t="e">
        <f>IF(AND(C91&lt;&gt;"",SUM(G$27:G90)&lt;E$19),$E$19/$E$23,0)</f>
        <v>#N/A</v>
      </c>
      <c r="H91" s="43">
        <f t="shared" si="4"/>
        <v>0</v>
      </c>
      <c r="I91" s="43">
        <f t="shared" si="6"/>
        <v>0</v>
      </c>
      <c r="J91" s="78" t="str">
        <f t="shared" si="5"/>
        <v>2027–2028</v>
      </c>
      <c r="K91" s="78"/>
      <c r="L91" s="89"/>
      <c r="M91" s="78"/>
      <c r="N91" s="87"/>
      <c r="O91" s="79"/>
      <c r="Q91" s="46"/>
    </row>
    <row r="92" spans="1:17" s="40" customFormat="1" ht="20.25" customHeight="1" x14ac:dyDescent="0.2">
      <c r="A92" s="41">
        <v>46722</v>
      </c>
      <c r="B92" s="42">
        <f t="shared" ref="B92:B155" si="8">IF(C92&gt;0,C92*-1,C92)</f>
        <v>0</v>
      </c>
      <c r="C92" s="117"/>
      <c r="D92" s="43">
        <f t="shared" ref="D92:D155" si="9">IF(C92="",0,IF($E$15="Beginning",IF(C91&lt;&gt;"",$F91*$E$6/12,0),IF(C91&lt;&gt;"",$F91*$E$6/12,$E$16*$E$6/12)))</f>
        <v>0</v>
      </c>
      <c r="E92" s="44">
        <f t="shared" si="7"/>
        <v>0</v>
      </c>
      <c r="F92" s="43">
        <f t="shared" ref="F92:F155" si="10">IF(C92="",0,IF(C91="",$E$16-E92,IF(C92&lt;&gt;"",F91-E92)))</f>
        <v>0</v>
      </c>
      <c r="G92" s="45" t="e">
        <f>IF(AND(C92&lt;&gt;"",SUM(G$27:G91)&lt;E$19),$E$19/$E$23,0)</f>
        <v>#N/A</v>
      </c>
      <c r="H92" s="43">
        <f t="shared" ref="H92:H155" si="11">IF(C92&lt;&gt;"",G92+H91,0)</f>
        <v>0</v>
      </c>
      <c r="I92" s="43">
        <f t="shared" si="6"/>
        <v>0</v>
      </c>
      <c r="J92" s="78" t="str">
        <f t="shared" ref="J92:J155" si="12">IF(OR(MONTH(A92)=1,MONTH(A92)=2,MONTH(A92)=3,MONTH(A92)=4,MONTH(A92)=5,MONTH(A92)=6),YEAR(A92)-1&amp;"–"&amp;YEAR(A92),YEAR(A92)&amp;"–"&amp;YEAR(A92)+1)</f>
        <v>2027–2028</v>
      </c>
      <c r="K92" s="78"/>
      <c r="L92" s="89"/>
      <c r="M92" s="78"/>
      <c r="N92" s="87"/>
      <c r="O92" s="79"/>
      <c r="Q92" s="46"/>
    </row>
    <row r="93" spans="1:17" s="40" customFormat="1" ht="20.25" customHeight="1" x14ac:dyDescent="0.2">
      <c r="A93" s="41">
        <v>46753</v>
      </c>
      <c r="B93" s="42">
        <f t="shared" si="8"/>
        <v>0</v>
      </c>
      <c r="C93" s="117"/>
      <c r="D93" s="43">
        <f t="shared" si="9"/>
        <v>0</v>
      </c>
      <c r="E93" s="44">
        <f t="shared" si="7"/>
        <v>0</v>
      </c>
      <c r="F93" s="43">
        <f t="shared" si="10"/>
        <v>0</v>
      </c>
      <c r="G93" s="45" t="e">
        <f>IF(AND(C93&lt;&gt;"",SUM(G$27:G92)&lt;E$19),$E$19/$E$23,0)</f>
        <v>#N/A</v>
      </c>
      <c r="H93" s="43">
        <f t="shared" si="11"/>
        <v>0</v>
      </c>
      <c r="I93" s="43">
        <f t="shared" ref="I93:I156" si="13">IF(C93&lt;&gt;"",$E$19-H93,0)</f>
        <v>0</v>
      </c>
      <c r="J93" s="78" t="str">
        <f t="shared" si="12"/>
        <v>2027–2028</v>
      </c>
      <c r="K93" s="78"/>
      <c r="L93" s="89"/>
      <c r="M93" s="78"/>
      <c r="N93" s="87"/>
      <c r="O93" s="79"/>
      <c r="Q93" s="46"/>
    </row>
    <row r="94" spans="1:17" s="40" customFormat="1" ht="20.25" customHeight="1" x14ac:dyDescent="0.2">
      <c r="A94" s="41">
        <v>46784</v>
      </c>
      <c r="B94" s="42">
        <f t="shared" si="8"/>
        <v>0</v>
      </c>
      <c r="C94" s="117"/>
      <c r="D94" s="43">
        <f t="shared" si="9"/>
        <v>0</v>
      </c>
      <c r="E94" s="44">
        <f t="shared" si="7"/>
        <v>0</v>
      </c>
      <c r="F94" s="43">
        <f t="shared" si="10"/>
        <v>0</v>
      </c>
      <c r="G94" s="45" t="e">
        <f>IF(AND(C94&lt;&gt;"",SUM(G$27:G93)&lt;E$19),$E$19/$E$23,0)</f>
        <v>#N/A</v>
      </c>
      <c r="H94" s="43">
        <f t="shared" si="11"/>
        <v>0</v>
      </c>
      <c r="I94" s="43">
        <f t="shared" si="13"/>
        <v>0</v>
      </c>
      <c r="J94" s="78" t="str">
        <f t="shared" si="12"/>
        <v>2027–2028</v>
      </c>
      <c r="K94" s="78"/>
      <c r="L94" s="89"/>
      <c r="M94" s="78"/>
      <c r="N94" s="87"/>
      <c r="O94" s="79"/>
      <c r="Q94" s="46"/>
    </row>
    <row r="95" spans="1:17" s="40" customFormat="1" ht="20.25" customHeight="1" x14ac:dyDescent="0.2">
      <c r="A95" s="41">
        <v>46813</v>
      </c>
      <c r="B95" s="42">
        <f t="shared" si="8"/>
        <v>0</v>
      </c>
      <c r="C95" s="117"/>
      <c r="D95" s="43">
        <f t="shared" si="9"/>
        <v>0</v>
      </c>
      <c r="E95" s="44">
        <f t="shared" si="7"/>
        <v>0</v>
      </c>
      <c r="F95" s="43">
        <f t="shared" si="10"/>
        <v>0</v>
      </c>
      <c r="G95" s="45" t="e">
        <f>IF(AND(C95&lt;&gt;"",SUM(G$27:G94)&lt;E$19),$E$19/$E$23,0)</f>
        <v>#N/A</v>
      </c>
      <c r="H95" s="43">
        <f t="shared" si="11"/>
        <v>0</v>
      </c>
      <c r="I95" s="43">
        <f t="shared" si="13"/>
        <v>0</v>
      </c>
      <c r="J95" s="78" t="str">
        <f t="shared" si="12"/>
        <v>2027–2028</v>
      </c>
      <c r="K95" s="78"/>
      <c r="L95" s="89"/>
      <c r="M95" s="78"/>
      <c r="N95" s="87"/>
      <c r="O95" s="79"/>
      <c r="Q95" s="46"/>
    </row>
    <row r="96" spans="1:17" s="40" customFormat="1" ht="20.25" customHeight="1" x14ac:dyDescent="0.2">
      <c r="A96" s="41">
        <v>46844</v>
      </c>
      <c r="B96" s="42">
        <f t="shared" si="8"/>
        <v>0</v>
      </c>
      <c r="C96" s="117"/>
      <c r="D96" s="43">
        <f t="shared" si="9"/>
        <v>0</v>
      </c>
      <c r="E96" s="44">
        <f t="shared" si="7"/>
        <v>0</v>
      </c>
      <c r="F96" s="43">
        <f t="shared" si="10"/>
        <v>0</v>
      </c>
      <c r="G96" s="45" t="e">
        <f>IF(AND(C96&lt;&gt;"",SUM(G$27:G95)&lt;E$19),$E$19/$E$23,0)</f>
        <v>#N/A</v>
      </c>
      <c r="H96" s="43">
        <f t="shared" si="11"/>
        <v>0</v>
      </c>
      <c r="I96" s="43">
        <f t="shared" si="13"/>
        <v>0</v>
      </c>
      <c r="J96" s="78" t="str">
        <f t="shared" si="12"/>
        <v>2027–2028</v>
      </c>
      <c r="K96" s="78"/>
      <c r="L96" s="89"/>
      <c r="M96" s="78"/>
      <c r="N96" s="87"/>
      <c r="O96" s="79"/>
      <c r="Q96" s="46"/>
    </row>
    <row r="97" spans="1:17" s="40" customFormat="1" ht="20.25" customHeight="1" x14ac:dyDescent="0.2">
      <c r="A97" s="41">
        <v>46874</v>
      </c>
      <c r="B97" s="42">
        <f t="shared" si="8"/>
        <v>0</v>
      </c>
      <c r="C97" s="117"/>
      <c r="D97" s="43">
        <f t="shared" si="9"/>
        <v>0</v>
      </c>
      <c r="E97" s="44">
        <f t="shared" si="7"/>
        <v>0</v>
      </c>
      <c r="F97" s="43">
        <f t="shared" si="10"/>
        <v>0</v>
      </c>
      <c r="G97" s="45" t="e">
        <f>IF(AND(C97&lt;&gt;"",SUM(G$27:G96)&lt;E$19),$E$19/$E$23,0)</f>
        <v>#N/A</v>
      </c>
      <c r="H97" s="43">
        <f t="shared" si="11"/>
        <v>0</v>
      </c>
      <c r="I97" s="43">
        <f t="shared" si="13"/>
        <v>0</v>
      </c>
      <c r="J97" s="78" t="str">
        <f t="shared" si="12"/>
        <v>2027–2028</v>
      </c>
      <c r="K97" s="78"/>
      <c r="L97" s="89"/>
      <c r="M97" s="78"/>
      <c r="N97" s="87"/>
      <c r="O97" s="79"/>
      <c r="Q97" s="46"/>
    </row>
    <row r="98" spans="1:17" s="40" customFormat="1" ht="20.25" customHeight="1" x14ac:dyDescent="0.2">
      <c r="A98" s="41">
        <v>46905</v>
      </c>
      <c r="B98" s="42">
        <f t="shared" si="8"/>
        <v>0</v>
      </c>
      <c r="C98" s="117"/>
      <c r="D98" s="43">
        <f t="shared" si="9"/>
        <v>0</v>
      </c>
      <c r="E98" s="44">
        <f t="shared" si="7"/>
        <v>0</v>
      </c>
      <c r="F98" s="43">
        <f t="shared" si="10"/>
        <v>0</v>
      </c>
      <c r="G98" s="45" t="e">
        <f>IF(AND(C98&lt;&gt;"",SUM(G$27:G97)&lt;E$19),$E$19/$E$23,0)</f>
        <v>#N/A</v>
      </c>
      <c r="H98" s="43">
        <f t="shared" si="11"/>
        <v>0</v>
      </c>
      <c r="I98" s="43">
        <f t="shared" si="13"/>
        <v>0</v>
      </c>
      <c r="J98" s="78" t="str">
        <f t="shared" si="12"/>
        <v>2027–2028</v>
      </c>
      <c r="K98" s="78"/>
      <c r="L98" s="89"/>
      <c r="M98" s="78"/>
      <c r="N98" s="87"/>
      <c r="O98" s="79"/>
      <c r="Q98" s="46"/>
    </row>
    <row r="99" spans="1:17" s="40" customFormat="1" ht="20.25" customHeight="1" x14ac:dyDescent="0.2">
      <c r="A99" s="41">
        <v>46935</v>
      </c>
      <c r="B99" s="42">
        <f t="shared" si="8"/>
        <v>0</v>
      </c>
      <c r="C99" s="117"/>
      <c r="D99" s="43">
        <f t="shared" si="9"/>
        <v>0</v>
      </c>
      <c r="E99" s="44">
        <f t="shared" si="7"/>
        <v>0</v>
      </c>
      <c r="F99" s="43">
        <f t="shared" si="10"/>
        <v>0</v>
      </c>
      <c r="G99" s="45" t="e">
        <f>IF(AND(C99&lt;&gt;"",SUM(G$27:G98)&lt;E$19),$E$19/$E$23,0)</f>
        <v>#N/A</v>
      </c>
      <c r="H99" s="43">
        <f t="shared" si="11"/>
        <v>0</v>
      </c>
      <c r="I99" s="43">
        <f t="shared" si="13"/>
        <v>0</v>
      </c>
      <c r="J99" s="78" t="str">
        <f t="shared" si="12"/>
        <v>2028–2029</v>
      </c>
      <c r="K99" s="78"/>
      <c r="L99" s="89"/>
      <c r="M99" s="78"/>
      <c r="N99" s="87"/>
      <c r="O99" s="79"/>
      <c r="Q99" s="46"/>
    </row>
    <row r="100" spans="1:17" s="40" customFormat="1" ht="20.25" customHeight="1" x14ac:dyDescent="0.2">
      <c r="A100" s="41">
        <v>46966</v>
      </c>
      <c r="B100" s="42">
        <f t="shared" si="8"/>
        <v>0</v>
      </c>
      <c r="C100" s="117"/>
      <c r="D100" s="43">
        <f t="shared" si="9"/>
        <v>0</v>
      </c>
      <c r="E100" s="44">
        <f t="shared" si="7"/>
        <v>0</v>
      </c>
      <c r="F100" s="43">
        <f t="shared" si="10"/>
        <v>0</v>
      </c>
      <c r="G100" s="45" t="e">
        <f>IF(AND(C100&lt;&gt;"",SUM(G$27:G99)&lt;E$19),$E$19/$E$23,0)</f>
        <v>#N/A</v>
      </c>
      <c r="H100" s="43">
        <f t="shared" si="11"/>
        <v>0</v>
      </c>
      <c r="I100" s="43">
        <f t="shared" si="13"/>
        <v>0</v>
      </c>
      <c r="J100" s="78" t="str">
        <f t="shared" si="12"/>
        <v>2028–2029</v>
      </c>
      <c r="K100" s="78"/>
      <c r="L100" s="89"/>
      <c r="M100" s="78"/>
      <c r="N100" s="87"/>
      <c r="O100" s="79"/>
      <c r="Q100" s="46"/>
    </row>
    <row r="101" spans="1:17" s="40" customFormat="1" ht="20.25" customHeight="1" x14ac:dyDescent="0.2">
      <c r="A101" s="41">
        <v>46997</v>
      </c>
      <c r="B101" s="42">
        <f t="shared" si="8"/>
        <v>0</v>
      </c>
      <c r="C101" s="117"/>
      <c r="D101" s="43">
        <f t="shared" si="9"/>
        <v>0</v>
      </c>
      <c r="E101" s="44">
        <f t="shared" si="7"/>
        <v>0</v>
      </c>
      <c r="F101" s="43">
        <f t="shared" si="10"/>
        <v>0</v>
      </c>
      <c r="G101" s="45" t="e">
        <f>IF(AND(C101&lt;&gt;"",SUM(G$27:G100)&lt;E$19),$E$19/$E$23,0)</f>
        <v>#N/A</v>
      </c>
      <c r="H101" s="43">
        <f t="shared" si="11"/>
        <v>0</v>
      </c>
      <c r="I101" s="43">
        <f t="shared" si="13"/>
        <v>0</v>
      </c>
      <c r="J101" s="78" t="str">
        <f t="shared" si="12"/>
        <v>2028–2029</v>
      </c>
      <c r="K101" s="78"/>
      <c r="L101" s="89"/>
      <c r="M101" s="78"/>
      <c r="N101" s="87"/>
      <c r="O101" s="79"/>
      <c r="Q101" s="46"/>
    </row>
    <row r="102" spans="1:17" s="40" customFormat="1" ht="20.25" customHeight="1" x14ac:dyDescent="0.2">
      <c r="A102" s="41">
        <v>47027</v>
      </c>
      <c r="B102" s="42">
        <f t="shared" si="8"/>
        <v>0</v>
      </c>
      <c r="C102" s="117"/>
      <c r="D102" s="43">
        <f t="shared" si="9"/>
        <v>0</v>
      </c>
      <c r="E102" s="44">
        <f t="shared" si="7"/>
        <v>0</v>
      </c>
      <c r="F102" s="43">
        <f t="shared" si="10"/>
        <v>0</v>
      </c>
      <c r="G102" s="45" t="e">
        <f>IF(AND(C102&lt;&gt;"",SUM(G$27:G101)&lt;E$19),$E$19/$E$23,0)</f>
        <v>#N/A</v>
      </c>
      <c r="H102" s="43">
        <f t="shared" si="11"/>
        <v>0</v>
      </c>
      <c r="I102" s="43">
        <f t="shared" si="13"/>
        <v>0</v>
      </c>
      <c r="J102" s="78" t="str">
        <f t="shared" si="12"/>
        <v>2028–2029</v>
      </c>
      <c r="K102" s="78"/>
      <c r="L102" s="89"/>
      <c r="M102" s="78"/>
      <c r="N102" s="87"/>
      <c r="O102" s="79"/>
      <c r="Q102" s="46"/>
    </row>
    <row r="103" spans="1:17" s="40" customFormat="1" ht="20.25" customHeight="1" x14ac:dyDescent="0.2">
      <c r="A103" s="41">
        <v>47058</v>
      </c>
      <c r="B103" s="42">
        <f t="shared" si="8"/>
        <v>0</v>
      </c>
      <c r="C103" s="117"/>
      <c r="D103" s="43">
        <f t="shared" si="9"/>
        <v>0</v>
      </c>
      <c r="E103" s="44">
        <f t="shared" si="7"/>
        <v>0</v>
      </c>
      <c r="F103" s="43">
        <f t="shared" si="10"/>
        <v>0</v>
      </c>
      <c r="G103" s="45" t="e">
        <f>IF(AND(C103&lt;&gt;"",SUM(G$27:G102)&lt;E$19),$E$19/$E$23,0)</f>
        <v>#N/A</v>
      </c>
      <c r="H103" s="43">
        <f t="shared" si="11"/>
        <v>0</v>
      </c>
      <c r="I103" s="43">
        <f t="shared" si="13"/>
        <v>0</v>
      </c>
      <c r="J103" s="78" t="str">
        <f t="shared" si="12"/>
        <v>2028–2029</v>
      </c>
      <c r="K103" s="78"/>
      <c r="L103" s="89"/>
      <c r="M103" s="78"/>
      <c r="N103" s="87"/>
      <c r="O103" s="79"/>
      <c r="Q103" s="46"/>
    </row>
    <row r="104" spans="1:17" s="40" customFormat="1" ht="20.25" customHeight="1" x14ac:dyDescent="0.2">
      <c r="A104" s="41">
        <v>47088</v>
      </c>
      <c r="B104" s="42">
        <f t="shared" si="8"/>
        <v>0</v>
      </c>
      <c r="C104" s="117"/>
      <c r="D104" s="43">
        <f t="shared" si="9"/>
        <v>0</v>
      </c>
      <c r="E104" s="44">
        <f t="shared" si="7"/>
        <v>0</v>
      </c>
      <c r="F104" s="43">
        <f t="shared" si="10"/>
        <v>0</v>
      </c>
      <c r="G104" s="45" t="e">
        <f>IF(AND(C104&lt;&gt;"",SUM(G$27:G103)&lt;E$19),$E$19/$E$23,0)</f>
        <v>#N/A</v>
      </c>
      <c r="H104" s="43">
        <f t="shared" si="11"/>
        <v>0</v>
      </c>
      <c r="I104" s="43">
        <f t="shared" si="13"/>
        <v>0</v>
      </c>
      <c r="J104" s="78" t="str">
        <f t="shared" si="12"/>
        <v>2028–2029</v>
      </c>
      <c r="K104" s="78"/>
      <c r="L104" s="89"/>
      <c r="M104" s="78"/>
      <c r="N104" s="87"/>
      <c r="O104" s="79"/>
      <c r="Q104" s="46"/>
    </row>
    <row r="105" spans="1:17" s="40" customFormat="1" ht="20.25" customHeight="1" x14ac:dyDescent="0.2">
      <c r="A105" s="41">
        <v>47119</v>
      </c>
      <c r="B105" s="42">
        <f t="shared" si="8"/>
        <v>0</v>
      </c>
      <c r="C105" s="117"/>
      <c r="D105" s="43">
        <f t="shared" si="9"/>
        <v>0</v>
      </c>
      <c r="E105" s="44">
        <f t="shared" si="7"/>
        <v>0</v>
      </c>
      <c r="F105" s="43">
        <f t="shared" si="10"/>
        <v>0</v>
      </c>
      <c r="G105" s="45" t="e">
        <f>IF(AND(C105&lt;&gt;"",SUM(G$27:G104)&lt;E$19),$E$19/$E$23,0)</f>
        <v>#N/A</v>
      </c>
      <c r="H105" s="43">
        <f t="shared" si="11"/>
        <v>0</v>
      </c>
      <c r="I105" s="43">
        <f t="shared" si="13"/>
        <v>0</v>
      </c>
      <c r="J105" s="78" t="str">
        <f t="shared" si="12"/>
        <v>2028–2029</v>
      </c>
      <c r="K105" s="78"/>
      <c r="L105" s="89"/>
      <c r="M105" s="78"/>
      <c r="N105" s="87"/>
      <c r="O105" s="79"/>
      <c r="Q105" s="46"/>
    </row>
    <row r="106" spans="1:17" s="40" customFormat="1" ht="20.25" customHeight="1" x14ac:dyDescent="0.2">
      <c r="A106" s="41">
        <v>47150</v>
      </c>
      <c r="B106" s="42">
        <f t="shared" si="8"/>
        <v>0</v>
      </c>
      <c r="C106" s="117"/>
      <c r="D106" s="43">
        <f t="shared" si="9"/>
        <v>0</v>
      </c>
      <c r="E106" s="44">
        <f t="shared" si="7"/>
        <v>0</v>
      </c>
      <c r="F106" s="43">
        <f t="shared" si="10"/>
        <v>0</v>
      </c>
      <c r="G106" s="45" t="e">
        <f>IF(AND(C106&lt;&gt;"",SUM(G$27:G105)&lt;E$19),$E$19/$E$23,0)</f>
        <v>#N/A</v>
      </c>
      <c r="H106" s="43">
        <f t="shared" si="11"/>
        <v>0</v>
      </c>
      <c r="I106" s="43">
        <f t="shared" si="13"/>
        <v>0</v>
      </c>
      <c r="J106" s="78" t="str">
        <f t="shared" si="12"/>
        <v>2028–2029</v>
      </c>
      <c r="K106" s="78"/>
      <c r="L106" s="89"/>
      <c r="M106" s="78"/>
      <c r="N106" s="87"/>
      <c r="O106" s="79"/>
      <c r="Q106" s="46"/>
    </row>
    <row r="107" spans="1:17" s="40" customFormat="1" ht="20.25" customHeight="1" x14ac:dyDescent="0.2">
      <c r="A107" s="41">
        <v>47178</v>
      </c>
      <c r="B107" s="42">
        <f t="shared" si="8"/>
        <v>0</v>
      </c>
      <c r="C107" s="117"/>
      <c r="D107" s="43">
        <f t="shared" si="9"/>
        <v>0</v>
      </c>
      <c r="E107" s="44">
        <f t="shared" si="7"/>
        <v>0</v>
      </c>
      <c r="F107" s="43">
        <f t="shared" si="10"/>
        <v>0</v>
      </c>
      <c r="G107" s="45" t="e">
        <f>IF(AND(C107&lt;&gt;"",SUM(G$27:G106)&lt;E$19),$E$19/$E$23,0)</f>
        <v>#N/A</v>
      </c>
      <c r="H107" s="43">
        <f t="shared" si="11"/>
        <v>0</v>
      </c>
      <c r="I107" s="43">
        <f t="shared" si="13"/>
        <v>0</v>
      </c>
      <c r="J107" s="78" t="str">
        <f t="shared" si="12"/>
        <v>2028–2029</v>
      </c>
      <c r="K107" s="78"/>
      <c r="L107" s="89"/>
      <c r="M107" s="78"/>
      <c r="N107" s="87"/>
      <c r="O107" s="79"/>
      <c r="Q107" s="46"/>
    </row>
    <row r="108" spans="1:17" s="40" customFormat="1" ht="20.25" customHeight="1" x14ac:dyDescent="0.2">
      <c r="A108" s="41">
        <v>47209</v>
      </c>
      <c r="B108" s="42">
        <f t="shared" si="8"/>
        <v>0</v>
      </c>
      <c r="C108" s="117"/>
      <c r="D108" s="43">
        <f t="shared" si="9"/>
        <v>0</v>
      </c>
      <c r="E108" s="44">
        <f t="shared" si="7"/>
        <v>0</v>
      </c>
      <c r="F108" s="43">
        <f t="shared" si="10"/>
        <v>0</v>
      </c>
      <c r="G108" s="45" t="e">
        <f>IF(AND(C108&lt;&gt;"",SUM(G$27:G107)&lt;E$19),$E$19/$E$23,0)</f>
        <v>#N/A</v>
      </c>
      <c r="H108" s="43">
        <f t="shared" si="11"/>
        <v>0</v>
      </c>
      <c r="I108" s="43">
        <f t="shared" si="13"/>
        <v>0</v>
      </c>
      <c r="J108" s="78" t="str">
        <f t="shared" si="12"/>
        <v>2028–2029</v>
      </c>
      <c r="K108" s="78"/>
      <c r="L108" s="89"/>
      <c r="M108" s="78"/>
      <c r="N108" s="87"/>
      <c r="O108" s="79"/>
      <c r="Q108" s="46"/>
    </row>
    <row r="109" spans="1:17" s="40" customFormat="1" ht="20.25" customHeight="1" x14ac:dyDescent="0.2">
      <c r="A109" s="41">
        <v>47239</v>
      </c>
      <c r="B109" s="42">
        <f t="shared" si="8"/>
        <v>0</v>
      </c>
      <c r="C109" s="117"/>
      <c r="D109" s="43">
        <f t="shared" si="9"/>
        <v>0</v>
      </c>
      <c r="E109" s="44">
        <f t="shared" si="7"/>
        <v>0</v>
      </c>
      <c r="F109" s="43">
        <f t="shared" si="10"/>
        <v>0</v>
      </c>
      <c r="G109" s="45" t="e">
        <f>IF(AND(C109&lt;&gt;"",SUM(G$27:G108)&lt;E$19),$E$19/$E$23,0)</f>
        <v>#N/A</v>
      </c>
      <c r="H109" s="43">
        <f t="shared" si="11"/>
        <v>0</v>
      </c>
      <c r="I109" s="43">
        <f t="shared" si="13"/>
        <v>0</v>
      </c>
      <c r="J109" s="78" t="str">
        <f t="shared" si="12"/>
        <v>2028–2029</v>
      </c>
      <c r="K109" s="78"/>
      <c r="L109" s="89"/>
      <c r="M109" s="78"/>
      <c r="N109" s="87"/>
      <c r="O109" s="79"/>
      <c r="Q109" s="46"/>
    </row>
    <row r="110" spans="1:17" s="40" customFormat="1" ht="20.25" customHeight="1" x14ac:dyDescent="0.2">
      <c r="A110" s="41">
        <v>47270</v>
      </c>
      <c r="B110" s="42">
        <f t="shared" si="8"/>
        <v>0</v>
      </c>
      <c r="C110" s="117"/>
      <c r="D110" s="43">
        <f t="shared" si="9"/>
        <v>0</v>
      </c>
      <c r="E110" s="44">
        <f t="shared" si="7"/>
        <v>0</v>
      </c>
      <c r="F110" s="43">
        <f t="shared" si="10"/>
        <v>0</v>
      </c>
      <c r="G110" s="45" t="e">
        <f>IF(AND(C110&lt;&gt;"",SUM(G$27:G109)&lt;E$19),$E$19/$E$23,0)</f>
        <v>#N/A</v>
      </c>
      <c r="H110" s="43">
        <f t="shared" si="11"/>
        <v>0</v>
      </c>
      <c r="I110" s="43">
        <f t="shared" si="13"/>
        <v>0</v>
      </c>
      <c r="J110" s="78" t="str">
        <f t="shared" si="12"/>
        <v>2028–2029</v>
      </c>
      <c r="K110" s="78"/>
      <c r="L110" s="89"/>
      <c r="M110" s="78"/>
      <c r="N110" s="87"/>
      <c r="O110" s="79"/>
      <c r="Q110" s="46"/>
    </row>
    <row r="111" spans="1:17" s="40" customFormat="1" ht="20.25" customHeight="1" x14ac:dyDescent="0.2">
      <c r="A111" s="41">
        <v>47300</v>
      </c>
      <c r="B111" s="42">
        <f t="shared" si="8"/>
        <v>0</v>
      </c>
      <c r="C111" s="117"/>
      <c r="D111" s="43">
        <f t="shared" si="9"/>
        <v>0</v>
      </c>
      <c r="E111" s="44">
        <f t="shared" si="7"/>
        <v>0</v>
      </c>
      <c r="F111" s="43">
        <f t="shared" si="10"/>
        <v>0</v>
      </c>
      <c r="G111" s="45" t="e">
        <f>IF(AND(C111&lt;&gt;"",SUM(G$27:G110)&lt;E$19),$E$19/$E$23,0)</f>
        <v>#N/A</v>
      </c>
      <c r="H111" s="43">
        <f t="shared" si="11"/>
        <v>0</v>
      </c>
      <c r="I111" s="43">
        <f t="shared" si="13"/>
        <v>0</v>
      </c>
      <c r="J111" s="78" t="str">
        <f t="shared" si="12"/>
        <v>2029–2030</v>
      </c>
      <c r="K111" s="78"/>
      <c r="L111" s="89"/>
      <c r="M111" s="78"/>
      <c r="N111" s="87"/>
      <c r="O111" s="79"/>
      <c r="Q111" s="46"/>
    </row>
    <row r="112" spans="1:17" s="40" customFormat="1" ht="20.25" customHeight="1" x14ac:dyDescent="0.2">
      <c r="A112" s="41">
        <v>47331</v>
      </c>
      <c r="B112" s="42">
        <f t="shared" si="8"/>
        <v>0</v>
      </c>
      <c r="C112" s="117"/>
      <c r="D112" s="43">
        <f t="shared" si="9"/>
        <v>0</v>
      </c>
      <c r="E112" s="44">
        <f t="shared" si="7"/>
        <v>0</v>
      </c>
      <c r="F112" s="43">
        <f t="shared" si="10"/>
        <v>0</v>
      </c>
      <c r="G112" s="45" t="e">
        <f>IF(AND(C112&lt;&gt;"",SUM(G$27:G111)&lt;E$19),$E$19/$E$23,0)</f>
        <v>#N/A</v>
      </c>
      <c r="H112" s="43">
        <f t="shared" si="11"/>
        <v>0</v>
      </c>
      <c r="I112" s="43">
        <f t="shared" si="13"/>
        <v>0</v>
      </c>
      <c r="J112" s="78" t="str">
        <f t="shared" si="12"/>
        <v>2029–2030</v>
      </c>
      <c r="K112" s="78"/>
      <c r="L112" s="89"/>
      <c r="M112" s="78"/>
      <c r="N112" s="87"/>
      <c r="O112" s="79"/>
      <c r="Q112" s="46"/>
    </row>
    <row r="113" spans="1:17" s="40" customFormat="1" ht="20.25" customHeight="1" x14ac:dyDescent="0.2">
      <c r="A113" s="41">
        <v>47362</v>
      </c>
      <c r="B113" s="42">
        <f t="shared" si="8"/>
        <v>0</v>
      </c>
      <c r="C113" s="117"/>
      <c r="D113" s="43">
        <f t="shared" si="9"/>
        <v>0</v>
      </c>
      <c r="E113" s="44">
        <f t="shared" si="7"/>
        <v>0</v>
      </c>
      <c r="F113" s="43">
        <f t="shared" si="10"/>
        <v>0</v>
      </c>
      <c r="G113" s="45" t="e">
        <f>IF(AND(C113&lt;&gt;"",SUM(G$27:G112)&lt;E$19),$E$19/$E$23,0)</f>
        <v>#N/A</v>
      </c>
      <c r="H113" s="43">
        <f t="shared" si="11"/>
        <v>0</v>
      </c>
      <c r="I113" s="43">
        <f t="shared" si="13"/>
        <v>0</v>
      </c>
      <c r="J113" s="78" t="str">
        <f t="shared" si="12"/>
        <v>2029–2030</v>
      </c>
      <c r="K113" s="78"/>
      <c r="L113" s="89"/>
      <c r="M113" s="78"/>
      <c r="N113" s="87"/>
      <c r="O113" s="79"/>
      <c r="Q113" s="46"/>
    </row>
    <row r="114" spans="1:17" s="40" customFormat="1" ht="20.25" customHeight="1" x14ac:dyDescent="0.2">
      <c r="A114" s="41">
        <v>47392</v>
      </c>
      <c r="B114" s="42">
        <f t="shared" si="8"/>
        <v>0</v>
      </c>
      <c r="C114" s="117"/>
      <c r="D114" s="43">
        <f t="shared" si="9"/>
        <v>0</v>
      </c>
      <c r="E114" s="44">
        <f t="shared" si="7"/>
        <v>0</v>
      </c>
      <c r="F114" s="43">
        <f t="shared" si="10"/>
        <v>0</v>
      </c>
      <c r="G114" s="45" t="e">
        <f>IF(AND(C114&lt;&gt;"",SUM(G$27:G113)&lt;E$19),$E$19/$E$23,0)</f>
        <v>#N/A</v>
      </c>
      <c r="H114" s="43">
        <f t="shared" si="11"/>
        <v>0</v>
      </c>
      <c r="I114" s="43">
        <f t="shared" si="13"/>
        <v>0</v>
      </c>
      <c r="J114" s="78" t="str">
        <f t="shared" si="12"/>
        <v>2029–2030</v>
      </c>
      <c r="K114" s="78"/>
      <c r="L114" s="89"/>
      <c r="M114" s="78"/>
      <c r="N114" s="87"/>
      <c r="O114" s="79"/>
      <c r="Q114" s="46"/>
    </row>
    <row r="115" spans="1:17" s="40" customFormat="1" ht="20.25" customHeight="1" x14ac:dyDescent="0.2">
      <c r="A115" s="41">
        <v>47423</v>
      </c>
      <c r="B115" s="42">
        <f t="shared" si="8"/>
        <v>0</v>
      </c>
      <c r="C115" s="117"/>
      <c r="D115" s="43">
        <f t="shared" si="9"/>
        <v>0</v>
      </c>
      <c r="E115" s="44">
        <f t="shared" si="7"/>
        <v>0</v>
      </c>
      <c r="F115" s="43">
        <f t="shared" si="10"/>
        <v>0</v>
      </c>
      <c r="G115" s="45" t="e">
        <f>IF(AND(C115&lt;&gt;"",SUM(G$27:G114)&lt;E$19),$E$19/$E$23,0)</f>
        <v>#N/A</v>
      </c>
      <c r="H115" s="43">
        <f t="shared" si="11"/>
        <v>0</v>
      </c>
      <c r="I115" s="43">
        <f t="shared" si="13"/>
        <v>0</v>
      </c>
      <c r="J115" s="78" t="str">
        <f t="shared" si="12"/>
        <v>2029–2030</v>
      </c>
      <c r="K115" s="78"/>
      <c r="L115" s="89"/>
      <c r="M115" s="78"/>
      <c r="N115" s="87"/>
      <c r="O115" s="79"/>
      <c r="Q115" s="46"/>
    </row>
    <row r="116" spans="1:17" s="40" customFormat="1" ht="20.25" customHeight="1" x14ac:dyDescent="0.2">
      <c r="A116" s="41">
        <v>47453</v>
      </c>
      <c r="B116" s="42">
        <f t="shared" si="8"/>
        <v>0</v>
      </c>
      <c r="C116" s="117"/>
      <c r="D116" s="43">
        <f t="shared" si="9"/>
        <v>0</v>
      </c>
      <c r="E116" s="44">
        <f t="shared" si="7"/>
        <v>0</v>
      </c>
      <c r="F116" s="43">
        <f t="shared" si="10"/>
        <v>0</v>
      </c>
      <c r="G116" s="45" t="e">
        <f>IF(AND(C116&lt;&gt;"",SUM(G$27:G115)&lt;E$19),$E$19/$E$23,0)</f>
        <v>#N/A</v>
      </c>
      <c r="H116" s="43">
        <f t="shared" si="11"/>
        <v>0</v>
      </c>
      <c r="I116" s="43">
        <f t="shared" si="13"/>
        <v>0</v>
      </c>
      <c r="J116" s="78" t="str">
        <f t="shared" si="12"/>
        <v>2029–2030</v>
      </c>
      <c r="K116" s="78"/>
      <c r="L116" s="89"/>
      <c r="M116" s="78"/>
      <c r="N116" s="87"/>
      <c r="O116" s="79"/>
      <c r="Q116" s="46"/>
    </row>
    <row r="117" spans="1:17" s="40" customFormat="1" ht="20.25" customHeight="1" x14ac:dyDescent="0.2">
      <c r="A117" s="41">
        <v>47484</v>
      </c>
      <c r="B117" s="42">
        <f t="shared" si="8"/>
        <v>0</v>
      </c>
      <c r="C117" s="117"/>
      <c r="D117" s="43">
        <f t="shared" si="9"/>
        <v>0</v>
      </c>
      <c r="E117" s="44">
        <f t="shared" si="7"/>
        <v>0</v>
      </c>
      <c r="F117" s="43">
        <f t="shared" si="10"/>
        <v>0</v>
      </c>
      <c r="G117" s="45" t="e">
        <f>IF(AND(C117&lt;&gt;"",SUM(G$27:G116)&lt;E$19),$E$19/$E$23,0)</f>
        <v>#N/A</v>
      </c>
      <c r="H117" s="43">
        <f t="shared" si="11"/>
        <v>0</v>
      </c>
      <c r="I117" s="43">
        <f t="shared" si="13"/>
        <v>0</v>
      </c>
      <c r="J117" s="78" t="str">
        <f t="shared" si="12"/>
        <v>2029–2030</v>
      </c>
      <c r="K117" s="78"/>
      <c r="L117" s="89"/>
      <c r="M117" s="78"/>
      <c r="N117" s="87"/>
      <c r="O117" s="79"/>
      <c r="Q117" s="46"/>
    </row>
    <row r="118" spans="1:17" s="40" customFormat="1" ht="20.25" customHeight="1" x14ac:dyDescent="0.2">
      <c r="A118" s="41">
        <v>47515</v>
      </c>
      <c r="B118" s="42">
        <f t="shared" si="8"/>
        <v>0</v>
      </c>
      <c r="C118" s="117"/>
      <c r="D118" s="43">
        <f t="shared" si="9"/>
        <v>0</v>
      </c>
      <c r="E118" s="44">
        <f t="shared" si="7"/>
        <v>0</v>
      </c>
      <c r="F118" s="43">
        <f t="shared" si="10"/>
        <v>0</v>
      </c>
      <c r="G118" s="45" t="e">
        <f>IF(AND(C118&lt;&gt;"",SUM(G$27:G117)&lt;E$19),$E$19/$E$23,0)</f>
        <v>#N/A</v>
      </c>
      <c r="H118" s="43">
        <f t="shared" si="11"/>
        <v>0</v>
      </c>
      <c r="I118" s="43">
        <f t="shared" si="13"/>
        <v>0</v>
      </c>
      <c r="J118" s="78" t="str">
        <f t="shared" si="12"/>
        <v>2029–2030</v>
      </c>
      <c r="K118" s="78"/>
      <c r="L118" s="89"/>
      <c r="M118" s="78"/>
      <c r="N118" s="87"/>
      <c r="O118" s="79"/>
      <c r="Q118" s="46"/>
    </row>
    <row r="119" spans="1:17" s="40" customFormat="1" ht="20.25" customHeight="1" x14ac:dyDescent="0.2">
      <c r="A119" s="41">
        <v>47543</v>
      </c>
      <c r="B119" s="42">
        <f t="shared" si="8"/>
        <v>0</v>
      </c>
      <c r="C119" s="117"/>
      <c r="D119" s="43">
        <f t="shared" si="9"/>
        <v>0</v>
      </c>
      <c r="E119" s="44">
        <f t="shared" si="7"/>
        <v>0</v>
      </c>
      <c r="F119" s="43">
        <f t="shared" si="10"/>
        <v>0</v>
      </c>
      <c r="G119" s="45" t="e">
        <f>IF(AND(C119&lt;&gt;"",SUM(G$27:G118)&lt;E$19),$E$19/$E$23,0)</f>
        <v>#N/A</v>
      </c>
      <c r="H119" s="43">
        <f t="shared" si="11"/>
        <v>0</v>
      </c>
      <c r="I119" s="43">
        <f t="shared" si="13"/>
        <v>0</v>
      </c>
      <c r="J119" s="78" t="str">
        <f t="shared" si="12"/>
        <v>2029–2030</v>
      </c>
      <c r="K119" s="78"/>
      <c r="L119" s="89"/>
      <c r="M119" s="78"/>
      <c r="N119" s="87"/>
      <c r="O119" s="79"/>
      <c r="Q119" s="46"/>
    </row>
    <row r="120" spans="1:17" s="40" customFormat="1" ht="20.25" customHeight="1" x14ac:dyDescent="0.2">
      <c r="A120" s="41">
        <v>47574</v>
      </c>
      <c r="B120" s="42">
        <f t="shared" si="8"/>
        <v>0</v>
      </c>
      <c r="C120" s="117"/>
      <c r="D120" s="43">
        <f t="shared" si="9"/>
        <v>0</v>
      </c>
      <c r="E120" s="44">
        <f t="shared" si="7"/>
        <v>0</v>
      </c>
      <c r="F120" s="43">
        <f t="shared" si="10"/>
        <v>0</v>
      </c>
      <c r="G120" s="45" t="e">
        <f>IF(AND(C120&lt;&gt;"",SUM(G$27:G119)&lt;E$19),$E$19/$E$23,0)</f>
        <v>#N/A</v>
      </c>
      <c r="H120" s="43">
        <f t="shared" si="11"/>
        <v>0</v>
      </c>
      <c r="I120" s="43">
        <f t="shared" si="13"/>
        <v>0</v>
      </c>
      <c r="J120" s="78" t="str">
        <f t="shared" si="12"/>
        <v>2029–2030</v>
      </c>
      <c r="K120" s="78"/>
      <c r="L120" s="89"/>
      <c r="M120" s="78"/>
      <c r="N120" s="87"/>
      <c r="O120" s="79"/>
      <c r="Q120" s="46"/>
    </row>
    <row r="121" spans="1:17" s="40" customFormat="1" ht="20.25" customHeight="1" x14ac:dyDescent="0.2">
      <c r="A121" s="41">
        <v>47604</v>
      </c>
      <c r="B121" s="42">
        <f t="shared" si="8"/>
        <v>0</v>
      </c>
      <c r="C121" s="117"/>
      <c r="D121" s="43">
        <f t="shared" si="9"/>
        <v>0</v>
      </c>
      <c r="E121" s="44">
        <f t="shared" si="7"/>
        <v>0</v>
      </c>
      <c r="F121" s="43">
        <f t="shared" si="10"/>
        <v>0</v>
      </c>
      <c r="G121" s="45" t="e">
        <f>IF(AND(C121&lt;&gt;"",SUM(G$27:G120)&lt;E$19),$E$19/$E$23,0)</f>
        <v>#N/A</v>
      </c>
      <c r="H121" s="43">
        <f t="shared" si="11"/>
        <v>0</v>
      </c>
      <c r="I121" s="43">
        <f t="shared" si="13"/>
        <v>0</v>
      </c>
      <c r="J121" s="78" t="str">
        <f t="shared" si="12"/>
        <v>2029–2030</v>
      </c>
      <c r="K121" s="78"/>
      <c r="L121" s="89"/>
      <c r="M121" s="78"/>
      <c r="N121" s="87"/>
      <c r="O121" s="79"/>
      <c r="Q121" s="46"/>
    </row>
    <row r="122" spans="1:17" s="40" customFormat="1" ht="20.25" customHeight="1" x14ac:dyDescent="0.2">
      <c r="A122" s="41">
        <v>47635</v>
      </c>
      <c r="B122" s="42">
        <f t="shared" si="8"/>
        <v>0</v>
      </c>
      <c r="C122" s="117"/>
      <c r="D122" s="43">
        <f t="shared" si="9"/>
        <v>0</v>
      </c>
      <c r="E122" s="44">
        <f t="shared" si="7"/>
        <v>0</v>
      </c>
      <c r="F122" s="43">
        <f t="shared" si="10"/>
        <v>0</v>
      </c>
      <c r="G122" s="45" t="e">
        <f>IF(AND(C122&lt;&gt;"",SUM(G$27:G121)&lt;E$19),$E$19/$E$23,0)</f>
        <v>#N/A</v>
      </c>
      <c r="H122" s="43">
        <f t="shared" si="11"/>
        <v>0</v>
      </c>
      <c r="I122" s="43">
        <f t="shared" si="13"/>
        <v>0</v>
      </c>
      <c r="J122" s="78" t="str">
        <f t="shared" si="12"/>
        <v>2029–2030</v>
      </c>
      <c r="K122" s="78"/>
      <c r="L122" s="89"/>
      <c r="M122" s="78"/>
      <c r="N122" s="87"/>
      <c r="O122" s="79"/>
      <c r="Q122" s="46"/>
    </row>
    <row r="123" spans="1:17" s="40" customFormat="1" ht="20.25" customHeight="1" x14ac:dyDescent="0.2">
      <c r="A123" s="41">
        <v>47665</v>
      </c>
      <c r="B123" s="42">
        <f t="shared" si="8"/>
        <v>0</v>
      </c>
      <c r="C123" s="117"/>
      <c r="D123" s="43">
        <f t="shared" si="9"/>
        <v>0</v>
      </c>
      <c r="E123" s="44">
        <f t="shared" si="7"/>
        <v>0</v>
      </c>
      <c r="F123" s="43">
        <f t="shared" si="10"/>
        <v>0</v>
      </c>
      <c r="G123" s="45" t="e">
        <f>IF(AND(C123&lt;&gt;"",SUM(G$27:G122)&lt;E$19),$E$19/$E$23,0)</f>
        <v>#N/A</v>
      </c>
      <c r="H123" s="43">
        <f t="shared" si="11"/>
        <v>0</v>
      </c>
      <c r="I123" s="43">
        <f t="shared" si="13"/>
        <v>0</v>
      </c>
      <c r="J123" s="78" t="str">
        <f t="shared" si="12"/>
        <v>2030–2031</v>
      </c>
      <c r="K123" s="78"/>
      <c r="L123" s="89"/>
      <c r="M123" s="78"/>
      <c r="N123" s="87"/>
      <c r="O123" s="79"/>
      <c r="Q123" s="46"/>
    </row>
    <row r="124" spans="1:17" s="40" customFormat="1" ht="20.25" customHeight="1" x14ac:dyDescent="0.2">
      <c r="A124" s="41">
        <v>47696</v>
      </c>
      <c r="B124" s="42">
        <f t="shared" si="8"/>
        <v>0</v>
      </c>
      <c r="C124" s="117"/>
      <c r="D124" s="43">
        <f t="shared" si="9"/>
        <v>0</v>
      </c>
      <c r="E124" s="44">
        <f t="shared" si="7"/>
        <v>0</v>
      </c>
      <c r="F124" s="43">
        <f t="shared" si="10"/>
        <v>0</v>
      </c>
      <c r="G124" s="45" t="e">
        <f>IF(AND(C124&lt;&gt;"",SUM(G$27:G123)&lt;E$19),$E$19/$E$23,0)</f>
        <v>#N/A</v>
      </c>
      <c r="H124" s="43">
        <f t="shared" si="11"/>
        <v>0</v>
      </c>
      <c r="I124" s="43">
        <f t="shared" si="13"/>
        <v>0</v>
      </c>
      <c r="J124" s="78" t="str">
        <f t="shared" si="12"/>
        <v>2030–2031</v>
      </c>
      <c r="K124" s="78"/>
      <c r="L124" s="89"/>
      <c r="M124" s="78"/>
      <c r="N124" s="87"/>
      <c r="O124" s="79"/>
      <c r="Q124" s="46"/>
    </row>
    <row r="125" spans="1:17" s="40" customFormat="1" ht="20.25" customHeight="1" x14ac:dyDescent="0.2">
      <c r="A125" s="41">
        <v>47727</v>
      </c>
      <c r="B125" s="42">
        <f t="shared" si="8"/>
        <v>0</v>
      </c>
      <c r="C125" s="117"/>
      <c r="D125" s="43">
        <f t="shared" si="9"/>
        <v>0</v>
      </c>
      <c r="E125" s="44">
        <f t="shared" si="7"/>
        <v>0</v>
      </c>
      <c r="F125" s="43">
        <f t="shared" si="10"/>
        <v>0</v>
      </c>
      <c r="G125" s="45" t="e">
        <f>IF(AND(C125&lt;&gt;"",SUM(G$27:G124)&lt;E$19),$E$19/$E$23,0)</f>
        <v>#N/A</v>
      </c>
      <c r="H125" s="43">
        <f t="shared" si="11"/>
        <v>0</v>
      </c>
      <c r="I125" s="43">
        <f t="shared" si="13"/>
        <v>0</v>
      </c>
      <c r="J125" s="78" t="str">
        <f t="shared" si="12"/>
        <v>2030–2031</v>
      </c>
      <c r="K125" s="78"/>
      <c r="L125" s="89"/>
      <c r="M125" s="78"/>
      <c r="N125" s="87"/>
      <c r="O125" s="79"/>
      <c r="Q125" s="46"/>
    </row>
    <row r="126" spans="1:17" s="40" customFormat="1" ht="20.25" customHeight="1" x14ac:dyDescent="0.2">
      <c r="A126" s="41">
        <v>47757</v>
      </c>
      <c r="B126" s="42">
        <f t="shared" si="8"/>
        <v>0</v>
      </c>
      <c r="C126" s="117"/>
      <c r="D126" s="43">
        <f t="shared" si="9"/>
        <v>0</v>
      </c>
      <c r="E126" s="44">
        <f t="shared" si="7"/>
        <v>0</v>
      </c>
      <c r="F126" s="43">
        <f t="shared" si="10"/>
        <v>0</v>
      </c>
      <c r="G126" s="45" t="e">
        <f>IF(AND(C126&lt;&gt;"",SUM(G$27:G125)&lt;E$19),$E$19/$E$23,0)</f>
        <v>#N/A</v>
      </c>
      <c r="H126" s="43">
        <f t="shared" si="11"/>
        <v>0</v>
      </c>
      <c r="I126" s="43">
        <f t="shared" si="13"/>
        <v>0</v>
      </c>
      <c r="J126" s="78" t="str">
        <f t="shared" si="12"/>
        <v>2030–2031</v>
      </c>
      <c r="K126" s="78"/>
      <c r="L126" s="89"/>
      <c r="M126" s="78"/>
      <c r="N126" s="87"/>
      <c r="O126" s="79"/>
      <c r="Q126" s="46"/>
    </row>
    <row r="127" spans="1:17" s="40" customFormat="1" ht="20.25" customHeight="1" x14ac:dyDescent="0.2">
      <c r="A127" s="41">
        <v>47788</v>
      </c>
      <c r="B127" s="42">
        <f t="shared" si="8"/>
        <v>0</v>
      </c>
      <c r="C127" s="117"/>
      <c r="D127" s="43">
        <f t="shared" si="9"/>
        <v>0</v>
      </c>
      <c r="E127" s="44">
        <f t="shared" si="7"/>
        <v>0</v>
      </c>
      <c r="F127" s="43">
        <f t="shared" si="10"/>
        <v>0</v>
      </c>
      <c r="G127" s="45" t="e">
        <f>IF(AND(C127&lt;&gt;"",SUM(G$27:G126)&lt;E$19),$E$19/$E$23,0)</f>
        <v>#N/A</v>
      </c>
      <c r="H127" s="43">
        <f t="shared" si="11"/>
        <v>0</v>
      </c>
      <c r="I127" s="43">
        <f t="shared" si="13"/>
        <v>0</v>
      </c>
      <c r="J127" s="78" t="str">
        <f t="shared" si="12"/>
        <v>2030–2031</v>
      </c>
      <c r="K127" s="78"/>
      <c r="L127" s="89"/>
      <c r="M127" s="78"/>
      <c r="N127" s="87"/>
      <c r="O127" s="79"/>
      <c r="Q127" s="46"/>
    </row>
    <row r="128" spans="1:17" s="40" customFormat="1" ht="20.25" customHeight="1" x14ac:dyDescent="0.2">
      <c r="A128" s="41">
        <v>47818</v>
      </c>
      <c r="B128" s="42">
        <f t="shared" si="8"/>
        <v>0</v>
      </c>
      <c r="C128" s="117"/>
      <c r="D128" s="43">
        <f t="shared" si="9"/>
        <v>0</v>
      </c>
      <c r="E128" s="44">
        <f t="shared" si="7"/>
        <v>0</v>
      </c>
      <c r="F128" s="43">
        <f t="shared" si="10"/>
        <v>0</v>
      </c>
      <c r="G128" s="45" t="e">
        <f>IF(AND(C128&lt;&gt;"",SUM(G$27:G127)&lt;E$19),$E$19/$E$23,0)</f>
        <v>#N/A</v>
      </c>
      <c r="H128" s="43">
        <f t="shared" si="11"/>
        <v>0</v>
      </c>
      <c r="I128" s="43">
        <f t="shared" si="13"/>
        <v>0</v>
      </c>
      <c r="J128" s="78" t="str">
        <f t="shared" si="12"/>
        <v>2030–2031</v>
      </c>
      <c r="K128" s="78"/>
      <c r="L128" s="89"/>
      <c r="M128" s="78"/>
      <c r="N128" s="87"/>
      <c r="O128" s="79"/>
      <c r="Q128" s="46"/>
    </row>
    <row r="129" spans="1:17" s="40" customFormat="1" ht="20.25" customHeight="1" x14ac:dyDescent="0.2">
      <c r="A129" s="41">
        <v>47849</v>
      </c>
      <c r="B129" s="42">
        <f t="shared" si="8"/>
        <v>0</v>
      </c>
      <c r="C129" s="117"/>
      <c r="D129" s="43">
        <f t="shared" si="9"/>
        <v>0</v>
      </c>
      <c r="E129" s="44">
        <f t="shared" si="7"/>
        <v>0</v>
      </c>
      <c r="F129" s="43">
        <f t="shared" si="10"/>
        <v>0</v>
      </c>
      <c r="G129" s="45" t="e">
        <f>IF(AND(C129&lt;&gt;"",SUM(G$27:G128)&lt;E$19),$E$19/$E$23,0)</f>
        <v>#N/A</v>
      </c>
      <c r="H129" s="43">
        <f t="shared" si="11"/>
        <v>0</v>
      </c>
      <c r="I129" s="43">
        <f t="shared" si="13"/>
        <v>0</v>
      </c>
      <c r="J129" s="78" t="str">
        <f t="shared" si="12"/>
        <v>2030–2031</v>
      </c>
      <c r="K129" s="78"/>
      <c r="L129" s="89"/>
      <c r="M129" s="78"/>
      <c r="N129" s="87"/>
      <c r="O129" s="79"/>
      <c r="Q129" s="46"/>
    </row>
    <row r="130" spans="1:17" s="40" customFormat="1" ht="20.25" customHeight="1" x14ac:dyDescent="0.2">
      <c r="A130" s="41">
        <v>47880</v>
      </c>
      <c r="B130" s="42">
        <f t="shared" si="8"/>
        <v>0</v>
      </c>
      <c r="C130" s="117"/>
      <c r="D130" s="43">
        <f t="shared" si="9"/>
        <v>0</v>
      </c>
      <c r="E130" s="44">
        <f t="shared" si="7"/>
        <v>0</v>
      </c>
      <c r="F130" s="43">
        <f t="shared" si="10"/>
        <v>0</v>
      </c>
      <c r="G130" s="45" t="e">
        <f>IF(AND(C130&lt;&gt;"",SUM(G$27:G129)&lt;E$19),$E$19/$E$23,0)</f>
        <v>#N/A</v>
      </c>
      <c r="H130" s="43">
        <f t="shared" si="11"/>
        <v>0</v>
      </c>
      <c r="I130" s="43">
        <f t="shared" si="13"/>
        <v>0</v>
      </c>
      <c r="J130" s="78" t="str">
        <f t="shared" si="12"/>
        <v>2030–2031</v>
      </c>
      <c r="K130" s="78"/>
      <c r="L130" s="89"/>
      <c r="M130" s="78"/>
      <c r="N130" s="87"/>
      <c r="O130" s="79"/>
      <c r="Q130" s="46"/>
    </row>
    <row r="131" spans="1:17" s="40" customFormat="1" ht="20.25" customHeight="1" x14ac:dyDescent="0.2">
      <c r="A131" s="41">
        <v>47908</v>
      </c>
      <c r="B131" s="42">
        <f t="shared" si="8"/>
        <v>0</v>
      </c>
      <c r="C131" s="117"/>
      <c r="D131" s="43">
        <f t="shared" si="9"/>
        <v>0</v>
      </c>
      <c r="E131" s="44">
        <f t="shared" si="7"/>
        <v>0</v>
      </c>
      <c r="F131" s="43">
        <f t="shared" si="10"/>
        <v>0</v>
      </c>
      <c r="G131" s="45" t="e">
        <f>IF(AND(C131&lt;&gt;"",SUM(G$27:G130)&lt;E$19),$E$19/$E$23,0)</f>
        <v>#N/A</v>
      </c>
      <c r="H131" s="43">
        <f t="shared" si="11"/>
        <v>0</v>
      </c>
      <c r="I131" s="43">
        <f t="shared" si="13"/>
        <v>0</v>
      </c>
      <c r="J131" s="78" t="str">
        <f t="shared" si="12"/>
        <v>2030–2031</v>
      </c>
      <c r="K131" s="78"/>
      <c r="L131" s="89"/>
      <c r="M131" s="78"/>
      <c r="N131" s="87"/>
      <c r="O131" s="79"/>
      <c r="Q131" s="46"/>
    </row>
    <row r="132" spans="1:17" s="40" customFormat="1" ht="20.25" customHeight="1" x14ac:dyDescent="0.2">
      <c r="A132" s="41">
        <v>47939</v>
      </c>
      <c r="B132" s="42">
        <f t="shared" si="8"/>
        <v>0</v>
      </c>
      <c r="C132" s="117"/>
      <c r="D132" s="43">
        <f t="shared" si="9"/>
        <v>0</v>
      </c>
      <c r="E132" s="44">
        <f t="shared" si="7"/>
        <v>0</v>
      </c>
      <c r="F132" s="43">
        <f t="shared" si="10"/>
        <v>0</v>
      </c>
      <c r="G132" s="45" t="e">
        <f>IF(AND(C132&lt;&gt;"",SUM(G$27:G131)&lt;E$19),$E$19/$E$23,0)</f>
        <v>#N/A</v>
      </c>
      <c r="H132" s="43">
        <f t="shared" si="11"/>
        <v>0</v>
      </c>
      <c r="I132" s="43">
        <f t="shared" si="13"/>
        <v>0</v>
      </c>
      <c r="J132" s="78" t="str">
        <f t="shared" si="12"/>
        <v>2030–2031</v>
      </c>
      <c r="K132" s="78"/>
      <c r="L132" s="89"/>
      <c r="M132" s="78"/>
      <c r="N132" s="87"/>
      <c r="O132" s="79"/>
      <c r="Q132" s="46"/>
    </row>
    <row r="133" spans="1:17" s="40" customFormat="1" ht="20.25" customHeight="1" x14ac:dyDescent="0.2">
      <c r="A133" s="41">
        <v>47969</v>
      </c>
      <c r="B133" s="42">
        <f t="shared" si="8"/>
        <v>0</v>
      </c>
      <c r="C133" s="117"/>
      <c r="D133" s="43">
        <f t="shared" si="9"/>
        <v>0</v>
      </c>
      <c r="E133" s="44">
        <f t="shared" si="7"/>
        <v>0</v>
      </c>
      <c r="F133" s="43">
        <f t="shared" si="10"/>
        <v>0</v>
      </c>
      <c r="G133" s="45" t="e">
        <f>IF(AND(C133&lt;&gt;"",SUM(G$27:G132)&lt;E$19),$E$19/$E$23,0)</f>
        <v>#N/A</v>
      </c>
      <c r="H133" s="43">
        <f t="shared" si="11"/>
        <v>0</v>
      </c>
      <c r="I133" s="43">
        <f t="shared" si="13"/>
        <v>0</v>
      </c>
      <c r="J133" s="78" t="str">
        <f t="shared" si="12"/>
        <v>2030–2031</v>
      </c>
      <c r="K133" s="78"/>
      <c r="L133" s="89"/>
      <c r="M133" s="78"/>
      <c r="N133" s="87"/>
      <c r="O133" s="79"/>
      <c r="Q133" s="46"/>
    </row>
    <row r="134" spans="1:17" s="40" customFormat="1" ht="20.25" customHeight="1" x14ac:dyDescent="0.2">
      <c r="A134" s="41">
        <v>48000</v>
      </c>
      <c r="B134" s="42">
        <f t="shared" si="8"/>
        <v>0</v>
      </c>
      <c r="C134" s="117"/>
      <c r="D134" s="43">
        <f t="shared" si="9"/>
        <v>0</v>
      </c>
      <c r="E134" s="44">
        <f t="shared" si="7"/>
        <v>0</v>
      </c>
      <c r="F134" s="43">
        <f t="shared" si="10"/>
        <v>0</v>
      </c>
      <c r="G134" s="45" t="e">
        <f>IF(AND(C134&lt;&gt;"",SUM(G$27:G133)&lt;E$19),$E$19/$E$23,0)</f>
        <v>#N/A</v>
      </c>
      <c r="H134" s="43">
        <f t="shared" si="11"/>
        <v>0</v>
      </c>
      <c r="I134" s="43">
        <f t="shared" si="13"/>
        <v>0</v>
      </c>
      <c r="J134" s="78" t="str">
        <f t="shared" si="12"/>
        <v>2030–2031</v>
      </c>
      <c r="K134" s="78"/>
      <c r="L134" s="89"/>
      <c r="M134" s="78"/>
      <c r="N134" s="87"/>
      <c r="O134" s="79"/>
      <c r="Q134" s="46"/>
    </row>
    <row r="135" spans="1:17" s="40" customFormat="1" ht="20.25" customHeight="1" x14ac:dyDescent="0.2">
      <c r="A135" s="41">
        <v>48030</v>
      </c>
      <c r="B135" s="42">
        <f t="shared" si="8"/>
        <v>0</v>
      </c>
      <c r="C135" s="117"/>
      <c r="D135" s="43">
        <f t="shared" si="9"/>
        <v>0</v>
      </c>
      <c r="E135" s="44">
        <f t="shared" si="7"/>
        <v>0</v>
      </c>
      <c r="F135" s="43">
        <f t="shared" si="10"/>
        <v>0</v>
      </c>
      <c r="G135" s="45" t="e">
        <f>IF(AND(C135&lt;&gt;"",SUM(G$27:G134)&lt;E$19),$E$19/$E$23,0)</f>
        <v>#N/A</v>
      </c>
      <c r="H135" s="43">
        <f t="shared" si="11"/>
        <v>0</v>
      </c>
      <c r="I135" s="43">
        <f t="shared" si="13"/>
        <v>0</v>
      </c>
      <c r="J135" s="78" t="str">
        <f t="shared" si="12"/>
        <v>2031–2032</v>
      </c>
      <c r="K135" s="78"/>
      <c r="L135" s="89"/>
      <c r="M135" s="78"/>
      <c r="N135" s="87"/>
      <c r="O135" s="79"/>
      <c r="Q135" s="46"/>
    </row>
    <row r="136" spans="1:17" s="40" customFormat="1" ht="20.25" customHeight="1" x14ac:dyDescent="0.2">
      <c r="A136" s="41">
        <v>48061</v>
      </c>
      <c r="B136" s="42">
        <f t="shared" si="8"/>
        <v>0</v>
      </c>
      <c r="C136" s="117"/>
      <c r="D136" s="43">
        <f t="shared" si="9"/>
        <v>0</v>
      </c>
      <c r="E136" s="44">
        <f t="shared" si="7"/>
        <v>0</v>
      </c>
      <c r="F136" s="43">
        <f t="shared" si="10"/>
        <v>0</v>
      </c>
      <c r="G136" s="45" t="e">
        <f>IF(AND(C136&lt;&gt;"",SUM(G$27:G135)&lt;E$19),$E$19/$E$23,0)</f>
        <v>#N/A</v>
      </c>
      <c r="H136" s="43">
        <f t="shared" si="11"/>
        <v>0</v>
      </c>
      <c r="I136" s="43">
        <f t="shared" si="13"/>
        <v>0</v>
      </c>
      <c r="J136" s="78" t="str">
        <f t="shared" si="12"/>
        <v>2031–2032</v>
      </c>
      <c r="K136" s="78"/>
      <c r="L136" s="89"/>
      <c r="M136" s="78"/>
      <c r="N136" s="87"/>
      <c r="O136" s="79"/>
      <c r="Q136" s="46"/>
    </row>
    <row r="137" spans="1:17" s="40" customFormat="1" ht="20.25" customHeight="1" x14ac:dyDescent="0.2">
      <c r="A137" s="41">
        <v>48092</v>
      </c>
      <c r="B137" s="42">
        <f t="shared" si="8"/>
        <v>0</v>
      </c>
      <c r="C137" s="117"/>
      <c r="D137" s="43">
        <f t="shared" si="9"/>
        <v>0</v>
      </c>
      <c r="E137" s="44">
        <f t="shared" si="7"/>
        <v>0</v>
      </c>
      <c r="F137" s="43">
        <f t="shared" si="10"/>
        <v>0</v>
      </c>
      <c r="G137" s="45" t="e">
        <f>IF(AND(C137&lt;&gt;"",SUM(G$27:G136)&lt;E$19),$E$19/$E$23,0)</f>
        <v>#N/A</v>
      </c>
      <c r="H137" s="43">
        <f t="shared" si="11"/>
        <v>0</v>
      </c>
      <c r="I137" s="43">
        <f t="shared" si="13"/>
        <v>0</v>
      </c>
      <c r="J137" s="78" t="str">
        <f t="shared" si="12"/>
        <v>2031–2032</v>
      </c>
      <c r="K137" s="78"/>
      <c r="L137" s="89"/>
      <c r="M137" s="78"/>
      <c r="N137" s="87"/>
      <c r="O137" s="79"/>
      <c r="Q137" s="46"/>
    </row>
    <row r="138" spans="1:17" s="40" customFormat="1" ht="20.25" customHeight="1" x14ac:dyDescent="0.2">
      <c r="A138" s="41">
        <v>48122</v>
      </c>
      <c r="B138" s="42">
        <f t="shared" si="8"/>
        <v>0</v>
      </c>
      <c r="C138" s="117"/>
      <c r="D138" s="43">
        <f t="shared" si="9"/>
        <v>0</v>
      </c>
      <c r="E138" s="44">
        <f t="shared" si="7"/>
        <v>0</v>
      </c>
      <c r="F138" s="43">
        <f t="shared" si="10"/>
        <v>0</v>
      </c>
      <c r="G138" s="45" t="e">
        <f>IF(AND(C138&lt;&gt;"",SUM(G$27:G137)&lt;E$19),$E$19/$E$23,0)</f>
        <v>#N/A</v>
      </c>
      <c r="H138" s="43">
        <f t="shared" si="11"/>
        <v>0</v>
      </c>
      <c r="I138" s="43">
        <f t="shared" si="13"/>
        <v>0</v>
      </c>
      <c r="J138" s="78" t="str">
        <f t="shared" si="12"/>
        <v>2031–2032</v>
      </c>
      <c r="K138" s="78"/>
      <c r="L138" s="89"/>
      <c r="M138" s="78"/>
      <c r="N138" s="87"/>
      <c r="O138" s="79"/>
      <c r="Q138" s="46"/>
    </row>
    <row r="139" spans="1:17" s="40" customFormat="1" ht="20.25" customHeight="1" x14ac:dyDescent="0.2">
      <c r="A139" s="41">
        <v>48153</v>
      </c>
      <c r="B139" s="42">
        <f t="shared" si="8"/>
        <v>0</v>
      </c>
      <c r="C139" s="117"/>
      <c r="D139" s="43">
        <f t="shared" si="9"/>
        <v>0</v>
      </c>
      <c r="E139" s="44">
        <f t="shared" si="7"/>
        <v>0</v>
      </c>
      <c r="F139" s="43">
        <f t="shared" si="10"/>
        <v>0</v>
      </c>
      <c r="G139" s="45" t="e">
        <f>IF(AND(C139&lt;&gt;"",SUM(G$27:G138)&lt;E$19),$E$19/$E$23,0)</f>
        <v>#N/A</v>
      </c>
      <c r="H139" s="43">
        <f t="shared" si="11"/>
        <v>0</v>
      </c>
      <c r="I139" s="43">
        <f t="shared" si="13"/>
        <v>0</v>
      </c>
      <c r="J139" s="78" t="str">
        <f t="shared" si="12"/>
        <v>2031–2032</v>
      </c>
      <c r="K139" s="78"/>
      <c r="L139" s="89"/>
      <c r="M139" s="78"/>
      <c r="N139" s="87"/>
      <c r="O139" s="79"/>
      <c r="Q139" s="46"/>
    </row>
    <row r="140" spans="1:17" s="40" customFormat="1" ht="20.25" customHeight="1" x14ac:dyDescent="0.2">
      <c r="A140" s="41">
        <v>48183</v>
      </c>
      <c r="B140" s="42">
        <f t="shared" si="8"/>
        <v>0</v>
      </c>
      <c r="C140" s="117"/>
      <c r="D140" s="43">
        <f t="shared" si="9"/>
        <v>0</v>
      </c>
      <c r="E140" s="44">
        <f t="shared" si="7"/>
        <v>0</v>
      </c>
      <c r="F140" s="43">
        <f t="shared" si="10"/>
        <v>0</v>
      </c>
      <c r="G140" s="45" t="e">
        <f>IF(AND(C140&lt;&gt;"",SUM(G$27:G139)&lt;E$19),$E$19/$E$23,0)</f>
        <v>#N/A</v>
      </c>
      <c r="H140" s="43">
        <f t="shared" si="11"/>
        <v>0</v>
      </c>
      <c r="I140" s="43">
        <f t="shared" si="13"/>
        <v>0</v>
      </c>
      <c r="J140" s="78" t="str">
        <f t="shared" si="12"/>
        <v>2031–2032</v>
      </c>
      <c r="K140" s="78"/>
      <c r="L140" s="89"/>
      <c r="M140" s="78"/>
      <c r="N140" s="87"/>
      <c r="O140" s="79"/>
      <c r="Q140" s="46"/>
    </row>
    <row r="141" spans="1:17" s="40" customFormat="1" ht="20.25" customHeight="1" x14ac:dyDescent="0.2">
      <c r="A141" s="41">
        <v>48214</v>
      </c>
      <c r="B141" s="42">
        <f t="shared" si="8"/>
        <v>0</v>
      </c>
      <c r="C141" s="117"/>
      <c r="D141" s="43">
        <f t="shared" si="9"/>
        <v>0</v>
      </c>
      <c r="E141" s="44">
        <f t="shared" si="7"/>
        <v>0</v>
      </c>
      <c r="F141" s="43">
        <f t="shared" si="10"/>
        <v>0</v>
      </c>
      <c r="G141" s="45" t="e">
        <f>IF(AND(C141&lt;&gt;"",SUM(G$27:G140)&lt;E$19),$E$19/$E$23,0)</f>
        <v>#N/A</v>
      </c>
      <c r="H141" s="43">
        <f t="shared" si="11"/>
        <v>0</v>
      </c>
      <c r="I141" s="43">
        <f t="shared" si="13"/>
        <v>0</v>
      </c>
      <c r="J141" s="78" t="str">
        <f t="shared" si="12"/>
        <v>2031–2032</v>
      </c>
      <c r="K141" s="78"/>
      <c r="L141" s="89"/>
      <c r="M141" s="78"/>
      <c r="N141" s="87"/>
      <c r="O141" s="79"/>
      <c r="Q141" s="46"/>
    </row>
    <row r="142" spans="1:17" s="40" customFormat="1" ht="20.25" customHeight="1" x14ac:dyDescent="0.2">
      <c r="A142" s="41">
        <v>48245</v>
      </c>
      <c r="B142" s="42">
        <f t="shared" si="8"/>
        <v>0</v>
      </c>
      <c r="C142" s="117"/>
      <c r="D142" s="43">
        <f t="shared" si="9"/>
        <v>0</v>
      </c>
      <c r="E142" s="44">
        <f t="shared" si="7"/>
        <v>0</v>
      </c>
      <c r="F142" s="43">
        <f t="shared" si="10"/>
        <v>0</v>
      </c>
      <c r="G142" s="45" t="e">
        <f>IF(AND(C142&lt;&gt;"",SUM(G$27:G141)&lt;E$19),$E$19/$E$23,0)</f>
        <v>#N/A</v>
      </c>
      <c r="H142" s="43">
        <f t="shared" si="11"/>
        <v>0</v>
      </c>
      <c r="I142" s="43">
        <f t="shared" si="13"/>
        <v>0</v>
      </c>
      <c r="J142" s="78" t="str">
        <f t="shared" si="12"/>
        <v>2031–2032</v>
      </c>
      <c r="K142" s="78"/>
      <c r="L142" s="89"/>
      <c r="M142" s="78"/>
      <c r="N142" s="87"/>
      <c r="O142" s="79"/>
      <c r="Q142" s="46"/>
    </row>
    <row r="143" spans="1:17" s="40" customFormat="1" ht="20.25" customHeight="1" x14ac:dyDescent="0.2">
      <c r="A143" s="41">
        <v>48274</v>
      </c>
      <c r="B143" s="42">
        <f t="shared" si="8"/>
        <v>0</v>
      </c>
      <c r="C143" s="117"/>
      <c r="D143" s="43">
        <f t="shared" si="9"/>
        <v>0</v>
      </c>
      <c r="E143" s="44">
        <f t="shared" si="7"/>
        <v>0</v>
      </c>
      <c r="F143" s="43">
        <f t="shared" si="10"/>
        <v>0</v>
      </c>
      <c r="G143" s="45" t="e">
        <f>IF(AND(C143&lt;&gt;"",SUM(G$27:G142)&lt;E$19),$E$19/$E$23,0)</f>
        <v>#N/A</v>
      </c>
      <c r="H143" s="43">
        <f t="shared" si="11"/>
        <v>0</v>
      </c>
      <c r="I143" s="43">
        <f t="shared" si="13"/>
        <v>0</v>
      </c>
      <c r="J143" s="78" t="str">
        <f t="shared" si="12"/>
        <v>2031–2032</v>
      </c>
      <c r="K143" s="78"/>
      <c r="L143" s="89"/>
      <c r="M143" s="78"/>
      <c r="N143" s="87"/>
      <c r="O143" s="79"/>
      <c r="Q143" s="46"/>
    </row>
    <row r="144" spans="1:17" s="40" customFormat="1" ht="20.25" customHeight="1" x14ac:dyDescent="0.2">
      <c r="A144" s="41">
        <v>48305</v>
      </c>
      <c r="B144" s="42">
        <f t="shared" si="8"/>
        <v>0</v>
      </c>
      <c r="C144" s="117"/>
      <c r="D144" s="43">
        <f t="shared" si="9"/>
        <v>0</v>
      </c>
      <c r="E144" s="44">
        <f t="shared" si="7"/>
        <v>0</v>
      </c>
      <c r="F144" s="43">
        <f t="shared" si="10"/>
        <v>0</v>
      </c>
      <c r="G144" s="45" t="e">
        <f>IF(AND(C144&lt;&gt;"",SUM(G$27:G143)&lt;E$19),$E$19/$E$23,0)</f>
        <v>#N/A</v>
      </c>
      <c r="H144" s="43">
        <f t="shared" si="11"/>
        <v>0</v>
      </c>
      <c r="I144" s="43">
        <f t="shared" si="13"/>
        <v>0</v>
      </c>
      <c r="J144" s="78" t="str">
        <f t="shared" si="12"/>
        <v>2031–2032</v>
      </c>
      <c r="K144" s="78"/>
      <c r="L144" s="89"/>
      <c r="M144" s="78"/>
      <c r="N144" s="87"/>
      <c r="O144" s="79"/>
      <c r="Q144" s="46"/>
    </row>
    <row r="145" spans="1:17" s="40" customFormat="1" ht="20.25" customHeight="1" x14ac:dyDescent="0.2">
      <c r="A145" s="41">
        <v>48335</v>
      </c>
      <c r="B145" s="42">
        <f t="shared" si="8"/>
        <v>0</v>
      </c>
      <c r="C145" s="117"/>
      <c r="D145" s="43">
        <f t="shared" si="9"/>
        <v>0</v>
      </c>
      <c r="E145" s="44">
        <f t="shared" si="7"/>
        <v>0</v>
      </c>
      <c r="F145" s="43">
        <f t="shared" si="10"/>
        <v>0</v>
      </c>
      <c r="G145" s="45" t="e">
        <f>IF(AND(C145&lt;&gt;"",SUM(G$27:G144)&lt;E$19),$E$19/$E$23,0)</f>
        <v>#N/A</v>
      </c>
      <c r="H145" s="43">
        <f t="shared" si="11"/>
        <v>0</v>
      </c>
      <c r="I145" s="43">
        <f t="shared" si="13"/>
        <v>0</v>
      </c>
      <c r="J145" s="78" t="str">
        <f t="shared" si="12"/>
        <v>2031–2032</v>
      </c>
      <c r="K145" s="78"/>
      <c r="L145" s="89"/>
      <c r="M145" s="78"/>
      <c r="N145" s="87"/>
      <c r="O145" s="79"/>
      <c r="Q145" s="46"/>
    </row>
    <row r="146" spans="1:17" s="40" customFormat="1" ht="20.25" customHeight="1" x14ac:dyDescent="0.2">
      <c r="A146" s="41">
        <v>48366</v>
      </c>
      <c r="B146" s="42">
        <f t="shared" si="8"/>
        <v>0</v>
      </c>
      <c r="C146" s="117"/>
      <c r="D146" s="43">
        <f t="shared" si="9"/>
        <v>0</v>
      </c>
      <c r="E146" s="44">
        <f t="shared" si="7"/>
        <v>0</v>
      </c>
      <c r="F146" s="43">
        <f t="shared" si="10"/>
        <v>0</v>
      </c>
      <c r="G146" s="45" t="e">
        <f>IF(AND(C146&lt;&gt;"",SUM(G$27:G145)&lt;E$19),$E$19/$E$23,0)</f>
        <v>#N/A</v>
      </c>
      <c r="H146" s="43">
        <f t="shared" si="11"/>
        <v>0</v>
      </c>
      <c r="I146" s="43">
        <f t="shared" si="13"/>
        <v>0</v>
      </c>
      <c r="J146" s="78" t="str">
        <f t="shared" si="12"/>
        <v>2031–2032</v>
      </c>
      <c r="K146" s="78"/>
      <c r="L146" s="89"/>
      <c r="M146" s="78"/>
      <c r="N146" s="87"/>
      <c r="O146" s="79"/>
      <c r="Q146" s="46"/>
    </row>
    <row r="147" spans="1:17" s="40" customFormat="1" ht="20.25" customHeight="1" x14ac:dyDescent="0.2">
      <c r="A147" s="41">
        <v>48396</v>
      </c>
      <c r="B147" s="42">
        <f t="shared" si="8"/>
        <v>0</v>
      </c>
      <c r="C147" s="117"/>
      <c r="D147" s="43">
        <f t="shared" si="9"/>
        <v>0</v>
      </c>
      <c r="E147" s="44">
        <f t="shared" si="7"/>
        <v>0</v>
      </c>
      <c r="F147" s="43">
        <f t="shared" si="10"/>
        <v>0</v>
      </c>
      <c r="G147" s="45" t="e">
        <f>IF(AND(C147&lt;&gt;"",SUM(G$27:G146)&lt;E$19),$E$19/$E$23,0)</f>
        <v>#N/A</v>
      </c>
      <c r="H147" s="43">
        <f t="shared" si="11"/>
        <v>0</v>
      </c>
      <c r="I147" s="43">
        <f t="shared" si="13"/>
        <v>0</v>
      </c>
      <c r="J147" s="78" t="str">
        <f t="shared" si="12"/>
        <v>2032–2033</v>
      </c>
      <c r="K147" s="78"/>
      <c r="L147" s="89"/>
      <c r="M147" s="78"/>
      <c r="N147" s="87"/>
      <c r="O147" s="79"/>
      <c r="Q147" s="46"/>
    </row>
    <row r="148" spans="1:17" s="40" customFormat="1" ht="20.25" customHeight="1" x14ac:dyDescent="0.2">
      <c r="A148" s="41">
        <v>48427</v>
      </c>
      <c r="B148" s="42">
        <f t="shared" si="8"/>
        <v>0</v>
      </c>
      <c r="C148" s="117"/>
      <c r="D148" s="43">
        <f t="shared" si="9"/>
        <v>0</v>
      </c>
      <c r="E148" s="44">
        <f t="shared" si="7"/>
        <v>0</v>
      </c>
      <c r="F148" s="43">
        <f t="shared" si="10"/>
        <v>0</v>
      </c>
      <c r="G148" s="45" t="e">
        <f>IF(AND(C148&lt;&gt;"",SUM(G$27:G147)&lt;E$19),$E$19/$E$23,0)</f>
        <v>#N/A</v>
      </c>
      <c r="H148" s="43">
        <f t="shared" si="11"/>
        <v>0</v>
      </c>
      <c r="I148" s="43">
        <f t="shared" si="13"/>
        <v>0</v>
      </c>
      <c r="J148" s="78" t="str">
        <f t="shared" si="12"/>
        <v>2032–2033</v>
      </c>
      <c r="K148" s="78"/>
      <c r="L148" s="89"/>
      <c r="M148" s="78"/>
      <c r="N148" s="87"/>
      <c r="O148" s="79"/>
      <c r="Q148" s="46"/>
    </row>
    <row r="149" spans="1:17" s="40" customFormat="1" ht="20.25" customHeight="1" x14ac:dyDescent="0.2">
      <c r="A149" s="41">
        <v>48458</v>
      </c>
      <c r="B149" s="42">
        <f t="shared" si="8"/>
        <v>0</v>
      </c>
      <c r="C149" s="117"/>
      <c r="D149" s="43">
        <f t="shared" si="9"/>
        <v>0</v>
      </c>
      <c r="E149" s="44">
        <f t="shared" si="7"/>
        <v>0</v>
      </c>
      <c r="F149" s="43">
        <f t="shared" si="10"/>
        <v>0</v>
      </c>
      <c r="G149" s="45" t="e">
        <f>IF(AND(C149&lt;&gt;"",SUM(G$27:G148)&lt;E$19),$E$19/$E$23,0)</f>
        <v>#N/A</v>
      </c>
      <c r="H149" s="43">
        <f t="shared" si="11"/>
        <v>0</v>
      </c>
      <c r="I149" s="43">
        <f t="shared" si="13"/>
        <v>0</v>
      </c>
      <c r="J149" s="78" t="str">
        <f t="shared" si="12"/>
        <v>2032–2033</v>
      </c>
      <c r="K149" s="78"/>
      <c r="L149" s="89"/>
      <c r="M149" s="78"/>
      <c r="N149" s="87"/>
      <c r="O149" s="79"/>
      <c r="Q149" s="46"/>
    </row>
    <row r="150" spans="1:17" s="40" customFormat="1" ht="20.25" customHeight="1" x14ac:dyDescent="0.2">
      <c r="A150" s="41">
        <v>48488</v>
      </c>
      <c r="B150" s="42">
        <f t="shared" si="8"/>
        <v>0</v>
      </c>
      <c r="C150" s="117"/>
      <c r="D150" s="43">
        <f t="shared" si="9"/>
        <v>0</v>
      </c>
      <c r="E150" s="44">
        <f t="shared" si="7"/>
        <v>0</v>
      </c>
      <c r="F150" s="43">
        <f t="shared" si="10"/>
        <v>0</v>
      </c>
      <c r="G150" s="45" t="e">
        <f>IF(AND(C150&lt;&gt;"",SUM(G$27:G149)&lt;E$19),$E$19/$E$23,0)</f>
        <v>#N/A</v>
      </c>
      <c r="H150" s="43">
        <f t="shared" si="11"/>
        <v>0</v>
      </c>
      <c r="I150" s="43">
        <f t="shared" si="13"/>
        <v>0</v>
      </c>
      <c r="J150" s="78" t="str">
        <f t="shared" si="12"/>
        <v>2032–2033</v>
      </c>
      <c r="K150" s="78"/>
      <c r="L150" s="89"/>
      <c r="M150" s="78"/>
      <c r="N150" s="87"/>
      <c r="O150" s="79"/>
      <c r="Q150" s="46"/>
    </row>
    <row r="151" spans="1:17" s="40" customFormat="1" ht="20.25" customHeight="1" x14ac:dyDescent="0.2">
      <c r="A151" s="41">
        <v>48519</v>
      </c>
      <c r="B151" s="42">
        <f t="shared" si="8"/>
        <v>0</v>
      </c>
      <c r="C151" s="117"/>
      <c r="D151" s="43">
        <f t="shared" si="9"/>
        <v>0</v>
      </c>
      <c r="E151" s="44">
        <f t="shared" si="7"/>
        <v>0</v>
      </c>
      <c r="F151" s="43">
        <f t="shared" si="10"/>
        <v>0</v>
      </c>
      <c r="G151" s="45" t="e">
        <f>IF(AND(C151&lt;&gt;"",SUM(G$27:G150)&lt;E$19),$E$19/$E$23,0)</f>
        <v>#N/A</v>
      </c>
      <c r="H151" s="43">
        <f t="shared" si="11"/>
        <v>0</v>
      </c>
      <c r="I151" s="43">
        <f t="shared" si="13"/>
        <v>0</v>
      </c>
      <c r="J151" s="78" t="str">
        <f t="shared" si="12"/>
        <v>2032–2033</v>
      </c>
      <c r="K151" s="78"/>
      <c r="L151" s="89"/>
      <c r="M151" s="78"/>
      <c r="N151" s="87"/>
      <c r="O151" s="79"/>
      <c r="Q151" s="46"/>
    </row>
    <row r="152" spans="1:17" s="40" customFormat="1" ht="20.25" customHeight="1" x14ac:dyDescent="0.2">
      <c r="A152" s="41">
        <v>48549</v>
      </c>
      <c r="B152" s="42">
        <f t="shared" si="8"/>
        <v>0</v>
      </c>
      <c r="C152" s="117"/>
      <c r="D152" s="43">
        <f t="shared" si="9"/>
        <v>0</v>
      </c>
      <c r="E152" s="44">
        <f t="shared" si="7"/>
        <v>0</v>
      </c>
      <c r="F152" s="43">
        <f t="shared" si="10"/>
        <v>0</v>
      </c>
      <c r="G152" s="45" t="e">
        <f>IF(AND(C152&lt;&gt;"",SUM(G$27:G151)&lt;E$19),$E$19/$E$23,0)</f>
        <v>#N/A</v>
      </c>
      <c r="H152" s="43">
        <f t="shared" si="11"/>
        <v>0</v>
      </c>
      <c r="I152" s="43">
        <f t="shared" si="13"/>
        <v>0</v>
      </c>
      <c r="J152" s="78" t="str">
        <f t="shared" si="12"/>
        <v>2032–2033</v>
      </c>
      <c r="K152" s="78"/>
      <c r="L152" s="89"/>
      <c r="M152" s="78"/>
      <c r="N152" s="87"/>
      <c r="O152" s="79"/>
      <c r="Q152" s="46"/>
    </row>
    <row r="153" spans="1:17" s="40" customFormat="1" ht="20.25" customHeight="1" x14ac:dyDescent="0.2">
      <c r="A153" s="41">
        <v>48580</v>
      </c>
      <c r="B153" s="42">
        <f t="shared" si="8"/>
        <v>0</v>
      </c>
      <c r="C153" s="117"/>
      <c r="D153" s="43">
        <f t="shared" si="9"/>
        <v>0</v>
      </c>
      <c r="E153" s="44">
        <f t="shared" si="7"/>
        <v>0</v>
      </c>
      <c r="F153" s="43">
        <f t="shared" si="10"/>
        <v>0</v>
      </c>
      <c r="G153" s="45" t="e">
        <f>IF(AND(C153&lt;&gt;"",SUM(G$27:G152)&lt;E$19),$E$19/$E$23,0)</f>
        <v>#N/A</v>
      </c>
      <c r="H153" s="43">
        <f t="shared" si="11"/>
        <v>0</v>
      </c>
      <c r="I153" s="43">
        <f t="shared" si="13"/>
        <v>0</v>
      </c>
      <c r="J153" s="78" t="str">
        <f t="shared" si="12"/>
        <v>2032–2033</v>
      </c>
      <c r="K153" s="78"/>
      <c r="L153" s="89"/>
      <c r="M153" s="78"/>
      <c r="N153" s="87"/>
      <c r="O153" s="79"/>
      <c r="Q153" s="46"/>
    </row>
    <row r="154" spans="1:17" s="40" customFormat="1" ht="20.25" customHeight="1" x14ac:dyDescent="0.2">
      <c r="A154" s="41">
        <v>48611</v>
      </c>
      <c r="B154" s="42">
        <f t="shared" si="8"/>
        <v>0</v>
      </c>
      <c r="C154" s="117"/>
      <c r="D154" s="43">
        <f t="shared" si="9"/>
        <v>0</v>
      </c>
      <c r="E154" s="44">
        <f t="shared" si="7"/>
        <v>0</v>
      </c>
      <c r="F154" s="43">
        <f t="shared" si="10"/>
        <v>0</v>
      </c>
      <c r="G154" s="45" t="e">
        <f>IF(AND(C154&lt;&gt;"",SUM(G$27:G153)&lt;E$19),$E$19/$E$23,0)</f>
        <v>#N/A</v>
      </c>
      <c r="H154" s="43">
        <f t="shared" si="11"/>
        <v>0</v>
      </c>
      <c r="I154" s="43">
        <f t="shared" si="13"/>
        <v>0</v>
      </c>
      <c r="J154" s="78" t="str">
        <f t="shared" si="12"/>
        <v>2032–2033</v>
      </c>
      <c r="K154" s="78"/>
      <c r="L154" s="89"/>
      <c r="M154" s="78"/>
      <c r="N154" s="87"/>
      <c r="O154" s="79"/>
      <c r="Q154" s="46"/>
    </row>
    <row r="155" spans="1:17" s="40" customFormat="1" ht="20.25" customHeight="1" x14ac:dyDescent="0.2">
      <c r="A155" s="41">
        <v>48639</v>
      </c>
      <c r="B155" s="42">
        <f t="shared" si="8"/>
        <v>0</v>
      </c>
      <c r="C155" s="117"/>
      <c r="D155" s="43">
        <f t="shared" si="9"/>
        <v>0</v>
      </c>
      <c r="E155" s="44">
        <f t="shared" ref="E155:E218" si="14">C155-D155</f>
        <v>0</v>
      </c>
      <c r="F155" s="43">
        <f t="shared" si="10"/>
        <v>0</v>
      </c>
      <c r="G155" s="45" t="e">
        <f>IF(AND(C155&lt;&gt;"",SUM(G$27:G154)&lt;E$19),$E$19/$E$23,0)</f>
        <v>#N/A</v>
      </c>
      <c r="H155" s="43">
        <f t="shared" si="11"/>
        <v>0</v>
      </c>
      <c r="I155" s="43">
        <f t="shared" si="13"/>
        <v>0</v>
      </c>
      <c r="J155" s="78" t="str">
        <f t="shared" si="12"/>
        <v>2032–2033</v>
      </c>
      <c r="K155" s="78"/>
      <c r="L155" s="89"/>
      <c r="M155" s="78"/>
      <c r="N155" s="87"/>
      <c r="O155" s="79"/>
      <c r="Q155" s="46"/>
    </row>
    <row r="156" spans="1:17" s="40" customFormat="1" ht="20.25" customHeight="1" x14ac:dyDescent="0.2">
      <c r="A156" s="41">
        <v>48670</v>
      </c>
      <c r="B156" s="42">
        <f t="shared" ref="B156:B219" si="15">IF(C156&gt;0,C156*-1,C156)</f>
        <v>0</v>
      </c>
      <c r="C156" s="117"/>
      <c r="D156" s="43">
        <f t="shared" ref="D156:D219" si="16">IF(C156="",0,IF($E$15="Beginning",IF(C155&lt;&gt;"",$F155*$E$6/12,0),IF(C155&lt;&gt;"",$F155*$E$6/12,$E$16*$E$6/12)))</f>
        <v>0</v>
      </c>
      <c r="E156" s="44">
        <f t="shared" si="14"/>
        <v>0</v>
      </c>
      <c r="F156" s="43">
        <f t="shared" ref="F156:F219" si="17">IF(C156="",0,IF(C155="",$E$16-E156,IF(C156&lt;&gt;"",F155-E156)))</f>
        <v>0</v>
      </c>
      <c r="G156" s="45" t="e">
        <f>IF(AND(C156&lt;&gt;"",SUM(G$27:G155)&lt;E$19),$E$19/$E$23,0)</f>
        <v>#N/A</v>
      </c>
      <c r="H156" s="43">
        <f t="shared" ref="H156:H219" si="18">IF(C156&lt;&gt;"",G156+H155,0)</f>
        <v>0</v>
      </c>
      <c r="I156" s="43">
        <f t="shared" si="13"/>
        <v>0</v>
      </c>
      <c r="J156" s="78" t="str">
        <f t="shared" ref="J156:J219" si="19">IF(OR(MONTH(A156)=1,MONTH(A156)=2,MONTH(A156)=3,MONTH(A156)=4,MONTH(A156)=5,MONTH(A156)=6),YEAR(A156)-1&amp;"–"&amp;YEAR(A156),YEAR(A156)&amp;"–"&amp;YEAR(A156)+1)</f>
        <v>2032–2033</v>
      </c>
      <c r="K156" s="78"/>
      <c r="L156" s="89"/>
      <c r="M156" s="78"/>
      <c r="N156" s="87"/>
      <c r="O156" s="79"/>
      <c r="Q156" s="46"/>
    </row>
    <row r="157" spans="1:17" s="40" customFormat="1" ht="20.25" customHeight="1" x14ac:dyDescent="0.2">
      <c r="A157" s="41">
        <v>48700</v>
      </c>
      <c r="B157" s="42">
        <f t="shared" si="15"/>
        <v>0</v>
      </c>
      <c r="C157" s="117"/>
      <c r="D157" s="43">
        <f t="shared" si="16"/>
        <v>0</v>
      </c>
      <c r="E157" s="44">
        <f t="shared" si="14"/>
        <v>0</v>
      </c>
      <c r="F157" s="43">
        <f t="shared" si="17"/>
        <v>0</v>
      </c>
      <c r="G157" s="45" t="e">
        <f>IF(AND(C157&lt;&gt;"",SUM(G$27:G156)&lt;E$19),$E$19/$E$23,0)</f>
        <v>#N/A</v>
      </c>
      <c r="H157" s="43">
        <f t="shared" si="18"/>
        <v>0</v>
      </c>
      <c r="I157" s="43">
        <f t="shared" ref="I157:I220" si="20">IF(C157&lt;&gt;"",$E$19-H157,0)</f>
        <v>0</v>
      </c>
      <c r="J157" s="78" t="str">
        <f t="shared" si="19"/>
        <v>2032–2033</v>
      </c>
      <c r="K157" s="78"/>
      <c r="L157" s="89"/>
      <c r="M157" s="78"/>
      <c r="N157" s="87"/>
      <c r="O157" s="79"/>
      <c r="Q157" s="46"/>
    </row>
    <row r="158" spans="1:17" s="40" customFormat="1" ht="20.25" customHeight="1" x14ac:dyDescent="0.2">
      <c r="A158" s="41">
        <v>48731</v>
      </c>
      <c r="B158" s="42">
        <f t="shared" si="15"/>
        <v>0</v>
      </c>
      <c r="C158" s="117"/>
      <c r="D158" s="43">
        <f t="shared" si="16"/>
        <v>0</v>
      </c>
      <c r="E158" s="44">
        <f t="shared" si="14"/>
        <v>0</v>
      </c>
      <c r="F158" s="43">
        <f t="shared" si="17"/>
        <v>0</v>
      </c>
      <c r="G158" s="45" t="e">
        <f>IF(AND(C158&lt;&gt;"",SUM(G$27:G157)&lt;E$19),$E$19/$E$23,0)</f>
        <v>#N/A</v>
      </c>
      <c r="H158" s="43">
        <f t="shared" si="18"/>
        <v>0</v>
      </c>
      <c r="I158" s="43">
        <f t="shared" si="20"/>
        <v>0</v>
      </c>
      <c r="J158" s="78" t="str">
        <f t="shared" si="19"/>
        <v>2032–2033</v>
      </c>
      <c r="K158" s="78"/>
      <c r="L158" s="89"/>
      <c r="M158" s="78"/>
      <c r="N158" s="87"/>
      <c r="O158" s="79"/>
      <c r="Q158" s="46"/>
    </row>
    <row r="159" spans="1:17" s="40" customFormat="1" ht="20.25" customHeight="1" x14ac:dyDescent="0.2">
      <c r="A159" s="41">
        <v>48761</v>
      </c>
      <c r="B159" s="42">
        <f t="shared" si="15"/>
        <v>0</v>
      </c>
      <c r="C159" s="117"/>
      <c r="D159" s="43">
        <f t="shared" si="16"/>
        <v>0</v>
      </c>
      <c r="E159" s="44">
        <f t="shared" si="14"/>
        <v>0</v>
      </c>
      <c r="F159" s="43">
        <f t="shared" si="17"/>
        <v>0</v>
      </c>
      <c r="G159" s="45" t="e">
        <f>IF(AND(C159&lt;&gt;"",SUM(G$27:G158)&lt;E$19),$E$19/$E$23,0)</f>
        <v>#N/A</v>
      </c>
      <c r="H159" s="43">
        <f t="shared" si="18"/>
        <v>0</v>
      </c>
      <c r="I159" s="43">
        <f t="shared" si="20"/>
        <v>0</v>
      </c>
      <c r="J159" s="78" t="str">
        <f t="shared" si="19"/>
        <v>2033–2034</v>
      </c>
      <c r="K159" s="78"/>
      <c r="L159" s="89"/>
      <c r="M159" s="78"/>
      <c r="N159" s="87"/>
      <c r="O159" s="79"/>
      <c r="Q159" s="46"/>
    </row>
    <row r="160" spans="1:17" s="40" customFormat="1" ht="20.25" customHeight="1" x14ac:dyDescent="0.2">
      <c r="A160" s="41">
        <v>48792</v>
      </c>
      <c r="B160" s="42">
        <f t="shared" si="15"/>
        <v>0</v>
      </c>
      <c r="C160" s="117"/>
      <c r="D160" s="43">
        <f t="shared" si="16"/>
        <v>0</v>
      </c>
      <c r="E160" s="44">
        <f t="shared" si="14"/>
        <v>0</v>
      </c>
      <c r="F160" s="43">
        <f t="shared" si="17"/>
        <v>0</v>
      </c>
      <c r="G160" s="45" t="e">
        <f>IF(AND(C160&lt;&gt;"",SUM(G$27:G159)&lt;E$19),$E$19/$E$23,0)</f>
        <v>#N/A</v>
      </c>
      <c r="H160" s="43">
        <f t="shared" si="18"/>
        <v>0</v>
      </c>
      <c r="I160" s="43">
        <f t="shared" si="20"/>
        <v>0</v>
      </c>
      <c r="J160" s="78" t="str">
        <f t="shared" si="19"/>
        <v>2033–2034</v>
      </c>
      <c r="K160" s="78"/>
      <c r="L160" s="89"/>
      <c r="M160" s="78"/>
      <c r="N160" s="87"/>
      <c r="O160" s="79"/>
      <c r="Q160" s="46"/>
    </row>
    <row r="161" spans="1:17" s="40" customFormat="1" ht="20.25" customHeight="1" x14ac:dyDescent="0.2">
      <c r="A161" s="41">
        <v>48823</v>
      </c>
      <c r="B161" s="42">
        <f t="shared" si="15"/>
        <v>0</v>
      </c>
      <c r="C161" s="117"/>
      <c r="D161" s="43">
        <f t="shared" si="16"/>
        <v>0</v>
      </c>
      <c r="E161" s="44">
        <f t="shared" si="14"/>
        <v>0</v>
      </c>
      <c r="F161" s="43">
        <f t="shared" si="17"/>
        <v>0</v>
      </c>
      <c r="G161" s="45" t="e">
        <f>IF(AND(C161&lt;&gt;"",SUM(G$27:G160)&lt;E$19),$E$19/$E$23,0)</f>
        <v>#N/A</v>
      </c>
      <c r="H161" s="43">
        <f t="shared" si="18"/>
        <v>0</v>
      </c>
      <c r="I161" s="43">
        <f t="shared" si="20"/>
        <v>0</v>
      </c>
      <c r="J161" s="78" t="str">
        <f t="shared" si="19"/>
        <v>2033–2034</v>
      </c>
      <c r="K161" s="78"/>
      <c r="L161" s="89"/>
      <c r="M161" s="78"/>
      <c r="N161" s="87"/>
      <c r="O161" s="79"/>
      <c r="Q161" s="46"/>
    </row>
    <row r="162" spans="1:17" s="40" customFormat="1" ht="20.25" customHeight="1" x14ac:dyDescent="0.2">
      <c r="A162" s="41">
        <v>48853</v>
      </c>
      <c r="B162" s="42">
        <f t="shared" si="15"/>
        <v>0</v>
      </c>
      <c r="C162" s="117"/>
      <c r="D162" s="43">
        <f t="shared" si="16"/>
        <v>0</v>
      </c>
      <c r="E162" s="44">
        <f t="shared" si="14"/>
        <v>0</v>
      </c>
      <c r="F162" s="43">
        <f t="shared" si="17"/>
        <v>0</v>
      </c>
      <c r="G162" s="45" t="e">
        <f>IF(AND(C162&lt;&gt;"",SUM(G$27:G161)&lt;E$19),$E$19/$E$23,0)</f>
        <v>#N/A</v>
      </c>
      <c r="H162" s="43">
        <f t="shared" si="18"/>
        <v>0</v>
      </c>
      <c r="I162" s="43">
        <f t="shared" si="20"/>
        <v>0</v>
      </c>
      <c r="J162" s="78" t="str">
        <f t="shared" si="19"/>
        <v>2033–2034</v>
      </c>
      <c r="K162" s="78"/>
      <c r="L162" s="89"/>
      <c r="M162" s="78"/>
      <c r="N162" s="87"/>
      <c r="O162" s="79"/>
      <c r="Q162" s="46"/>
    </row>
    <row r="163" spans="1:17" s="40" customFormat="1" ht="20.25" customHeight="1" x14ac:dyDescent="0.2">
      <c r="A163" s="41">
        <v>48884</v>
      </c>
      <c r="B163" s="42">
        <f t="shared" si="15"/>
        <v>0</v>
      </c>
      <c r="C163" s="117"/>
      <c r="D163" s="43">
        <f t="shared" si="16"/>
        <v>0</v>
      </c>
      <c r="E163" s="44">
        <f t="shared" si="14"/>
        <v>0</v>
      </c>
      <c r="F163" s="43">
        <f t="shared" si="17"/>
        <v>0</v>
      </c>
      <c r="G163" s="45" t="e">
        <f>IF(AND(C163&lt;&gt;"",SUM(G$27:G162)&lt;E$19),$E$19/$E$23,0)</f>
        <v>#N/A</v>
      </c>
      <c r="H163" s="43">
        <f t="shared" si="18"/>
        <v>0</v>
      </c>
      <c r="I163" s="43">
        <f t="shared" si="20"/>
        <v>0</v>
      </c>
      <c r="J163" s="78" t="str">
        <f t="shared" si="19"/>
        <v>2033–2034</v>
      </c>
      <c r="K163" s="78"/>
      <c r="L163" s="89"/>
      <c r="M163" s="78"/>
      <c r="N163" s="87"/>
      <c r="O163" s="79"/>
      <c r="Q163" s="46"/>
    </row>
    <row r="164" spans="1:17" s="40" customFormat="1" ht="20.25" customHeight="1" x14ac:dyDescent="0.2">
      <c r="A164" s="41">
        <v>48914</v>
      </c>
      <c r="B164" s="42">
        <f t="shared" si="15"/>
        <v>0</v>
      </c>
      <c r="C164" s="117"/>
      <c r="D164" s="43">
        <f t="shared" si="16"/>
        <v>0</v>
      </c>
      <c r="E164" s="44">
        <f t="shared" si="14"/>
        <v>0</v>
      </c>
      <c r="F164" s="43">
        <f t="shared" si="17"/>
        <v>0</v>
      </c>
      <c r="G164" s="45" t="e">
        <f>IF(AND(C164&lt;&gt;"",SUM(G$27:G163)&lt;E$19),$E$19/$E$23,0)</f>
        <v>#N/A</v>
      </c>
      <c r="H164" s="43">
        <f t="shared" si="18"/>
        <v>0</v>
      </c>
      <c r="I164" s="43">
        <f t="shared" si="20"/>
        <v>0</v>
      </c>
      <c r="J164" s="78" t="str">
        <f t="shared" si="19"/>
        <v>2033–2034</v>
      </c>
      <c r="K164" s="78"/>
      <c r="L164" s="89"/>
      <c r="M164" s="78"/>
      <c r="N164" s="87"/>
      <c r="O164" s="79"/>
      <c r="Q164" s="46"/>
    </row>
    <row r="165" spans="1:17" s="40" customFormat="1" ht="20.25" customHeight="1" x14ac:dyDescent="0.2">
      <c r="A165" s="41">
        <v>48945</v>
      </c>
      <c r="B165" s="42">
        <f t="shared" si="15"/>
        <v>0</v>
      </c>
      <c r="C165" s="117"/>
      <c r="D165" s="43">
        <f t="shared" si="16"/>
        <v>0</v>
      </c>
      <c r="E165" s="44">
        <f t="shared" si="14"/>
        <v>0</v>
      </c>
      <c r="F165" s="43">
        <f t="shared" si="17"/>
        <v>0</v>
      </c>
      <c r="G165" s="45" t="e">
        <f>IF(AND(C165&lt;&gt;"",SUM(G$27:G164)&lt;E$19),$E$19/$E$23,0)</f>
        <v>#N/A</v>
      </c>
      <c r="H165" s="43">
        <f t="shared" si="18"/>
        <v>0</v>
      </c>
      <c r="I165" s="43">
        <f t="shared" si="20"/>
        <v>0</v>
      </c>
      <c r="J165" s="78" t="str">
        <f t="shared" si="19"/>
        <v>2033–2034</v>
      </c>
      <c r="K165" s="78"/>
      <c r="L165" s="89"/>
      <c r="M165" s="78"/>
      <c r="N165" s="87"/>
      <c r="O165" s="79"/>
      <c r="Q165" s="46"/>
    </row>
    <row r="166" spans="1:17" s="40" customFormat="1" ht="20.25" customHeight="1" x14ac:dyDescent="0.2">
      <c r="A166" s="41">
        <v>48976</v>
      </c>
      <c r="B166" s="42">
        <f t="shared" si="15"/>
        <v>0</v>
      </c>
      <c r="C166" s="117"/>
      <c r="D166" s="43">
        <f t="shared" si="16"/>
        <v>0</v>
      </c>
      <c r="E166" s="44">
        <f t="shared" si="14"/>
        <v>0</v>
      </c>
      <c r="F166" s="43">
        <f t="shared" si="17"/>
        <v>0</v>
      </c>
      <c r="G166" s="45" t="e">
        <f>IF(AND(C166&lt;&gt;"",SUM(G$27:G165)&lt;E$19),$E$19/$E$23,0)</f>
        <v>#N/A</v>
      </c>
      <c r="H166" s="43">
        <f t="shared" si="18"/>
        <v>0</v>
      </c>
      <c r="I166" s="43">
        <f t="shared" si="20"/>
        <v>0</v>
      </c>
      <c r="J166" s="78" t="str">
        <f t="shared" si="19"/>
        <v>2033–2034</v>
      </c>
      <c r="K166" s="78"/>
      <c r="L166" s="89"/>
      <c r="M166" s="78"/>
      <c r="N166" s="87"/>
      <c r="O166" s="79"/>
      <c r="Q166" s="46"/>
    </row>
    <row r="167" spans="1:17" s="40" customFormat="1" ht="20.25" customHeight="1" x14ac:dyDescent="0.2">
      <c r="A167" s="41">
        <v>49004</v>
      </c>
      <c r="B167" s="42">
        <f t="shared" si="15"/>
        <v>0</v>
      </c>
      <c r="C167" s="117"/>
      <c r="D167" s="43">
        <f t="shared" si="16"/>
        <v>0</v>
      </c>
      <c r="E167" s="44">
        <f t="shared" si="14"/>
        <v>0</v>
      </c>
      <c r="F167" s="43">
        <f t="shared" si="17"/>
        <v>0</v>
      </c>
      <c r="G167" s="45" t="e">
        <f>IF(AND(C167&lt;&gt;"",SUM(G$27:G166)&lt;E$19),$E$19/$E$23,0)</f>
        <v>#N/A</v>
      </c>
      <c r="H167" s="43">
        <f t="shared" si="18"/>
        <v>0</v>
      </c>
      <c r="I167" s="43">
        <f t="shared" si="20"/>
        <v>0</v>
      </c>
      <c r="J167" s="78" t="str">
        <f t="shared" si="19"/>
        <v>2033–2034</v>
      </c>
      <c r="K167" s="78"/>
      <c r="L167" s="89"/>
      <c r="M167" s="78"/>
      <c r="N167" s="87"/>
      <c r="O167" s="79"/>
      <c r="Q167" s="46"/>
    </row>
    <row r="168" spans="1:17" s="40" customFormat="1" ht="20.25" customHeight="1" x14ac:dyDescent="0.2">
      <c r="A168" s="41">
        <v>49035</v>
      </c>
      <c r="B168" s="42">
        <f t="shared" si="15"/>
        <v>0</v>
      </c>
      <c r="C168" s="117"/>
      <c r="D168" s="43">
        <f t="shared" si="16"/>
        <v>0</v>
      </c>
      <c r="E168" s="44">
        <f t="shared" si="14"/>
        <v>0</v>
      </c>
      <c r="F168" s="43">
        <f t="shared" si="17"/>
        <v>0</v>
      </c>
      <c r="G168" s="45" t="e">
        <f>IF(AND(C168&lt;&gt;"",SUM(G$27:G167)&lt;E$19),$E$19/$E$23,0)</f>
        <v>#N/A</v>
      </c>
      <c r="H168" s="43">
        <f t="shared" si="18"/>
        <v>0</v>
      </c>
      <c r="I168" s="43">
        <f t="shared" si="20"/>
        <v>0</v>
      </c>
      <c r="J168" s="78" t="str">
        <f t="shared" si="19"/>
        <v>2033–2034</v>
      </c>
      <c r="K168" s="78"/>
      <c r="L168" s="89"/>
      <c r="M168" s="78"/>
      <c r="N168" s="87"/>
      <c r="O168" s="79"/>
      <c r="Q168" s="46"/>
    </row>
    <row r="169" spans="1:17" s="40" customFormat="1" ht="20.25" customHeight="1" x14ac:dyDescent="0.2">
      <c r="A169" s="41">
        <v>49065</v>
      </c>
      <c r="B169" s="42">
        <f t="shared" si="15"/>
        <v>0</v>
      </c>
      <c r="C169" s="117"/>
      <c r="D169" s="43">
        <f t="shared" si="16"/>
        <v>0</v>
      </c>
      <c r="E169" s="44">
        <f t="shared" si="14"/>
        <v>0</v>
      </c>
      <c r="F169" s="43">
        <f t="shared" si="17"/>
        <v>0</v>
      </c>
      <c r="G169" s="45" t="e">
        <f>IF(AND(C169&lt;&gt;"",SUM(G$27:G168)&lt;E$19),$E$19/$E$23,0)</f>
        <v>#N/A</v>
      </c>
      <c r="H169" s="43">
        <f t="shared" si="18"/>
        <v>0</v>
      </c>
      <c r="I169" s="43">
        <f t="shared" si="20"/>
        <v>0</v>
      </c>
      <c r="J169" s="78" t="str">
        <f t="shared" si="19"/>
        <v>2033–2034</v>
      </c>
      <c r="K169" s="78"/>
      <c r="L169" s="89"/>
      <c r="M169" s="78"/>
      <c r="N169" s="87"/>
      <c r="O169" s="79"/>
      <c r="Q169" s="46"/>
    </row>
    <row r="170" spans="1:17" s="40" customFormat="1" ht="20.25" customHeight="1" x14ac:dyDescent="0.2">
      <c r="A170" s="41">
        <v>49096</v>
      </c>
      <c r="B170" s="42">
        <f t="shared" si="15"/>
        <v>0</v>
      </c>
      <c r="C170" s="117"/>
      <c r="D170" s="43">
        <f t="shared" si="16"/>
        <v>0</v>
      </c>
      <c r="E170" s="44">
        <f t="shared" si="14"/>
        <v>0</v>
      </c>
      <c r="F170" s="43">
        <f t="shared" si="17"/>
        <v>0</v>
      </c>
      <c r="G170" s="45" t="e">
        <f>IF(AND(C170&lt;&gt;"",SUM(G$27:G169)&lt;E$19),$E$19/$E$23,0)</f>
        <v>#N/A</v>
      </c>
      <c r="H170" s="43">
        <f t="shared" si="18"/>
        <v>0</v>
      </c>
      <c r="I170" s="43">
        <f t="shared" si="20"/>
        <v>0</v>
      </c>
      <c r="J170" s="78" t="str">
        <f t="shared" si="19"/>
        <v>2033–2034</v>
      </c>
      <c r="K170" s="78"/>
      <c r="L170" s="89"/>
      <c r="M170" s="78"/>
      <c r="N170" s="87"/>
      <c r="O170" s="79"/>
      <c r="Q170" s="46"/>
    </row>
    <row r="171" spans="1:17" s="40" customFormat="1" ht="20.25" customHeight="1" x14ac:dyDescent="0.2">
      <c r="A171" s="41">
        <v>49126</v>
      </c>
      <c r="B171" s="42">
        <f t="shared" si="15"/>
        <v>0</v>
      </c>
      <c r="C171" s="117"/>
      <c r="D171" s="43">
        <f t="shared" si="16"/>
        <v>0</v>
      </c>
      <c r="E171" s="44">
        <f t="shared" si="14"/>
        <v>0</v>
      </c>
      <c r="F171" s="43">
        <f t="shared" si="17"/>
        <v>0</v>
      </c>
      <c r="G171" s="45" t="e">
        <f>IF(AND(C171&lt;&gt;"",SUM(G$27:G170)&lt;E$19),$E$19/$E$23,0)</f>
        <v>#N/A</v>
      </c>
      <c r="H171" s="43">
        <f t="shared" si="18"/>
        <v>0</v>
      </c>
      <c r="I171" s="43">
        <f t="shared" si="20"/>
        <v>0</v>
      </c>
      <c r="J171" s="78" t="str">
        <f t="shared" si="19"/>
        <v>2034–2035</v>
      </c>
      <c r="K171" s="78"/>
      <c r="L171" s="89"/>
      <c r="M171" s="78"/>
      <c r="N171" s="87"/>
      <c r="O171" s="79"/>
      <c r="Q171" s="46"/>
    </row>
    <row r="172" spans="1:17" s="40" customFormat="1" ht="20.25" customHeight="1" x14ac:dyDescent="0.2">
      <c r="A172" s="41">
        <v>49157</v>
      </c>
      <c r="B172" s="42">
        <f t="shared" si="15"/>
        <v>0</v>
      </c>
      <c r="C172" s="117"/>
      <c r="D172" s="43">
        <f t="shared" si="16"/>
        <v>0</v>
      </c>
      <c r="E172" s="44">
        <f t="shared" si="14"/>
        <v>0</v>
      </c>
      <c r="F172" s="43">
        <f t="shared" si="17"/>
        <v>0</v>
      </c>
      <c r="G172" s="45" t="e">
        <f>IF(AND(C172&lt;&gt;"",SUM(G$27:G171)&lt;E$19),$E$19/$E$23,0)</f>
        <v>#N/A</v>
      </c>
      <c r="H172" s="43">
        <f t="shared" si="18"/>
        <v>0</v>
      </c>
      <c r="I172" s="43">
        <f t="shared" si="20"/>
        <v>0</v>
      </c>
      <c r="J172" s="78" t="str">
        <f t="shared" si="19"/>
        <v>2034–2035</v>
      </c>
      <c r="K172" s="78"/>
      <c r="L172" s="89"/>
      <c r="M172" s="78"/>
      <c r="N172" s="87"/>
      <c r="O172" s="79"/>
      <c r="Q172" s="46"/>
    </row>
    <row r="173" spans="1:17" s="40" customFormat="1" ht="20.25" customHeight="1" x14ac:dyDescent="0.2">
      <c r="A173" s="41">
        <v>49188</v>
      </c>
      <c r="B173" s="42">
        <f t="shared" si="15"/>
        <v>0</v>
      </c>
      <c r="C173" s="117"/>
      <c r="D173" s="43">
        <f t="shared" si="16"/>
        <v>0</v>
      </c>
      <c r="E173" s="44">
        <f t="shared" si="14"/>
        <v>0</v>
      </c>
      <c r="F173" s="43">
        <f t="shared" si="17"/>
        <v>0</v>
      </c>
      <c r="G173" s="45" t="e">
        <f>IF(AND(C173&lt;&gt;"",SUM(G$27:G172)&lt;E$19),$E$19/$E$23,0)</f>
        <v>#N/A</v>
      </c>
      <c r="H173" s="43">
        <f t="shared" si="18"/>
        <v>0</v>
      </c>
      <c r="I173" s="43">
        <f t="shared" si="20"/>
        <v>0</v>
      </c>
      <c r="J173" s="78" t="str">
        <f t="shared" si="19"/>
        <v>2034–2035</v>
      </c>
      <c r="K173" s="78"/>
      <c r="L173" s="89"/>
      <c r="M173" s="78"/>
      <c r="N173" s="87"/>
      <c r="O173" s="79"/>
      <c r="Q173" s="46"/>
    </row>
    <row r="174" spans="1:17" s="40" customFormat="1" ht="20.25" customHeight="1" x14ac:dyDescent="0.2">
      <c r="A174" s="41">
        <v>49218</v>
      </c>
      <c r="B174" s="42">
        <f t="shared" si="15"/>
        <v>0</v>
      </c>
      <c r="C174" s="117"/>
      <c r="D174" s="43">
        <f t="shared" si="16"/>
        <v>0</v>
      </c>
      <c r="E174" s="44">
        <f t="shared" si="14"/>
        <v>0</v>
      </c>
      <c r="F174" s="43">
        <f t="shared" si="17"/>
        <v>0</v>
      </c>
      <c r="G174" s="45" t="e">
        <f>IF(AND(C174&lt;&gt;"",SUM(G$27:G173)&lt;E$19),$E$19/$E$23,0)</f>
        <v>#N/A</v>
      </c>
      <c r="H174" s="43">
        <f t="shared" si="18"/>
        <v>0</v>
      </c>
      <c r="I174" s="43">
        <f t="shared" si="20"/>
        <v>0</v>
      </c>
      <c r="J174" s="78" t="str">
        <f t="shared" si="19"/>
        <v>2034–2035</v>
      </c>
      <c r="K174" s="78"/>
      <c r="L174" s="89"/>
      <c r="M174" s="78"/>
      <c r="N174" s="87"/>
      <c r="O174" s="79"/>
      <c r="Q174" s="46"/>
    </row>
    <row r="175" spans="1:17" s="40" customFormat="1" ht="20.25" customHeight="1" x14ac:dyDescent="0.2">
      <c r="A175" s="41">
        <v>49249</v>
      </c>
      <c r="B175" s="42">
        <f t="shared" si="15"/>
        <v>0</v>
      </c>
      <c r="C175" s="117"/>
      <c r="D175" s="43">
        <f t="shared" si="16"/>
        <v>0</v>
      </c>
      <c r="E175" s="44">
        <f t="shared" si="14"/>
        <v>0</v>
      </c>
      <c r="F175" s="43">
        <f t="shared" si="17"/>
        <v>0</v>
      </c>
      <c r="G175" s="45" t="e">
        <f>IF(AND(C175&lt;&gt;"",SUM(G$27:G174)&lt;E$19),$E$19/$E$23,0)</f>
        <v>#N/A</v>
      </c>
      <c r="H175" s="43">
        <f t="shared" si="18"/>
        <v>0</v>
      </c>
      <c r="I175" s="43">
        <f t="shared" si="20"/>
        <v>0</v>
      </c>
      <c r="J175" s="78" t="str">
        <f t="shared" si="19"/>
        <v>2034–2035</v>
      </c>
      <c r="K175" s="78"/>
      <c r="L175" s="89"/>
      <c r="M175" s="78"/>
      <c r="N175" s="87"/>
      <c r="O175" s="79"/>
      <c r="Q175" s="46"/>
    </row>
    <row r="176" spans="1:17" s="40" customFormat="1" ht="20.25" customHeight="1" x14ac:dyDescent="0.2">
      <c r="A176" s="41">
        <v>49279</v>
      </c>
      <c r="B176" s="42">
        <f t="shared" si="15"/>
        <v>0</v>
      </c>
      <c r="C176" s="117"/>
      <c r="D176" s="43">
        <f t="shared" si="16"/>
        <v>0</v>
      </c>
      <c r="E176" s="44">
        <f t="shared" si="14"/>
        <v>0</v>
      </c>
      <c r="F176" s="43">
        <f t="shared" si="17"/>
        <v>0</v>
      </c>
      <c r="G176" s="45" t="e">
        <f>IF(AND(C176&lt;&gt;"",SUM(G$27:G175)&lt;E$19),$E$19/$E$23,0)</f>
        <v>#N/A</v>
      </c>
      <c r="H176" s="43">
        <f t="shared" si="18"/>
        <v>0</v>
      </c>
      <c r="I176" s="43">
        <f t="shared" si="20"/>
        <v>0</v>
      </c>
      <c r="J176" s="78" t="str">
        <f t="shared" si="19"/>
        <v>2034–2035</v>
      </c>
      <c r="K176" s="78"/>
      <c r="L176" s="89"/>
      <c r="M176" s="78"/>
      <c r="N176" s="87"/>
      <c r="O176" s="79"/>
      <c r="Q176" s="46"/>
    </row>
    <row r="177" spans="1:17" s="40" customFormat="1" ht="20.25" customHeight="1" x14ac:dyDescent="0.2">
      <c r="A177" s="41">
        <v>49310</v>
      </c>
      <c r="B177" s="42">
        <f t="shared" si="15"/>
        <v>0</v>
      </c>
      <c r="C177" s="117"/>
      <c r="D177" s="43">
        <f t="shared" si="16"/>
        <v>0</v>
      </c>
      <c r="E177" s="44">
        <f t="shared" si="14"/>
        <v>0</v>
      </c>
      <c r="F177" s="43">
        <f t="shared" si="17"/>
        <v>0</v>
      </c>
      <c r="G177" s="45" t="e">
        <f>IF(AND(C177&lt;&gt;"",SUM(G$27:G176)&lt;E$19),$E$19/$E$23,0)</f>
        <v>#N/A</v>
      </c>
      <c r="H177" s="43">
        <f t="shared" si="18"/>
        <v>0</v>
      </c>
      <c r="I177" s="43">
        <f t="shared" si="20"/>
        <v>0</v>
      </c>
      <c r="J177" s="78" t="str">
        <f t="shared" si="19"/>
        <v>2034–2035</v>
      </c>
      <c r="K177" s="78"/>
      <c r="L177" s="89"/>
      <c r="M177" s="78"/>
      <c r="N177" s="87"/>
      <c r="O177" s="79"/>
      <c r="Q177" s="46"/>
    </row>
    <row r="178" spans="1:17" s="40" customFormat="1" ht="20.25" customHeight="1" x14ac:dyDescent="0.2">
      <c r="A178" s="41">
        <v>49341</v>
      </c>
      <c r="B178" s="42">
        <f t="shared" si="15"/>
        <v>0</v>
      </c>
      <c r="C178" s="117"/>
      <c r="D178" s="43">
        <f t="shared" si="16"/>
        <v>0</v>
      </c>
      <c r="E178" s="44">
        <f t="shared" si="14"/>
        <v>0</v>
      </c>
      <c r="F178" s="43">
        <f t="shared" si="17"/>
        <v>0</v>
      </c>
      <c r="G178" s="45" t="e">
        <f>IF(AND(C178&lt;&gt;"",SUM(G$27:G177)&lt;E$19),$E$19/$E$23,0)</f>
        <v>#N/A</v>
      </c>
      <c r="H178" s="43">
        <f t="shared" si="18"/>
        <v>0</v>
      </c>
      <c r="I178" s="43">
        <f t="shared" si="20"/>
        <v>0</v>
      </c>
      <c r="J178" s="78" t="str">
        <f t="shared" si="19"/>
        <v>2034–2035</v>
      </c>
      <c r="K178" s="78"/>
      <c r="L178" s="89"/>
      <c r="M178" s="78"/>
      <c r="N178" s="87"/>
      <c r="O178" s="79"/>
      <c r="Q178" s="46"/>
    </row>
    <row r="179" spans="1:17" s="40" customFormat="1" ht="20.25" customHeight="1" x14ac:dyDescent="0.2">
      <c r="A179" s="41">
        <v>49369</v>
      </c>
      <c r="B179" s="42">
        <f t="shared" si="15"/>
        <v>0</v>
      </c>
      <c r="C179" s="117"/>
      <c r="D179" s="43">
        <f t="shared" si="16"/>
        <v>0</v>
      </c>
      <c r="E179" s="44">
        <f t="shared" si="14"/>
        <v>0</v>
      </c>
      <c r="F179" s="43">
        <f t="shared" si="17"/>
        <v>0</v>
      </c>
      <c r="G179" s="45" t="e">
        <f>IF(AND(C179&lt;&gt;"",SUM(G$27:G178)&lt;E$19),$E$19/$E$23,0)</f>
        <v>#N/A</v>
      </c>
      <c r="H179" s="43">
        <f t="shared" si="18"/>
        <v>0</v>
      </c>
      <c r="I179" s="43">
        <f t="shared" si="20"/>
        <v>0</v>
      </c>
      <c r="J179" s="78" t="str">
        <f t="shared" si="19"/>
        <v>2034–2035</v>
      </c>
      <c r="K179" s="78"/>
      <c r="L179" s="89"/>
      <c r="M179" s="78"/>
      <c r="N179" s="87"/>
      <c r="O179" s="79"/>
      <c r="Q179" s="46"/>
    </row>
    <row r="180" spans="1:17" s="40" customFormat="1" ht="20.25" customHeight="1" x14ac:dyDescent="0.2">
      <c r="A180" s="41">
        <v>49400</v>
      </c>
      <c r="B180" s="42">
        <f t="shared" si="15"/>
        <v>0</v>
      </c>
      <c r="C180" s="117"/>
      <c r="D180" s="43">
        <f t="shared" si="16"/>
        <v>0</v>
      </c>
      <c r="E180" s="44">
        <f t="shared" si="14"/>
        <v>0</v>
      </c>
      <c r="F180" s="43">
        <f t="shared" si="17"/>
        <v>0</v>
      </c>
      <c r="G180" s="45" t="e">
        <f>IF(AND(C180&lt;&gt;"",SUM(G$27:G179)&lt;E$19),$E$19/$E$23,0)</f>
        <v>#N/A</v>
      </c>
      <c r="H180" s="43">
        <f t="shared" si="18"/>
        <v>0</v>
      </c>
      <c r="I180" s="43">
        <f t="shared" si="20"/>
        <v>0</v>
      </c>
      <c r="J180" s="78" t="str">
        <f t="shared" si="19"/>
        <v>2034–2035</v>
      </c>
      <c r="K180" s="78"/>
      <c r="L180" s="89"/>
      <c r="M180" s="78"/>
      <c r="N180" s="87"/>
      <c r="O180" s="79"/>
      <c r="Q180" s="46"/>
    </row>
    <row r="181" spans="1:17" s="40" customFormat="1" ht="20.25" customHeight="1" x14ac:dyDescent="0.2">
      <c r="A181" s="41">
        <v>49430</v>
      </c>
      <c r="B181" s="42">
        <f t="shared" si="15"/>
        <v>0</v>
      </c>
      <c r="C181" s="117"/>
      <c r="D181" s="43">
        <f t="shared" si="16"/>
        <v>0</v>
      </c>
      <c r="E181" s="44">
        <f t="shared" si="14"/>
        <v>0</v>
      </c>
      <c r="F181" s="43">
        <f t="shared" si="17"/>
        <v>0</v>
      </c>
      <c r="G181" s="45" t="e">
        <f>IF(AND(C181&lt;&gt;"",SUM(G$27:G180)&lt;E$19),$E$19/$E$23,0)</f>
        <v>#N/A</v>
      </c>
      <c r="H181" s="43">
        <f t="shared" si="18"/>
        <v>0</v>
      </c>
      <c r="I181" s="43">
        <f t="shared" si="20"/>
        <v>0</v>
      </c>
      <c r="J181" s="78" t="str">
        <f t="shared" si="19"/>
        <v>2034–2035</v>
      </c>
      <c r="K181" s="78"/>
      <c r="L181" s="89"/>
      <c r="M181" s="78"/>
      <c r="N181" s="87"/>
      <c r="O181" s="79"/>
      <c r="Q181" s="46"/>
    </row>
    <row r="182" spans="1:17" s="40" customFormat="1" ht="20.25" customHeight="1" x14ac:dyDescent="0.2">
      <c r="A182" s="41">
        <v>49461</v>
      </c>
      <c r="B182" s="42">
        <f t="shared" si="15"/>
        <v>0</v>
      </c>
      <c r="C182" s="117"/>
      <c r="D182" s="43">
        <f t="shared" si="16"/>
        <v>0</v>
      </c>
      <c r="E182" s="44">
        <f t="shared" si="14"/>
        <v>0</v>
      </c>
      <c r="F182" s="43">
        <f t="shared" si="17"/>
        <v>0</v>
      </c>
      <c r="G182" s="45" t="e">
        <f>IF(AND(C182&lt;&gt;"",SUM(G$27:G181)&lt;E$19),$E$19/$E$23,0)</f>
        <v>#N/A</v>
      </c>
      <c r="H182" s="43">
        <f t="shared" si="18"/>
        <v>0</v>
      </c>
      <c r="I182" s="43">
        <f t="shared" si="20"/>
        <v>0</v>
      </c>
      <c r="J182" s="78" t="str">
        <f t="shared" si="19"/>
        <v>2034–2035</v>
      </c>
      <c r="K182" s="78"/>
      <c r="L182" s="89"/>
      <c r="M182" s="78"/>
      <c r="N182" s="87"/>
      <c r="O182" s="79"/>
      <c r="Q182" s="46"/>
    </row>
    <row r="183" spans="1:17" s="40" customFormat="1" ht="20.25" customHeight="1" x14ac:dyDescent="0.2">
      <c r="A183" s="41">
        <v>49491</v>
      </c>
      <c r="B183" s="42">
        <f t="shared" si="15"/>
        <v>0</v>
      </c>
      <c r="C183" s="117"/>
      <c r="D183" s="43">
        <f t="shared" si="16"/>
        <v>0</v>
      </c>
      <c r="E183" s="44">
        <f t="shared" si="14"/>
        <v>0</v>
      </c>
      <c r="F183" s="43">
        <f t="shared" si="17"/>
        <v>0</v>
      </c>
      <c r="G183" s="45" t="e">
        <f>IF(AND(C183&lt;&gt;"",SUM(G$27:G182)&lt;E$19),$E$19/$E$23,0)</f>
        <v>#N/A</v>
      </c>
      <c r="H183" s="43">
        <f t="shared" si="18"/>
        <v>0</v>
      </c>
      <c r="I183" s="43">
        <f t="shared" si="20"/>
        <v>0</v>
      </c>
      <c r="J183" s="78" t="str">
        <f t="shared" si="19"/>
        <v>2035–2036</v>
      </c>
      <c r="K183" s="78"/>
      <c r="L183" s="89"/>
      <c r="M183" s="78"/>
      <c r="N183" s="87"/>
      <c r="O183" s="79"/>
      <c r="Q183" s="46"/>
    </row>
    <row r="184" spans="1:17" s="40" customFormat="1" ht="20.25" customHeight="1" x14ac:dyDescent="0.2">
      <c r="A184" s="41">
        <v>49522</v>
      </c>
      <c r="B184" s="42">
        <f t="shared" si="15"/>
        <v>0</v>
      </c>
      <c r="C184" s="117"/>
      <c r="D184" s="43">
        <f t="shared" si="16"/>
        <v>0</v>
      </c>
      <c r="E184" s="44">
        <f t="shared" si="14"/>
        <v>0</v>
      </c>
      <c r="F184" s="43">
        <f t="shared" si="17"/>
        <v>0</v>
      </c>
      <c r="G184" s="45" t="e">
        <f>IF(AND(C184&lt;&gt;"",SUM(G$27:G183)&lt;E$19),$E$19/$E$23,0)</f>
        <v>#N/A</v>
      </c>
      <c r="H184" s="43">
        <f t="shared" si="18"/>
        <v>0</v>
      </c>
      <c r="I184" s="43">
        <f t="shared" si="20"/>
        <v>0</v>
      </c>
      <c r="J184" s="78" t="str">
        <f t="shared" si="19"/>
        <v>2035–2036</v>
      </c>
      <c r="K184" s="78"/>
      <c r="L184" s="89"/>
      <c r="M184" s="78"/>
      <c r="N184" s="87"/>
      <c r="O184" s="79"/>
      <c r="Q184" s="46"/>
    </row>
    <row r="185" spans="1:17" s="40" customFormat="1" ht="20.25" customHeight="1" x14ac:dyDescent="0.2">
      <c r="A185" s="41">
        <v>49553</v>
      </c>
      <c r="B185" s="42">
        <f t="shared" si="15"/>
        <v>0</v>
      </c>
      <c r="C185" s="117"/>
      <c r="D185" s="43">
        <f t="shared" si="16"/>
        <v>0</v>
      </c>
      <c r="E185" s="44">
        <f t="shared" si="14"/>
        <v>0</v>
      </c>
      <c r="F185" s="43">
        <f t="shared" si="17"/>
        <v>0</v>
      </c>
      <c r="G185" s="45" t="e">
        <f>IF(AND(C185&lt;&gt;"",SUM(G$27:G184)&lt;E$19),$E$19/$E$23,0)</f>
        <v>#N/A</v>
      </c>
      <c r="H185" s="43">
        <f t="shared" si="18"/>
        <v>0</v>
      </c>
      <c r="I185" s="43">
        <f t="shared" si="20"/>
        <v>0</v>
      </c>
      <c r="J185" s="78" t="str">
        <f t="shared" si="19"/>
        <v>2035–2036</v>
      </c>
      <c r="K185" s="78"/>
      <c r="L185" s="89"/>
      <c r="M185" s="78"/>
      <c r="N185" s="87"/>
      <c r="O185" s="79"/>
      <c r="Q185" s="46"/>
    </row>
    <row r="186" spans="1:17" s="40" customFormat="1" ht="20.25" customHeight="1" x14ac:dyDescent="0.2">
      <c r="A186" s="41">
        <v>49583</v>
      </c>
      <c r="B186" s="42">
        <f t="shared" si="15"/>
        <v>0</v>
      </c>
      <c r="C186" s="117"/>
      <c r="D186" s="43">
        <f t="shared" si="16"/>
        <v>0</v>
      </c>
      <c r="E186" s="44">
        <f t="shared" si="14"/>
        <v>0</v>
      </c>
      <c r="F186" s="43">
        <f t="shared" si="17"/>
        <v>0</v>
      </c>
      <c r="G186" s="45" t="e">
        <f>IF(AND(C186&lt;&gt;"",SUM(G$27:G185)&lt;E$19),$E$19/$E$23,0)</f>
        <v>#N/A</v>
      </c>
      <c r="H186" s="43">
        <f t="shared" si="18"/>
        <v>0</v>
      </c>
      <c r="I186" s="43">
        <f t="shared" si="20"/>
        <v>0</v>
      </c>
      <c r="J186" s="78" t="str">
        <f t="shared" si="19"/>
        <v>2035–2036</v>
      </c>
      <c r="K186" s="78"/>
      <c r="L186" s="89"/>
      <c r="M186" s="78"/>
      <c r="N186" s="87"/>
      <c r="O186" s="79"/>
      <c r="Q186" s="46"/>
    </row>
    <row r="187" spans="1:17" s="40" customFormat="1" ht="20.25" customHeight="1" x14ac:dyDescent="0.2">
      <c r="A187" s="41">
        <v>49614</v>
      </c>
      <c r="B187" s="42">
        <f t="shared" si="15"/>
        <v>0</v>
      </c>
      <c r="C187" s="117"/>
      <c r="D187" s="43">
        <f t="shared" si="16"/>
        <v>0</v>
      </c>
      <c r="E187" s="44">
        <f t="shared" si="14"/>
        <v>0</v>
      </c>
      <c r="F187" s="43">
        <f t="shared" si="17"/>
        <v>0</v>
      </c>
      <c r="G187" s="45" t="e">
        <f>IF(AND(C187&lt;&gt;"",SUM(G$27:G186)&lt;E$19),$E$19/$E$23,0)</f>
        <v>#N/A</v>
      </c>
      <c r="H187" s="43">
        <f t="shared" si="18"/>
        <v>0</v>
      </c>
      <c r="I187" s="43">
        <f t="shared" si="20"/>
        <v>0</v>
      </c>
      <c r="J187" s="78" t="str">
        <f t="shared" si="19"/>
        <v>2035–2036</v>
      </c>
      <c r="K187" s="78"/>
      <c r="L187" s="89"/>
      <c r="M187" s="78"/>
      <c r="N187" s="87"/>
      <c r="O187" s="79"/>
      <c r="Q187" s="46"/>
    </row>
    <row r="188" spans="1:17" s="40" customFormat="1" ht="20.25" customHeight="1" x14ac:dyDescent="0.2">
      <c r="A188" s="41">
        <v>49644</v>
      </c>
      <c r="B188" s="42">
        <f t="shared" si="15"/>
        <v>0</v>
      </c>
      <c r="C188" s="117"/>
      <c r="D188" s="43">
        <f t="shared" si="16"/>
        <v>0</v>
      </c>
      <c r="E188" s="44">
        <f t="shared" si="14"/>
        <v>0</v>
      </c>
      <c r="F188" s="43">
        <f t="shared" si="17"/>
        <v>0</v>
      </c>
      <c r="G188" s="45" t="e">
        <f>IF(AND(C188&lt;&gt;"",SUM(G$27:G187)&lt;E$19),$E$19/$E$23,0)</f>
        <v>#N/A</v>
      </c>
      <c r="H188" s="43">
        <f t="shared" si="18"/>
        <v>0</v>
      </c>
      <c r="I188" s="43">
        <f t="shared" si="20"/>
        <v>0</v>
      </c>
      <c r="J188" s="78" t="str">
        <f t="shared" si="19"/>
        <v>2035–2036</v>
      </c>
      <c r="K188" s="78"/>
      <c r="L188" s="89"/>
      <c r="M188" s="78"/>
      <c r="N188" s="87"/>
      <c r="O188" s="79"/>
      <c r="Q188" s="46"/>
    </row>
    <row r="189" spans="1:17" s="40" customFormat="1" ht="20.25" customHeight="1" x14ac:dyDescent="0.2">
      <c r="A189" s="41">
        <v>49675</v>
      </c>
      <c r="B189" s="42">
        <f t="shared" si="15"/>
        <v>0</v>
      </c>
      <c r="C189" s="117"/>
      <c r="D189" s="43">
        <f t="shared" si="16"/>
        <v>0</v>
      </c>
      <c r="E189" s="44">
        <f t="shared" si="14"/>
        <v>0</v>
      </c>
      <c r="F189" s="43">
        <f t="shared" si="17"/>
        <v>0</v>
      </c>
      <c r="G189" s="45" t="e">
        <f>IF(AND(C189&lt;&gt;"",SUM(G$27:G188)&lt;E$19),$E$19/$E$23,0)</f>
        <v>#N/A</v>
      </c>
      <c r="H189" s="43">
        <f t="shared" si="18"/>
        <v>0</v>
      </c>
      <c r="I189" s="43">
        <f t="shared" si="20"/>
        <v>0</v>
      </c>
      <c r="J189" s="78" t="str">
        <f t="shared" si="19"/>
        <v>2035–2036</v>
      </c>
      <c r="K189" s="78"/>
      <c r="L189" s="89"/>
      <c r="M189" s="78"/>
      <c r="N189" s="87"/>
      <c r="O189" s="79"/>
      <c r="Q189" s="46"/>
    </row>
    <row r="190" spans="1:17" s="40" customFormat="1" ht="20.25" customHeight="1" x14ac:dyDescent="0.2">
      <c r="A190" s="41">
        <v>49706</v>
      </c>
      <c r="B190" s="42">
        <f t="shared" si="15"/>
        <v>0</v>
      </c>
      <c r="C190" s="117"/>
      <c r="D190" s="43">
        <f t="shared" si="16"/>
        <v>0</v>
      </c>
      <c r="E190" s="44">
        <f t="shared" si="14"/>
        <v>0</v>
      </c>
      <c r="F190" s="43">
        <f t="shared" si="17"/>
        <v>0</v>
      </c>
      <c r="G190" s="45" t="e">
        <f>IF(AND(C190&lt;&gt;"",SUM(G$27:G189)&lt;E$19),$E$19/$E$23,0)</f>
        <v>#N/A</v>
      </c>
      <c r="H190" s="43">
        <f t="shared" si="18"/>
        <v>0</v>
      </c>
      <c r="I190" s="43">
        <f t="shared" si="20"/>
        <v>0</v>
      </c>
      <c r="J190" s="78" t="str">
        <f t="shared" si="19"/>
        <v>2035–2036</v>
      </c>
      <c r="K190" s="78"/>
      <c r="L190" s="89"/>
      <c r="M190" s="78"/>
      <c r="N190" s="87"/>
      <c r="O190" s="79"/>
      <c r="Q190" s="46"/>
    </row>
    <row r="191" spans="1:17" s="40" customFormat="1" ht="20.25" customHeight="1" x14ac:dyDescent="0.2">
      <c r="A191" s="41">
        <v>49735</v>
      </c>
      <c r="B191" s="42">
        <f t="shared" si="15"/>
        <v>0</v>
      </c>
      <c r="C191" s="117"/>
      <c r="D191" s="43">
        <f t="shared" si="16"/>
        <v>0</v>
      </c>
      <c r="E191" s="44">
        <f t="shared" si="14"/>
        <v>0</v>
      </c>
      <c r="F191" s="43">
        <f t="shared" si="17"/>
        <v>0</v>
      </c>
      <c r="G191" s="45" t="e">
        <f>IF(AND(C191&lt;&gt;"",SUM(G$27:G190)&lt;E$19),$E$19/$E$23,0)</f>
        <v>#N/A</v>
      </c>
      <c r="H191" s="43">
        <f t="shared" si="18"/>
        <v>0</v>
      </c>
      <c r="I191" s="43">
        <f t="shared" si="20"/>
        <v>0</v>
      </c>
      <c r="J191" s="78" t="str">
        <f t="shared" si="19"/>
        <v>2035–2036</v>
      </c>
      <c r="K191" s="78"/>
      <c r="L191" s="89"/>
      <c r="M191" s="78"/>
      <c r="N191" s="87"/>
      <c r="O191" s="79"/>
      <c r="Q191" s="46"/>
    </row>
    <row r="192" spans="1:17" s="40" customFormat="1" ht="20.25" customHeight="1" x14ac:dyDescent="0.2">
      <c r="A192" s="41">
        <v>49766</v>
      </c>
      <c r="B192" s="42">
        <f t="shared" si="15"/>
        <v>0</v>
      </c>
      <c r="C192" s="117"/>
      <c r="D192" s="43">
        <f t="shared" si="16"/>
        <v>0</v>
      </c>
      <c r="E192" s="44">
        <f t="shared" si="14"/>
        <v>0</v>
      </c>
      <c r="F192" s="43">
        <f t="shared" si="17"/>
        <v>0</v>
      </c>
      <c r="G192" s="45" t="e">
        <f>IF(AND(C192&lt;&gt;"",SUM(G$27:G191)&lt;E$19),$E$19/$E$23,0)</f>
        <v>#N/A</v>
      </c>
      <c r="H192" s="43">
        <f t="shared" si="18"/>
        <v>0</v>
      </c>
      <c r="I192" s="43">
        <f t="shared" si="20"/>
        <v>0</v>
      </c>
      <c r="J192" s="78" t="str">
        <f t="shared" si="19"/>
        <v>2035–2036</v>
      </c>
      <c r="K192" s="78"/>
      <c r="L192" s="89"/>
      <c r="M192" s="78"/>
      <c r="N192" s="87"/>
      <c r="O192" s="79"/>
      <c r="Q192" s="46"/>
    </row>
    <row r="193" spans="1:17" s="40" customFormat="1" ht="20.25" customHeight="1" x14ac:dyDescent="0.2">
      <c r="A193" s="41">
        <v>49796</v>
      </c>
      <c r="B193" s="42">
        <f t="shared" si="15"/>
        <v>0</v>
      </c>
      <c r="C193" s="117"/>
      <c r="D193" s="43">
        <f t="shared" si="16"/>
        <v>0</v>
      </c>
      <c r="E193" s="44">
        <f t="shared" si="14"/>
        <v>0</v>
      </c>
      <c r="F193" s="43">
        <f t="shared" si="17"/>
        <v>0</v>
      </c>
      <c r="G193" s="45" t="e">
        <f>IF(AND(C193&lt;&gt;"",SUM(G$27:G192)&lt;E$19),$E$19/$E$23,0)</f>
        <v>#N/A</v>
      </c>
      <c r="H193" s="43">
        <f t="shared" si="18"/>
        <v>0</v>
      </c>
      <c r="I193" s="43">
        <f t="shared" si="20"/>
        <v>0</v>
      </c>
      <c r="J193" s="78" t="str">
        <f t="shared" si="19"/>
        <v>2035–2036</v>
      </c>
      <c r="K193" s="78"/>
      <c r="L193" s="89"/>
      <c r="M193" s="78"/>
      <c r="N193" s="87"/>
      <c r="O193" s="79"/>
      <c r="Q193" s="46"/>
    </row>
    <row r="194" spans="1:17" s="40" customFormat="1" ht="20.25" customHeight="1" x14ac:dyDescent="0.2">
      <c r="A194" s="41">
        <v>49827</v>
      </c>
      <c r="B194" s="42">
        <f t="shared" si="15"/>
        <v>0</v>
      </c>
      <c r="C194" s="117"/>
      <c r="D194" s="43">
        <f t="shared" si="16"/>
        <v>0</v>
      </c>
      <c r="E194" s="44">
        <f t="shared" si="14"/>
        <v>0</v>
      </c>
      <c r="F194" s="43">
        <f t="shared" si="17"/>
        <v>0</v>
      </c>
      <c r="G194" s="45" t="e">
        <f>IF(AND(C194&lt;&gt;"",SUM(G$27:G193)&lt;E$19),$E$19/$E$23,0)</f>
        <v>#N/A</v>
      </c>
      <c r="H194" s="43">
        <f t="shared" si="18"/>
        <v>0</v>
      </c>
      <c r="I194" s="43">
        <f t="shared" si="20"/>
        <v>0</v>
      </c>
      <c r="J194" s="78" t="str">
        <f t="shared" si="19"/>
        <v>2035–2036</v>
      </c>
      <c r="K194" s="78"/>
      <c r="L194" s="89"/>
      <c r="M194" s="78"/>
      <c r="N194" s="87"/>
      <c r="O194" s="79"/>
      <c r="Q194" s="46"/>
    </row>
    <row r="195" spans="1:17" s="40" customFormat="1" ht="20.25" customHeight="1" x14ac:dyDescent="0.2">
      <c r="A195" s="41">
        <v>49857</v>
      </c>
      <c r="B195" s="42">
        <f t="shared" si="15"/>
        <v>0</v>
      </c>
      <c r="C195" s="117"/>
      <c r="D195" s="43">
        <f t="shared" si="16"/>
        <v>0</v>
      </c>
      <c r="E195" s="44">
        <f t="shared" si="14"/>
        <v>0</v>
      </c>
      <c r="F195" s="43">
        <f t="shared" si="17"/>
        <v>0</v>
      </c>
      <c r="G195" s="45" t="e">
        <f>IF(AND(C195&lt;&gt;"",SUM(G$27:G194)&lt;E$19),$E$19/$E$23,0)</f>
        <v>#N/A</v>
      </c>
      <c r="H195" s="43">
        <f t="shared" si="18"/>
        <v>0</v>
      </c>
      <c r="I195" s="43">
        <f t="shared" si="20"/>
        <v>0</v>
      </c>
      <c r="J195" s="78" t="str">
        <f t="shared" si="19"/>
        <v>2036–2037</v>
      </c>
      <c r="K195" s="78"/>
      <c r="L195" s="89"/>
      <c r="M195" s="78"/>
      <c r="N195" s="87"/>
      <c r="O195" s="79"/>
      <c r="Q195" s="46"/>
    </row>
    <row r="196" spans="1:17" s="40" customFormat="1" ht="20.25" customHeight="1" x14ac:dyDescent="0.2">
      <c r="A196" s="41">
        <v>49888</v>
      </c>
      <c r="B196" s="42">
        <f t="shared" si="15"/>
        <v>0</v>
      </c>
      <c r="C196" s="117"/>
      <c r="D196" s="43">
        <f t="shared" si="16"/>
        <v>0</v>
      </c>
      <c r="E196" s="44">
        <f t="shared" si="14"/>
        <v>0</v>
      </c>
      <c r="F196" s="43">
        <f t="shared" si="17"/>
        <v>0</v>
      </c>
      <c r="G196" s="45" t="e">
        <f>IF(AND(C196&lt;&gt;"",SUM(G$27:G195)&lt;E$19),$E$19/$E$23,0)</f>
        <v>#N/A</v>
      </c>
      <c r="H196" s="43">
        <f t="shared" si="18"/>
        <v>0</v>
      </c>
      <c r="I196" s="43">
        <f t="shared" si="20"/>
        <v>0</v>
      </c>
      <c r="J196" s="78" t="str">
        <f t="shared" si="19"/>
        <v>2036–2037</v>
      </c>
      <c r="K196" s="78"/>
      <c r="L196" s="89"/>
      <c r="M196" s="78"/>
      <c r="N196" s="87"/>
      <c r="O196" s="79"/>
      <c r="Q196" s="46"/>
    </row>
    <row r="197" spans="1:17" s="40" customFormat="1" ht="20.25" customHeight="1" x14ac:dyDescent="0.2">
      <c r="A197" s="41">
        <v>49919</v>
      </c>
      <c r="B197" s="42">
        <f t="shared" si="15"/>
        <v>0</v>
      </c>
      <c r="C197" s="117"/>
      <c r="D197" s="43">
        <f t="shared" si="16"/>
        <v>0</v>
      </c>
      <c r="E197" s="44">
        <f t="shared" si="14"/>
        <v>0</v>
      </c>
      <c r="F197" s="43">
        <f t="shared" si="17"/>
        <v>0</v>
      </c>
      <c r="G197" s="45" t="e">
        <f>IF(AND(C197&lt;&gt;"",SUM(G$27:G196)&lt;E$19),$E$19/$E$23,0)</f>
        <v>#N/A</v>
      </c>
      <c r="H197" s="43">
        <f t="shared" si="18"/>
        <v>0</v>
      </c>
      <c r="I197" s="43">
        <f t="shared" si="20"/>
        <v>0</v>
      </c>
      <c r="J197" s="78" t="str">
        <f t="shared" si="19"/>
        <v>2036–2037</v>
      </c>
      <c r="K197" s="78"/>
      <c r="L197" s="89"/>
      <c r="M197" s="78"/>
      <c r="N197" s="87"/>
      <c r="O197" s="79"/>
      <c r="Q197" s="46"/>
    </row>
    <row r="198" spans="1:17" s="40" customFormat="1" ht="20.25" customHeight="1" x14ac:dyDescent="0.2">
      <c r="A198" s="41">
        <v>49949</v>
      </c>
      <c r="B198" s="42">
        <f t="shared" si="15"/>
        <v>0</v>
      </c>
      <c r="C198" s="117"/>
      <c r="D198" s="43">
        <f t="shared" si="16"/>
        <v>0</v>
      </c>
      <c r="E198" s="44">
        <f t="shared" si="14"/>
        <v>0</v>
      </c>
      <c r="F198" s="43">
        <f t="shared" si="17"/>
        <v>0</v>
      </c>
      <c r="G198" s="45" t="e">
        <f>IF(AND(C198&lt;&gt;"",SUM(G$27:G197)&lt;E$19),$E$19/$E$23,0)</f>
        <v>#N/A</v>
      </c>
      <c r="H198" s="43">
        <f t="shared" si="18"/>
        <v>0</v>
      </c>
      <c r="I198" s="43">
        <f t="shared" si="20"/>
        <v>0</v>
      </c>
      <c r="J198" s="78" t="str">
        <f t="shared" si="19"/>
        <v>2036–2037</v>
      </c>
      <c r="K198" s="78"/>
      <c r="L198" s="89"/>
      <c r="M198" s="78"/>
      <c r="N198" s="87"/>
      <c r="O198" s="79"/>
      <c r="Q198" s="46"/>
    </row>
    <row r="199" spans="1:17" s="40" customFormat="1" ht="20.25" customHeight="1" x14ac:dyDescent="0.2">
      <c r="A199" s="41">
        <v>49980</v>
      </c>
      <c r="B199" s="42">
        <f t="shared" si="15"/>
        <v>0</v>
      </c>
      <c r="C199" s="117"/>
      <c r="D199" s="43">
        <f t="shared" si="16"/>
        <v>0</v>
      </c>
      <c r="E199" s="44">
        <f t="shared" si="14"/>
        <v>0</v>
      </c>
      <c r="F199" s="43">
        <f t="shared" si="17"/>
        <v>0</v>
      </c>
      <c r="G199" s="45" t="e">
        <f>IF(AND(C199&lt;&gt;"",SUM(G$27:G198)&lt;E$19),$E$19/$E$23,0)</f>
        <v>#N/A</v>
      </c>
      <c r="H199" s="43">
        <f t="shared" si="18"/>
        <v>0</v>
      </c>
      <c r="I199" s="43">
        <f t="shared" si="20"/>
        <v>0</v>
      </c>
      <c r="J199" s="78" t="str">
        <f t="shared" si="19"/>
        <v>2036–2037</v>
      </c>
      <c r="K199" s="78"/>
      <c r="L199" s="89"/>
      <c r="M199" s="78"/>
      <c r="N199" s="87"/>
      <c r="O199" s="79"/>
      <c r="Q199" s="46"/>
    </row>
    <row r="200" spans="1:17" s="40" customFormat="1" ht="20.25" customHeight="1" x14ac:dyDescent="0.2">
      <c r="A200" s="41">
        <v>50010</v>
      </c>
      <c r="B200" s="42">
        <f t="shared" si="15"/>
        <v>0</v>
      </c>
      <c r="C200" s="117"/>
      <c r="D200" s="43">
        <f t="shared" si="16"/>
        <v>0</v>
      </c>
      <c r="E200" s="44">
        <f t="shared" si="14"/>
        <v>0</v>
      </c>
      <c r="F200" s="43">
        <f t="shared" si="17"/>
        <v>0</v>
      </c>
      <c r="G200" s="45" t="e">
        <f>IF(AND(C200&lt;&gt;"",SUM(G$27:G199)&lt;E$19),$E$19/$E$23,0)</f>
        <v>#N/A</v>
      </c>
      <c r="H200" s="43">
        <f t="shared" si="18"/>
        <v>0</v>
      </c>
      <c r="I200" s="43">
        <f t="shared" si="20"/>
        <v>0</v>
      </c>
      <c r="J200" s="78" t="str">
        <f t="shared" si="19"/>
        <v>2036–2037</v>
      </c>
      <c r="K200" s="78"/>
      <c r="L200" s="89"/>
      <c r="M200" s="78"/>
      <c r="N200" s="87"/>
      <c r="O200" s="79"/>
      <c r="Q200" s="46"/>
    </row>
    <row r="201" spans="1:17" s="40" customFormat="1" ht="20.25" customHeight="1" x14ac:dyDescent="0.2">
      <c r="A201" s="41">
        <v>50041</v>
      </c>
      <c r="B201" s="42">
        <f t="shared" si="15"/>
        <v>0</v>
      </c>
      <c r="C201" s="117"/>
      <c r="D201" s="43">
        <f t="shared" si="16"/>
        <v>0</v>
      </c>
      <c r="E201" s="44">
        <f t="shared" si="14"/>
        <v>0</v>
      </c>
      <c r="F201" s="43">
        <f t="shared" si="17"/>
        <v>0</v>
      </c>
      <c r="G201" s="45" t="e">
        <f>IF(AND(C201&lt;&gt;"",SUM(G$27:G200)&lt;E$19),$E$19/$E$23,0)</f>
        <v>#N/A</v>
      </c>
      <c r="H201" s="43">
        <f t="shared" si="18"/>
        <v>0</v>
      </c>
      <c r="I201" s="43">
        <f t="shared" si="20"/>
        <v>0</v>
      </c>
      <c r="J201" s="78" t="str">
        <f t="shared" si="19"/>
        <v>2036–2037</v>
      </c>
      <c r="K201" s="78"/>
      <c r="L201" s="89"/>
      <c r="M201" s="78"/>
      <c r="N201" s="87"/>
      <c r="O201" s="79"/>
      <c r="Q201" s="46"/>
    </row>
    <row r="202" spans="1:17" s="40" customFormat="1" ht="20.25" customHeight="1" x14ac:dyDescent="0.2">
      <c r="A202" s="41">
        <v>50072</v>
      </c>
      <c r="B202" s="42">
        <f t="shared" si="15"/>
        <v>0</v>
      </c>
      <c r="C202" s="117"/>
      <c r="D202" s="43">
        <f t="shared" si="16"/>
        <v>0</v>
      </c>
      <c r="E202" s="44">
        <f t="shared" si="14"/>
        <v>0</v>
      </c>
      <c r="F202" s="43">
        <f t="shared" si="17"/>
        <v>0</v>
      </c>
      <c r="G202" s="45" t="e">
        <f>IF(AND(C202&lt;&gt;"",SUM(G$27:G201)&lt;E$19),$E$19/$E$23,0)</f>
        <v>#N/A</v>
      </c>
      <c r="H202" s="43">
        <f t="shared" si="18"/>
        <v>0</v>
      </c>
      <c r="I202" s="43">
        <f t="shared" si="20"/>
        <v>0</v>
      </c>
      <c r="J202" s="78" t="str">
        <f t="shared" si="19"/>
        <v>2036–2037</v>
      </c>
      <c r="K202" s="78"/>
      <c r="L202" s="89"/>
      <c r="M202" s="78"/>
      <c r="N202" s="87"/>
      <c r="O202" s="79"/>
      <c r="Q202" s="46"/>
    </row>
    <row r="203" spans="1:17" s="40" customFormat="1" ht="20.25" customHeight="1" x14ac:dyDescent="0.2">
      <c r="A203" s="41">
        <v>50100</v>
      </c>
      <c r="B203" s="42">
        <f t="shared" si="15"/>
        <v>0</v>
      </c>
      <c r="C203" s="117"/>
      <c r="D203" s="43">
        <f t="shared" si="16"/>
        <v>0</v>
      </c>
      <c r="E203" s="44">
        <f t="shared" si="14"/>
        <v>0</v>
      </c>
      <c r="F203" s="43">
        <f t="shared" si="17"/>
        <v>0</v>
      </c>
      <c r="G203" s="45" t="e">
        <f>IF(AND(C203&lt;&gt;"",SUM(G$27:G202)&lt;E$19),$E$19/$E$23,0)</f>
        <v>#N/A</v>
      </c>
      <c r="H203" s="43">
        <f t="shared" si="18"/>
        <v>0</v>
      </c>
      <c r="I203" s="43">
        <f t="shared" si="20"/>
        <v>0</v>
      </c>
      <c r="J203" s="78" t="str">
        <f t="shared" si="19"/>
        <v>2036–2037</v>
      </c>
      <c r="K203" s="78"/>
      <c r="L203" s="89"/>
      <c r="M203" s="78"/>
      <c r="N203" s="87"/>
      <c r="O203" s="79"/>
      <c r="Q203" s="46"/>
    </row>
    <row r="204" spans="1:17" s="40" customFormat="1" ht="20.25" customHeight="1" x14ac:dyDescent="0.2">
      <c r="A204" s="41">
        <v>50131</v>
      </c>
      <c r="B204" s="42">
        <f t="shared" si="15"/>
        <v>0</v>
      </c>
      <c r="C204" s="117"/>
      <c r="D204" s="43">
        <f t="shared" si="16"/>
        <v>0</v>
      </c>
      <c r="E204" s="44">
        <f t="shared" si="14"/>
        <v>0</v>
      </c>
      <c r="F204" s="43">
        <f t="shared" si="17"/>
        <v>0</v>
      </c>
      <c r="G204" s="45" t="e">
        <f>IF(AND(C204&lt;&gt;"",SUM(G$27:G203)&lt;E$19),$E$19/$E$23,0)</f>
        <v>#N/A</v>
      </c>
      <c r="H204" s="43">
        <f t="shared" si="18"/>
        <v>0</v>
      </c>
      <c r="I204" s="43">
        <f t="shared" si="20"/>
        <v>0</v>
      </c>
      <c r="J204" s="78" t="str">
        <f t="shared" si="19"/>
        <v>2036–2037</v>
      </c>
      <c r="K204" s="78"/>
      <c r="L204" s="89"/>
      <c r="M204" s="78"/>
      <c r="N204" s="87"/>
      <c r="O204" s="79"/>
      <c r="Q204" s="46"/>
    </row>
    <row r="205" spans="1:17" s="40" customFormat="1" ht="20.25" customHeight="1" x14ac:dyDescent="0.2">
      <c r="A205" s="41">
        <v>50161</v>
      </c>
      <c r="B205" s="42">
        <f t="shared" si="15"/>
        <v>0</v>
      </c>
      <c r="C205" s="117"/>
      <c r="D205" s="43">
        <f t="shared" si="16"/>
        <v>0</v>
      </c>
      <c r="E205" s="44">
        <f t="shared" si="14"/>
        <v>0</v>
      </c>
      <c r="F205" s="43">
        <f t="shared" si="17"/>
        <v>0</v>
      </c>
      <c r="G205" s="45" t="e">
        <f>IF(AND(C205&lt;&gt;"",SUM(G$27:G204)&lt;E$19),$E$19/$E$23,0)</f>
        <v>#N/A</v>
      </c>
      <c r="H205" s="43">
        <f t="shared" si="18"/>
        <v>0</v>
      </c>
      <c r="I205" s="43">
        <f t="shared" si="20"/>
        <v>0</v>
      </c>
      <c r="J205" s="78" t="str">
        <f t="shared" si="19"/>
        <v>2036–2037</v>
      </c>
      <c r="K205" s="78"/>
      <c r="L205" s="89"/>
      <c r="M205" s="78"/>
      <c r="N205" s="87"/>
      <c r="O205" s="79"/>
      <c r="Q205" s="46"/>
    </row>
    <row r="206" spans="1:17" s="40" customFormat="1" ht="20.25" customHeight="1" x14ac:dyDescent="0.2">
      <c r="A206" s="41">
        <v>50192</v>
      </c>
      <c r="B206" s="42">
        <f t="shared" si="15"/>
        <v>0</v>
      </c>
      <c r="C206" s="117"/>
      <c r="D206" s="43">
        <f t="shared" si="16"/>
        <v>0</v>
      </c>
      <c r="E206" s="44">
        <f t="shared" si="14"/>
        <v>0</v>
      </c>
      <c r="F206" s="43">
        <f t="shared" si="17"/>
        <v>0</v>
      </c>
      <c r="G206" s="45" t="e">
        <f>IF(AND(C206&lt;&gt;"",SUM(G$27:G205)&lt;E$19),$E$19/$E$23,0)</f>
        <v>#N/A</v>
      </c>
      <c r="H206" s="43">
        <f t="shared" si="18"/>
        <v>0</v>
      </c>
      <c r="I206" s="43">
        <f t="shared" si="20"/>
        <v>0</v>
      </c>
      <c r="J206" s="78" t="str">
        <f t="shared" si="19"/>
        <v>2036–2037</v>
      </c>
      <c r="K206" s="78"/>
      <c r="L206" s="89"/>
      <c r="M206" s="78"/>
      <c r="N206" s="87"/>
      <c r="O206" s="79"/>
      <c r="Q206" s="46"/>
    </row>
    <row r="207" spans="1:17" s="40" customFormat="1" ht="20.25" customHeight="1" x14ac:dyDescent="0.2">
      <c r="A207" s="41">
        <v>50222</v>
      </c>
      <c r="B207" s="42">
        <f t="shared" si="15"/>
        <v>0</v>
      </c>
      <c r="C207" s="117"/>
      <c r="D207" s="43">
        <f t="shared" si="16"/>
        <v>0</v>
      </c>
      <c r="E207" s="44">
        <f t="shared" si="14"/>
        <v>0</v>
      </c>
      <c r="F207" s="43">
        <f t="shared" si="17"/>
        <v>0</v>
      </c>
      <c r="G207" s="45" t="e">
        <f>IF(AND(C207&lt;&gt;"",SUM(G$27:G206)&lt;E$19),$E$19/$E$23,0)</f>
        <v>#N/A</v>
      </c>
      <c r="H207" s="43">
        <f t="shared" si="18"/>
        <v>0</v>
      </c>
      <c r="I207" s="43">
        <f t="shared" si="20"/>
        <v>0</v>
      </c>
      <c r="J207" s="78" t="str">
        <f t="shared" si="19"/>
        <v>2037–2038</v>
      </c>
      <c r="K207" s="78"/>
      <c r="L207" s="89"/>
      <c r="M207" s="78"/>
      <c r="N207" s="87"/>
      <c r="O207" s="79"/>
      <c r="Q207" s="46"/>
    </row>
    <row r="208" spans="1:17" s="40" customFormat="1" ht="20.25" customHeight="1" x14ac:dyDescent="0.2">
      <c r="A208" s="41">
        <v>50253</v>
      </c>
      <c r="B208" s="42">
        <f t="shared" si="15"/>
        <v>0</v>
      </c>
      <c r="C208" s="117"/>
      <c r="D208" s="43">
        <f t="shared" si="16"/>
        <v>0</v>
      </c>
      <c r="E208" s="44">
        <f t="shared" si="14"/>
        <v>0</v>
      </c>
      <c r="F208" s="43">
        <f t="shared" si="17"/>
        <v>0</v>
      </c>
      <c r="G208" s="45" t="e">
        <f>IF(AND(C208&lt;&gt;"",SUM(G$27:G207)&lt;E$19),$E$19/$E$23,0)</f>
        <v>#N/A</v>
      </c>
      <c r="H208" s="43">
        <f t="shared" si="18"/>
        <v>0</v>
      </c>
      <c r="I208" s="43">
        <f t="shared" si="20"/>
        <v>0</v>
      </c>
      <c r="J208" s="78" t="str">
        <f t="shared" si="19"/>
        <v>2037–2038</v>
      </c>
      <c r="K208" s="78"/>
      <c r="L208" s="89"/>
      <c r="M208" s="78"/>
      <c r="N208" s="87"/>
      <c r="O208" s="79"/>
      <c r="Q208" s="46"/>
    </row>
    <row r="209" spans="1:17" s="40" customFormat="1" ht="20.25" customHeight="1" x14ac:dyDescent="0.2">
      <c r="A209" s="41">
        <v>50284</v>
      </c>
      <c r="B209" s="42">
        <f t="shared" si="15"/>
        <v>0</v>
      </c>
      <c r="C209" s="117"/>
      <c r="D209" s="43">
        <f t="shared" si="16"/>
        <v>0</v>
      </c>
      <c r="E209" s="44">
        <f t="shared" si="14"/>
        <v>0</v>
      </c>
      <c r="F209" s="43">
        <f t="shared" si="17"/>
        <v>0</v>
      </c>
      <c r="G209" s="45" t="e">
        <f>IF(AND(C209&lt;&gt;"",SUM(G$27:G208)&lt;E$19),$E$19/$E$23,0)</f>
        <v>#N/A</v>
      </c>
      <c r="H209" s="43">
        <f t="shared" si="18"/>
        <v>0</v>
      </c>
      <c r="I209" s="43">
        <f t="shared" si="20"/>
        <v>0</v>
      </c>
      <c r="J209" s="78" t="str">
        <f t="shared" si="19"/>
        <v>2037–2038</v>
      </c>
      <c r="K209" s="78"/>
      <c r="L209" s="89"/>
      <c r="M209" s="78"/>
      <c r="N209" s="87"/>
      <c r="O209" s="79"/>
      <c r="Q209" s="46"/>
    </row>
    <row r="210" spans="1:17" s="40" customFormat="1" ht="20.25" customHeight="1" x14ac:dyDescent="0.2">
      <c r="A210" s="41">
        <v>50314</v>
      </c>
      <c r="B210" s="42">
        <f t="shared" si="15"/>
        <v>0</v>
      </c>
      <c r="C210" s="117"/>
      <c r="D210" s="43">
        <f t="shared" si="16"/>
        <v>0</v>
      </c>
      <c r="E210" s="44">
        <f t="shared" si="14"/>
        <v>0</v>
      </c>
      <c r="F210" s="43">
        <f t="shared" si="17"/>
        <v>0</v>
      </c>
      <c r="G210" s="45" t="e">
        <f>IF(AND(C210&lt;&gt;"",SUM(G$27:G209)&lt;E$19),$E$19/$E$23,0)</f>
        <v>#N/A</v>
      </c>
      <c r="H210" s="43">
        <f t="shared" si="18"/>
        <v>0</v>
      </c>
      <c r="I210" s="43">
        <f t="shared" si="20"/>
        <v>0</v>
      </c>
      <c r="J210" s="78" t="str">
        <f t="shared" si="19"/>
        <v>2037–2038</v>
      </c>
      <c r="K210" s="78"/>
      <c r="L210" s="89"/>
      <c r="M210" s="78"/>
      <c r="N210" s="87"/>
      <c r="O210" s="79"/>
      <c r="Q210" s="46"/>
    </row>
    <row r="211" spans="1:17" s="40" customFormat="1" ht="20.25" customHeight="1" x14ac:dyDescent="0.2">
      <c r="A211" s="41">
        <v>50345</v>
      </c>
      <c r="B211" s="42">
        <f t="shared" si="15"/>
        <v>0</v>
      </c>
      <c r="C211" s="117"/>
      <c r="D211" s="43">
        <f t="shared" si="16"/>
        <v>0</v>
      </c>
      <c r="E211" s="44">
        <f t="shared" si="14"/>
        <v>0</v>
      </c>
      <c r="F211" s="43">
        <f t="shared" si="17"/>
        <v>0</v>
      </c>
      <c r="G211" s="45" t="e">
        <f>IF(AND(C211&lt;&gt;"",SUM(G$27:G210)&lt;E$19),$E$19/$E$23,0)</f>
        <v>#N/A</v>
      </c>
      <c r="H211" s="43">
        <f t="shared" si="18"/>
        <v>0</v>
      </c>
      <c r="I211" s="43">
        <f t="shared" si="20"/>
        <v>0</v>
      </c>
      <c r="J211" s="78" t="str">
        <f t="shared" si="19"/>
        <v>2037–2038</v>
      </c>
      <c r="K211" s="78"/>
      <c r="L211" s="89"/>
      <c r="M211" s="78"/>
      <c r="N211" s="87"/>
      <c r="O211" s="79"/>
      <c r="Q211" s="46"/>
    </row>
    <row r="212" spans="1:17" s="40" customFormat="1" ht="20.25" customHeight="1" x14ac:dyDescent="0.2">
      <c r="A212" s="41">
        <v>50375</v>
      </c>
      <c r="B212" s="42">
        <f t="shared" si="15"/>
        <v>0</v>
      </c>
      <c r="C212" s="117"/>
      <c r="D212" s="43">
        <f t="shared" si="16"/>
        <v>0</v>
      </c>
      <c r="E212" s="44">
        <f t="shared" si="14"/>
        <v>0</v>
      </c>
      <c r="F212" s="43">
        <f t="shared" si="17"/>
        <v>0</v>
      </c>
      <c r="G212" s="45" t="e">
        <f>IF(AND(C212&lt;&gt;"",SUM(G$27:G211)&lt;E$19),$E$19/$E$23,0)</f>
        <v>#N/A</v>
      </c>
      <c r="H212" s="43">
        <f t="shared" si="18"/>
        <v>0</v>
      </c>
      <c r="I212" s="43">
        <f t="shared" si="20"/>
        <v>0</v>
      </c>
      <c r="J212" s="78" t="str">
        <f t="shared" si="19"/>
        <v>2037–2038</v>
      </c>
      <c r="K212" s="78"/>
      <c r="L212" s="89"/>
      <c r="M212" s="78"/>
      <c r="N212" s="87"/>
      <c r="O212" s="79"/>
      <c r="Q212" s="46"/>
    </row>
    <row r="213" spans="1:17" s="40" customFormat="1" ht="20.25" customHeight="1" x14ac:dyDescent="0.2">
      <c r="A213" s="41">
        <v>50406</v>
      </c>
      <c r="B213" s="42">
        <f t="shared" si="15"/>
        <v>0</v>
      </c>
      <c r="C213" s="117"/>
      <c r="D213" s="43">
        <f t="shared" si="16"/>
        <v>0</v>
      </c>
      <c r="E213" s="44">
        <f t="shared" si="14"/>
        <v>0</v>
      </c>
      <c r="F213" s="43">
        <f t="shared" si="17"/>
        <v>0</v>
      </c>
      <c r="G213" s="45" t="e">
        <f>IF(AND(C213&lt;&gt;"",SUM(G$27:G212)&lt;E$19),$E$19/$E$23,0)</f>
        <v>#N/A</v>
      </c>
      <c r="H213" s="43">
        <f t="shared" si="18"/>
        <v>0</v>
      </c>
      <c r="I213" s="43">
        <f t="shared" si="20"/>
        <v>0</v>
      </c>
      <c r="J213" s="78" t="str">
        <f t="shared" si="19"/>
        <v>2037–2038</v>
      </c>
      <c r="K213" s="78"/>
      <c r="L213" s="89"/>
      <c r="M213" s="78"/>
      <c r="N213" s="87"/>
      <c r="O213" s="79"/>
      <c r="Q213" s="46"/>
    </row>
    <row r="214" spans="1:17" s="40" customFormat="1" ht="20.25" customHeight="1" x14ac:dyDescent="0.2">
      <c r="A214" s="41">
        <v>50437</v>
      </c>
      <c r="B214" s="42">
        <f t="shared" si="15"/>
        <v>0</v>
      </c>
      <c r="C214" s="117"/>
      <c r="D214" s="43">
        <f t="shared" si="16"/>
        <v>0</v>
      </c>
      <c r="E214" s="44">
        <f t="shared" si="14"/>
        <v>0</v>
      </c>
      <c r="F214" s="43">
        <f t="shared" si="17"/>
        <v>0</v>
      </c>
      <c r="G214" s="45" t="e">
        <f>IF(AND(C214&lt;&gt;"",SUM(G$27:G213)&lt;E$19),$E$19/$E$23,0)</f>
        <v>#N/A</v>
      </c>
      <c r="H214" s="43">
        <f t="shared" si="18"/>
        <v>0</v>
      </c>
      <c r="I214" s="43">
        <f t="shared" si="20"/>
        <v>0</v>
      </c>
      <c r="J214" s="78" t="str">
        <f t="shared" si="19"/>
        <v>2037–2038</v>
      </c>
      <c r="K214" s="78"/>
      <c r="L214" s="89"/>
      <c r="M214" s="78"/>
      <c r="N214" s="87"/>
      <c r="O214" s="79"/>
      <c r="Q214" s="46"/>
    </row>
    <row r="215" spans="1:17" s="40" customFormat="1" ht="20.25" customHeight="1" x14ac:dyDescent="0.2">
      <c r="A215" s="41">
        <v>50465</v>
      </c>
      <c r="B215" s="42">
        <f t="shared" si="15"/>
        <v>0</v>
      </c>
      <c r="C215" s="117"/>
      <c r="D215" s="43">
        <f t="shared" si="16"/>
        <v>0</v>
      </c>
      <c r="E215" s="44">
        <f t="shared" si="14"/>
        <v>0</v>
      </c>
      <c r="F215" s="43">
        <f t="shared" si="17"/>
        <v>0</v>
      </c>
      <c r="G215" s="45" t="e">
        <f>IF(AND(C215&lt;&gt;"",SUM(G$27:G214)&lt;E$19),$E$19/$E$23,0)</f>
        <v>#N/A</v>
      </c>
      <c r="H215" s="43">
        <f t="shared" si="18"/>
        <v>0</v>
      </c>
      <c r="I215" s="43">
        <f t="shared" si="20"/>
        <v>0</v>
      </c>
      <c r="J215" s="78" t="str">
        <f t="shared" si="19"/>
        <v>2037–2038</v>
      </c>
      <c r="K215" s="78"/>
      <c r="L215" s="89"/>
      <c r="M215" s="78"/>
      <c r="N215" s="87"/>
      <c r="O215" s="79"/>
      <c r="Q215" s="46"/>
    </row>
    <row r="216" spans="1:17" s="40" customFormat="1" ht="20.25" customHeight="1" x14ac:dyDescent="0.2">
      <c r="A216" s="41">
        <v>50496</v>
      </c>
      <c r="B216" s="42">
        <f t="shared" si="15"/>
        <v>0</v>
      </c>
      <c r="C216" s="117"/>
      <c r="D216" s="43">
        <f t="shared" si="16"/>
        <v>0</v>
      </c>
      <c r="E216" s="44">
        <f t="shared" si="14"/>
        <v>0</v>
      </c>
      <c r="F216" s="43">
        <f t="shared" si="17"/>
        <v>0</v>
      </c>
      <c r="G216" s="45" t="e">
        <f>IF(AND(C216&lt;&gt;"",SUM(G$27:G215)&lt;E$19),$E$19/$E$23,0)</f>
        <v>#N/A</v>
      </c>
      <c r="H216" s="43">
        <f t="shared" si="18"/>
        <v>0</v>
      </c>
      <c r="I216" s="43">
        <f t="shared" si="20"/>
        <v>0</v>
      </c>
      <c r="J216" s="78" t="str">
        <f t="shared" si="19"/>
        <v>2037–2038</v>
      </c>
      <c r="K216" s="78"/>
      <c r="L216" s="89"/>
      <c r="M216" s="78"/>
      <c r="N216" s="87"/>
      <c r="O216" s="79"/>
      <c r="Q216" s="46"/>
    </row>
    <row r="217" spans="1:17" s="40" customFormat="1" ht="20.25" customHeight="1" x14ac:dyDescent="0.2">
      <c r="A217" s="41">
        <v>50526</v>
      </c>
      <c r="B217" s="42">
        <f t="shared" si="15"/>
        <v>0</v>
      </c>
      <c r="C217" s="117"/>
      <c r="D217" s="43">
        <f t="shared" si="16"/>
        <v>0</v>
      </c>
      <c r="E217" s="44">
        <f t="shared" si="14"/>
        <v>0</v>
      </c>
      <c r="F217" s="43">
        <f t="shared" si="17"/>
        <v>0</v>
      </c>
      <c r="G217" s="45" t="e">
        <f>IF(AND(C217&lt;&gt;"",SUM(G$27:G216)&lt;E$19),$E$19/$E$23,0)</f>
        <v>#N/A</v>
      </c>
      <c r="H217" s="43">
        <f t="shared" si="18"/>
        <v>0</v>
      </c>
      <c r="I217" s="43">
        <f t="shared" si="20"/>
        <v>0</v>
      </c>
      <c r="J217" s="78" t="str">
        <f t="shared" si="19"/>
        <v>2037–2038</v>
      </c>
      <c r="K217" s="78"/>
      <c r="L217" s="89"/>
      <c r="M217" s="78"/>
      <c r="N217" s="87"/>
      <c r="O217" s="79"/>
      <c r="Q217" s="46"/>
    </row>
    <row r="218" spans="1:17" s="40" customFormat="1" ht="20.25" customHeight="1" x14ac:dyDescent="0.2">
      <c r="A218" s="41">
        <v>50557</v>
      </c>
      <c r="B218" s="42">
        <f t="shared" si="15"/>
        <v>0</v>
      </c>
      <c r="C218" s="117"/>
      <c r="D218" s="43">
        <f t="shared" si="16"/>
        <v>0</v>
      </c>
      <c r="E218" s="44">
        <f t="shared" si="14"/>
        <v>0</v>
      </c>
      <c r="F218" s="43">
        <f t="shared" si="17"/>
        <v>0</v>
      </c>
      <c r="G218" s="45" t="e">
        <f>IF(AND(C218&lt;&gt;"",SUM(G$27:G217)&lt;E$19),$E$19/$E$23,0)</f>
        <v>#N/A</v>
      </c>
      <c r="H218" s="43">
        <f t="shared" si="18"/>
        <v>0</v>
      </c>
      <c r="I218" s="43">
        <f t="shared" si="20"/>
        <v>0</v>
      </c>
      <c r="J218" s="78" t="str">
        <f t="shared" si="19"/>
        <v>2037–2038</v>
      </c>
      <c r="K218" s="78"/>
      <c r="L218" s="89"/>
      <c r="M218" s="78"/>
      <c r="N218" s="87"/>
      <c r="O218" s="79"/>
      <c r="Q218" s="46"/>
    </row>
    <row r="219" spans="1:17" s="40" customFormat="1" ht="20.25" customHeight="1" x14ac:dyDescent="0.2">
      <c r="A219" s="41">
        <v>50587</v>
      </c>
      <c r="B219" s="42">
        <f t="shared" si="15"/>
        <v>0</v>
      </c>
      <c r="C219" s="117"/>
      <c r="D219" s="43">
        <f t="shared" si="16"/>
        <v>0</v>
      </c>
      <c r="E219" s="44">
        <f t="shared" ref="E219:E282" si="21">C219-D219</f>
        <v>0</v>
      </c>
      <c r="F219" s="43">
        <f t="shared" si="17"/>
        <v>0</v>
      </c>
      <c r="G219" s="45" t="e">
        <f>IF(AND(C219&lt;&gt;"",SUM(G$27:G218)&lt;E$19),$E$19/$E$23,0)</f>
        <v>#N/A</v>
      </c>
      <c r="H219" s="43">
        <f t="shared" si="18"/>
        <v>0</v>
      </c>
      <c r="I219" s="43">
        <f t="shared" si="20"/>
        <v>0</v>
      </c>
      <c r="J219" s="78" t="str">
        <f t="shared" si="19"/>
        <v>2038–2039</v>
      </c>
      <c r="K219" s="78"/>
      <c r="L219" s="89"/>
      <c r="M219" s="78"/>
      <c r="N219" s="87"/>
      <c r="O219" s="79"/>
      <c r="Q219" s="46"/>
    </row>
    <row r="220" spans="1:17" s="40" customFormat="1" ht="20.25" customHeight="1" x14ac:dyDescent="0.2">
      <c r="A220" s="41">
        <v>50618</v>
      </c>
      <c r="B220" s="42">
        <f t="shared" ref="B220:B283" si="22">IF(C220&gt;0,C220*-1,C220)</f>
        <v>0</v>
      </c>
      <c r="C220" s="117"/>
      <c r="D220" s="43">
        <f t="shared" ref="D220:D283" si="23">IF(C220="",0,IF($E$15="Beginning",IF(C219&lt;&gt;"",$F219*$E$6/12,0),IF(C219&lt;&gt;"",$F219*$E$6/12,$E$16*$E$6/12)))</f>
        <v>0</v>
      </c>
      <c r="E220" s="44">
        <f t="shared" si="21"/>
        <v>0</v>
      </c>
      <c r="F220" s="43">
        <f t="shared" ref="F220:F283" si="24">IF(C220="",0,IF(C219="",$E$16-E220,IF(C220&lt;&gt;"",F219-E220)))</f>
        <v>0</v>
      </c>
      <c r="G220" s="45" t="e">
        <f>IF(AND(C220&lt;&gt;"",SUM(G$27:G219)&lt;E$19),$E$19/$E$23,0)</f>
        <v>#N/A</v>
      </c>
      <c r="H220" s="43">
        <f t="shared" ref="H220:H283" si="25">IF(C220&lt;&gt;"",G220+H219,0)</f>
        <v>0</v>
      </c>
      <c r="I220" s="43">
        <f t="shared" si="20"/>
        <v>0</v>
      </c>
      <c r="J220" s="78" t="str">
        <f t="shared" ref="J220:J283" si="26">IF(OR(MONTH(A220)=1,MONTH(A220)=2,MONTH(A220)=3,MONTH(A220)=4,MONTH(A220)=5,MONTH(A220)=6),YEAR(A220)-1&amp;"–"&amp;YEAR(A220),YEAR(A220)&amp;"–"&amp;YEAR(A220)+1)</f>
        <v>2038–2039</v>
      </c>
      <c r="K220" s="78"/>
      <c r="L220" s="89"/>
      <c r="M220" s="78"/>
      <c r="N220" s="87"/>
      <c r="O220" s="79"/>
      <c r="Q220" s="46"/>
    </row>
    <row r="221" spans="1:17" s="40" customFormat="1" ht="20.25" customHeight="1" x14ac:dyDescent="0.2">
      <c r="A221" s="41">
        <v>50649</v>
      </c>
      <c r="B221" s="42">
        <f t="shared" si="22"/>
        <v>0</v>
      </c>
      <c r="C221" s="117"/>
      <c r="D221" s="43">
        <f t="shared" si="23"/>
        <v>0</v>
      </c>
      <c r="E221" s="44">
        <f t="shared" si="21"/>
        <v>0</v>
      </c>
      <c r="F221" s="43">
        <f t="shared" si="24"/>
        <v>0</v>
      </c>
      <c r="G221" s="45" t="e">
        <f>IF(AND(C221&lt;&gt;"",SUM(G$27:G220)&lt;E$19),$E$19/$E$23,0)</f>
        <v>#N/A</v>
      </c>
      <c r="H221" s="43">
        <f t="shared" si="25"/>
        <v>0</v>
      </c>
      <c r="I221" s="43">
        <f t="shared" ref="I221:I284" si="27">IF(C221&lt;&gt;"",$E$19-H221,0)</f>
        <v>0</v>
      </c>
      <c r="J221" s="78" t="str">
        <f t="shared" si="26"/>
        <v>2038–2039</v>
      </c>
      <c r="K221" s="78"/>
      <c r="L221" s="89"/>
      <c r="M221" s="78"/>
      <c r="N221" s="87"/>
      <c r="O221" s="79"/>
      <c r="Q221" s="46"/>
    </row>
    <row r="222" spans="1:17" s="40" customFormat="1" ht="20.25" customHeight="1" x14ac:dyDescent="0.2">
      <c r="A222" s="41">
        <v>50679</v>
      </c>
      <c r="B222" s="42">
        <f t="shared" si="22"/>
        <v>0</v>
      </c>
      <c r="C222" s="117"/>
      <c r="D222" s="43">
        <f t="shared" si="23"/>
        <v>0</v>
      </c>
      <c r="E222" s="44">
        <f t="shared" si="21"/>
        <v>0</v>
      </c>
      <c r="F222" s="43">
        <f t="shared" si="24"/>
        <v>0</v>
      </c>
      <c r="G222" s="45" t="e">
        <f>IF(AND(C222&lt;&gt;"",SUM(G$27:G221)&lt;E$19),$E$19/$E$23,0)</f>
        <v>#N/A</v>
      </c>
      <c r="H222" s="43">
        <f t="shared" si="25"/>
        <v>0</v>
      </c>
      <c r="I222" s="43">
        <f t="shared" si="27"/>
        <v>0</v>
      </c>
      <c r="J222" s="78" t="str">
        <f t="shared" si="26"/>
        <v>2038–2039</v>
      </c>
      <c r="K222" s="78"/>
      <c r="L222" s="89"/>
      <c r="M222" s="78"/>
      <c r="N222" s="87"/>
      <c r="O222" s="79"/>
      <c r="Q222" s="46"/>
    </row>
    <row r="223" spans="1:17" s="40" customFormat="1" ht="20.25" customHeight="1" x14ac:dyDescent="0.2">
      <c r="A223" s="41">
        <v>50710</v>
      </c>
      <c r="B223" s="42">
        <f t="shared" si="22"/>
        <v>0</v>
      </c>
      <c r="C223" s="117"/>
      <c r="D223" s="43">
        <f t="shared" si="23"/>
        <v>0</v>
      </c>
      <c r="E223" s="44">
        <f t="shared" si="21"/>
        <v>0</v>
      </c>
      <c r="F223" s="43">
        <f t="shared" si="24"/>
        <v>0</v>
      </c>
      <c r="G223" s="45" t="e">
        <f>IF(AND(C223&lt;&gt;"",SUM(G$27:G222)&lt;E$19),$E$19/$E$23,0)</f>
        <v>#N/A</v>
      </c>
      <c r="H223" s="43">
        <f t="shared" si="25"/>
        <v>0</v>
      </c>
      <c r="I223" s="43">
        <f t="shared" si="27"/>
        <v>0</v>
      </c>
      <c r="J223" s="78" t="str">
        <f t="shared" si="26"/>
        <v>2038–2039</v>
      </c>
      <c r="K223" s="78"/>
      <c r="L223" s="89"/>
      <c r="M223" s="78"/>
      <c r="N223" s="87"/>
      <c r="O223" s="79"/>
      <c r="Q223" s="46"/>
    </row>
    <row r="224" spans="1:17" s="40" customFormat="1" ht="20.25" customHeight="1" x14ac:dyDescent="0.2">
      <c r="A224" s="41">
        <v>50740</v>
      </c>
      <c r="B224" s="42">
        <f t="shared" si="22"/>
        <v>0</v>
      </c>
      <c r="C224" s="117"/>
      <c r="D224" s="43">
        <f t="shared" si="23"/>
        <v>0</v>
      </c>
      <c r="E224" s="44">
        <f t="shared" si="21"/>
        <v>0</v>
      </c>
      <c r="F224" s="43">
        <f t="shared" si="24"/>
        <v>0</v>
      </c>
      <c r="G224" s="45" t="e">
        <f>IF(AND(C224&lt;&gt;"",SUM(G$27:G223)&lt;E$19),$E$19/$E$23,0)</f>
        <v>#N/A</v>
      </c>
      <c r="H224" s="43">
        <f t="shared" si="25"/>
        <v>0</v>
      </c>
      <c r="I224" s="43">
        <f t="shared" si="27"/>
        <v>0</v>
      </c>
      <c r="J224" s="78" t="str">
        <f t="shared" si="26"/>
        <v>2038–2039</v>
      </c>
      <c r="K224" s="78"/>
      <c r="L224" s="89"/>
      <c r="M224" s="78"/>
      <c r="N224" s="87"/>
      <c r="O224" s="79"/>
      <c r="Q224" s="46"/>
    </row>
    <row r="225" spans="1:17" s="40" customFormat="1" ht="20.25" customHeight="1" x14ac:dyDescent="0.2">
      <c r="A225" s="41">
        <v>50771</v>
      </c>
      <c r="B225" s="42">
        <f t="shared" si="22"/>
        <v>0</v>
      </c>
      <c r="C225" s="117"/>
      <c r="D225" s="43">
        <f t="shared" si="23"/>
        <v>0</v>
      </c>
      <c r="E225" s="44">
        <f t="shared" si="21"/>
        <v>0</v>
      </c>
      <c r="F225" s="43">
        <f t="shared" si="24"/>
        <v>0</v>
      </c>
      <c r="G225" s="45" t="e">
        <f>IF(AND(C225&lt;&gt;"",SUM(G$27:G224)&lt;E$19),$E$19/$E$23,0)</f>
        <v>#N/A</v>
      </c>
      <c r="H225" s="43">
        <f t="shared" si="25"/>
        <v>0</v>
      </c>
      <c r="I225" s="43">
        <f t="shared" si="27"/>
        <v>0</v>
      </c>
      <c r="J225" s="78" t="str">
        <f t="shared" si="26"/>
        <v>2038–2039</v>
      </c>
      <c r="K225" s="78"/>
      <c r="L225" s="89"/>
      <c r="M225" s="78"/>
      <c r="N225" s="87"/>
      <c r="O225" s="79"/>
      <c r="Q225" s="46"/>
    </row>
    <row r="226" spans="1:17" s="40" customFormat="1" ht="20.25" customHeight="1" x14ac:dyDescent="0.2">
      <c r="A226" s="41">
        <v>50802</v>
      </c>
      <c r="B226" s="42">
        <f t="shared" si="22"/>
        <v>0</v>
      </c>
      <c r="C226" s="117"/>
      <c r="D226" s="43">
        <f t="shared" si="23"/>
        <v>0</v>
      </c>
      <c r="E226" s="44">
        <f t="shared" si="21"/>
        <v>0</v>
      </c>
      <c r="F226" s="43">
        <f t="shared" si="24"/>
        <v>0</v>
      </c>
      <c r="G226" s="45" t="e">
        <f>IF(AND(C226&lt;&gt;"",SUM(G$27:G225)&lt;E$19),$E$19/$E$23,0)</f>
        <v>#N/A</v>
      </c>
      <c r="H226" s="43">
        <f t="shared" si="25"/>
        <v>0</v>
      </c>
      <c r="I226" s="43">
        <f t="shared" si="27"/>
        <v>0</v>
      </c>
      <c r="J226" s="78" t="str">
        <f t="shared" si="26"/>
        <v>2038–2039</v>
      </c>
      <c r="K226" s="78"/>
      <c r="L226" s="89"/>
      <c r="M226" s="78"/>
      <c r="N226" s="87"/>
      <c r="O226" s="79"/>
      <c r="Q226" s="46"/>
    </row>
    <row r="227" spans="1:17" s="40" customFormat="1" ht="20.25" customHeight="1" x14ac:dyDescent="0.2">
      <c r="A227" s="41">
        <v>50830</v>
      </c>
      <c r="B227" s="42">
        <f t="shared" si="22"/>
        <v>0</v>
      </c>
      <c r="C227" s="117"/>
      <c r="D227" s="43">
        <f t="shared" si="23"/>
        <v>0</v>
      </c>
      <c r="E227" s="44">
        <f t="shared" si="21"/>
        <v>0</v>
      </c>
      <c r="F227" s="43">
        <f t="shared" si="24"/>
        <v>0</v>
      </c>
      <c r="G227" s="45" t="e">
        <f>IF(AND(C227&lt;&gt;"",SUM(G$27:G226)&lt;E$19),$E$19/$E$23,0)</f>
        <v>#N/A</v>
      </c>
      <c r="H227" s="43">
        <f t="shared" si="25"/>
        <v>0</v>
      </c>
      <c r="I227" s="43">
        <f t="shared" si="27"/>
        <v>0</v>
      </c>
      <c r="J227" s="78" t="str">
        <f t="shared" si="26"/>
        <v>2038–2039</v>
      </c>
      <c r="K227" s="78"/>
      <c r="L227" s="89"/>
      <c r="M227" s="78"/>
      <c r="N227" s="87"/>
      <c r="O227" s="79"/>
      <c r="Q227" s="46"/>
    </row>
    <row r="228" spans="1:17" s="40" customFormat="1" ht="20.25" customHeight="1" x14ac:dyDescent="0.2">
      <c r="A228" s="41">
        <v>50861</v>
      </c>
      <c r="B228" s="42">
        <f t="shared" si="22"/>
        <v>0</v>
      </c>
      <c r="C228" s="117"/>
      <c r="D228" s="43">
        <f t="shared" si="23"/>
        <v>0</v>
      </c>
      <c r="E228" s="44">
        <f t="shared" si="21"/>
        <v>0</v>
      </c>
      <c r="F228" s="43">
        <f t="shared" si="24"/>
        <v>0</v>
      </c>
      <c r="G228" s="45" t="e">
        <f>IF(AND(C228&lt;&gt;"",SUM(G$27:G227)&lt;E$19),$E$19/$E$23,0)</f>
        <v>#N/A</v>
      </c>
      <c r="H228" s="43">
        <f t="shared" si="25"/>
        <v>0</v>
      </c>
      <c r="I228" s="43">
        <f t="shared" si="27"/>
        <v>0</v>
      </c>
      <c r="J228" s="78" t="str">
        <f t="shared" si="26"/>
        <v>2038–2039</v>
      </c>
      <c r="K228" s="78"/>
      <c r="L228" s="89"/>
      <c r="M228" s="78"/>
      <c r="N228" s="87"/>
      <c r="O228" s="79"/>
      <c r="Q228" s="46"/>
    </row>
    <row r="229" spans="1:17" s="40" customFormat="1" ht="20.25" customHeight="1" x14ac:dyDescent="0.2">
      <c r="A229" s="41">
        <v>50891</v>
      </c>
      <c r="B229" s="42">
        <f t="shared" si="22"/>
        <v>0</v>
      </c>
      <c r="C229" s="117"/>
      <c r="D229" s="43">
        <f t="shared" si="23"/>
        <v>0</v>
      </c>
      <c r="E229" s="44">
        <f t="shared" si="21"/>
        <v>0</v>
      </c>
      <c r="F229" s="43">
        <f t="shared" si="24"/>
        <v>0</v>
      </c>
      <c r="G229" s="45" t="e">
        <f>IF(AND(C229&lt;&gt;"",SUM(G$27:G228)&lt;E$19),$E$19/$E$23,0)</f>
        <v>#N/A</v>
      </c>
      <c r="H229" s="43">
        <f t="shared" si="25"/>
        <v>0</v>
      </c>
      <c r="I229" s="43">
        <f t="shared" si="27"/>
        <v>0</v>
      </c>
      <c r="J229" s="78" t="str">
        <f t="shared" si="26"/>
        <v>2038–2039</v>
      </c>
      <c r="K229" s="78"/>
      <c r="L229" s="89"/>
      <c r="M229" s="78"/>
      <c r="N229" s="87"/>
      <c r="O229" s="79"/>
      <c r="Q229" s="46"/>
    </row>
    <row r="230" spans="1:17" s="40" customFormat="1" ht="20.25" customHeight="1" x14ac:dyDescent="0.2">
      <c r="A230" s="41">
        <v>50922</v>
      </c>
      <c r="B230" s="42">
        <f t="shared" si="22"/>
        <v>0</v>
      </c>
      <c r="C230" s="117"/>
      <c r="D230" s="43">
        <f t="shared" si="23"/>
        <v>0</v>
      </c>
      <c r="E230" s="44">
        <f t="shared" si="21"/>
        <v>0</v>
      </c>
      <c r="F230" s="43">
        <f t="shared" si="24"/>
        <v>0</v>
      </c>
      <c r="G230" s="45" t="e">
        <f>IF(AND(C230&lt;&gt;"",SUM(G$27:G229)&lt;E$19),$E$19/$E$23,0)</f>
        <v>#N/A</v>
      </c>
      <c r="H230" s="43">
        <f t="shared" si="25"/>
        <v>0</v>
      </c>
      <c r="I230" s="43">
        <f t="shared" si="27"/>
        <v>0</v>
      </c>
      <c r="J230" s="78" t="str">
        <f t="shared" si="26"/>
        <v>2038–2039</v>
      </c>
      <c r="K230" s="78"/>
      <c r="L230" s="89"/>
      <c r="M230" s="78"/>
      <c r="N230" s="87"/>
      <c r="O230" s="79"/>
      <c r="Q230" s="46"/>
    </row>
    <row r="231" spans="1:17" s="40" customFormat="1" ht="20.25" customHeight="1" x14ac:dyDescent="0.2">
      <c r="A231" s="41">
        <v>50952</v>
      </c>
      <c r="B231" s="42">
        <f t="shared" si="22"/>
        <v>0</v>
      </c>
      <c r="C231" s="117"/>
      <c r="D231" s="43">
        <f t="shared" si="23"/>
        <v>0</v>
      </c>
      <c r="E231" s="44">
        <f t="shared" si="21"/>
        <v>0</v>
      </c>
      <c r="F231" s="43">
        <f t="shared" si="24"/>
        <v>0</v>
      </c>
      <c r="G231" s="45" t="e">
        <f>IF(AND(C231&lt;&gt;"",SUM(G$27:G230)&lt;E$19),$E$19/$E$23,0)</f>
        <v>#N/A</v>
      </c>
      <c r="H231" s="43">
        <f t="shared" si="25"/>
        <v>0</v>
      </c>
      <c r="I231" s="43">
        <f t="shared" si="27"/>
        <v>0</v>
      </c>
      <c r="J231" s="78" t="str">
        <f t="shared" si="26"/>
        <v>2039–2040</v>
      </c>
      <c r="K231" s="78"/>
      <c r="L231" s="89"/>
      <c r="M231" s="78"/>
      <c r="N231" s="87"/>
      <c r="O231" s="79"/>
      <c r="Q231" s="46"/>
    </row>
    <row r="232" spans="1:17" s="40" customFormat="1" ht="20.25" customHeight="1" x14ac:dyDescent="0.2">
      <c r="A232" s="41">
        <v>50983</v>
      </c>
      <c r="B232" s="42">
        <f t="shared" si="22"/>
        <v>0</v>
      </c>
      <c r="C232" s="117"/>
      <c r="D232" s="43">
        <f t="shared" si="23"/>
        <v>0</v>
      </c>
      <c r="E232" s="44">
        <f t="shared" si="21"/>
        <v>0</v>
      </c>
      <c r="F232" s="43">
        <f t="shared" si="24"/>
        <v>0</v>
      </c>
      <c r="G232" s="45" t="e">
        <f>IF(AND(C232&lt;&gt;"",SUM(G$27:G231)&lt;E$19),$E$19/$E$23,0)</f>
        <v>#N/A</v>
      </c>
      <c r="H232" s="43">
        <f t="shared" si="25"/>
        <v>0</v>
      </c>
      <c r="I232" s="43">
        <f t="shared" si="27"/>
        <v>0</v>
      </c>
      <c r="J232" s="78" t="str">
        <f t="shared" si="26"/>
        <v>2039–2040</v>
      </c>
      <c r="K232" s="78"/>
      <c r="L232" s="89"/>
      <c r="M232" s="78"/>
      <c r="N232" s="87"/>
      <c r="O232" s="79"/>
      <c r="Q232" s="46"/>
    </row>
    <row r="233" spans="1:17" s="40" customFormat="1" ht="20.25" customHeight="1" x14ac:dyDescent="0.2">
      <c r="A233" s="41">
        <v>51014</v>
      </c>
      <c r="B233" s="42">
        <f t="shared" si="22"/>
        <v>0</v>
      </c>
      <c r="C233" s="117"/>
      <c r="D233" s="43">
        <f t="shared" si="23"/>
        <v>0</v>
      </c>
      <c r="E233" s="44">
        <f t="shared" si="21"/>
        <v>0</v>
      </c>
      <c r="F233" s="43">
        <f t="shared" si="24"/>
        <v>0</v>
      </c>
      <c r="G233" s="45" t="e">
        <f>IF(AND(C233&lt;&gt;"",SUM(G$27:G232)&lt;E$19),$E$19/$E$23,0)</f>
        <v>#N/A</v>
      </c>
      <c r="H233" s="43">
        <f t="shared" si="25"/>
        <v>0</v>
      </c>
      <c r="I233" s="43">
        <f t="shared" si="27"/>
        <v>0</v>
      </c>
      <c r="J233" s="78" t="str">
        <f t="shared" si="26"/>
        <v>2039–2040</v>
      </c>
      <c r="K233" s="78"/>
      <c r="L233" s="89"/>
      <c r="M233" s="78"/>
      <c r="N233" s="87"/>
      <c r="O233" s="79"/>
      <c r="Q233" s="46"/>
    </row>
    <row r="234" spans="1:17" s="40" customFormat="1" ht="20.25" customHeight="1" x14ac:dyDescent="0.2">
      <c r="A234" s="41">
        <v>51044</v>
      </c>
      <c r="B234" s="42">
        <f t="shared" si="22"/>
        <v>0</v>
      </c>
      <c r="C234" s="117"/>
      <c r="D234" s="43">
        <f t="shared" si="23"/>
        <v>0</v>
      </c>
      <c r="E234" s="44">
        <f t="shared" si="21"/>
        <v>0</v>
      </c>
      <c r="F234" s="43">
        <f t="shared" si="24"/>
        <v>0</v>
      </c>
      <c r="G234" s="45" t="e">
        <f>IF(AND(C234&lt;&gt;"",SUM(G$27:G233)&lt;E$19),$E$19/$E$23,0)</f>
        <v>#N/A</v>
      </c>
      <c r="H234" s="43">
        <f t="shared" si="25"/>
        <v>0</v>
      </c>
      <c r="I234" s="43">
        <f t="shared" si="27"/>
        <v>0</v>
      </c>
      <c r="J234" s="78" t="str">
        <f t="shared" si="26"/>
        <v>2039–2040</v>
      </c>
      <c r="K234" s="78"/>
      <c r="L234" s="89"/>
      <c r="M234" s="78"/>
      <c r="N234" s="87"/>
      <c r="O234" s="79"/>
      <c r="Q234" s="46"/>
    </row>
    <row r="235" spans="1:17" s="40" customFormat="1" ht="20.25" customHeight="1" x14ac:dyDescent="0.2">
      <c r="A235" s="41">
        <v>51075</v>
      </c>
      <c r="B235" s="42">
        <f t="shared" si="22"/>
        <v>0</v>
      </c>
      <c r="C235" s="117"/>
      <c r="D235" s="43">
        <f t="shared" si="23"/>
        <v>0</v>
      </c>
      <c r="E235" s="44">
        <f t="shared" si="21"/>
        <v>0</v>
      </c>
      <c r="F235" s="43">
        <f t="shared" si="24"/>
        <v>0</v>
      </c>
      <c r="G235" s="45" t="e">
        <f>IF(AND(C235&lt;&gt;"",SUM(G$27:G234)&lt;E$19),$E$19/$E$23,0)</f>
        <v>#N/A</v>
      </c>
      <c r="H235" s="43">
        <f t="shared" si="25"/>
        <v>0</v>
      </c>
      <c r="I235" s="43">
        <f t="shared" si="27"/>
        <v>0</v>
      </c>
      <c r="J235" s="78" t="str">
        <f t="shared" si="26"/>
        <v>2039–2040</v>
      </c>
      <c r="K235" s="78"/>
      <c r="L235" s="89"/>
      <c r="M235" s="78"/>
      <c r="N235" s="87"/>
      <c r="O235" s="79"/>
      <c r="Q235" s="46"/>
    </row>
    <row r="236" spans="1:17" s="40" customFormat="1" ht="20.25" customHeight="1" x14ac:dyDescent="0.2">
      <c r="A236" s="41">
        <v>51105</v>
      </c>
      <c r="B236" s="42">
        <f t="shared" si="22"/>
        <v>0</v>
      </c>
      <c r="C236" s="117"/>
      <c r="D236" s="43">
        <f t="shared" si="23"/>
        <v>0</v>
      </c>
      <c r="E236" s="44">
        <f t="shared" si="21"/>
        <v>0</v>
      </c>
      <c r="F236" s="43">
        <f t="shared" si="24"/>
        <v>0</v>
      </c>
      <c r="G236" s="45" t="e">
        <f>IF(AND(C236&lt;&gt;"",SUM(G$27:G235)&lt;E$19),$E$19/$E$23,0)</f>
        <v>#N/A</v>
      </c>
      <c r="H236" s="43">
        <f t="shared" si="25"/>
        <v>0</v>
      </c>
      <c r="I236" s="43">
        <f t="shared" si="27"/>
        <v>0</v>
      </c>
      <c r="J236" s="78" t="str">
        <f t="shared" si="26"/>
        <v>2039–2040</v>
      </c>
      <c r="K236" s="78"/>
      <c r="L236" s="89"/>
      <c r="M236" s="78"/>
      <c r="N236" s="87"/>
      <c r="O236" s="79"/>
      <c r="Q236" s="46"/>
    </row>
    <row r="237" spans="1:17" s="40" customFormat="1" ht="20.25" customHeight="1" x14ac:dyDescent="0.2">
      <c r="A237" s="41">
        <v>51136</v>
      </c>
      <c r="B237" s="42">
        <f t="shared" si="22"/>
        <v>0</v>
      </c>
      <c r="C237" s="117"/>
      <c r="D237" s="43">
        <f t="shared" si="23"/>
        <v>0</v>
      </c>
      <c r="E237" s="44">
        <f t="shared" si="21"/>
        <v>0</v>
      </c>
      <c r="F237" s="43">
        <f t="shared" si="24"/>
        <v>0</v>
      </c>
      <c r="G237" s="45" t="e">
        <f>IF(AND(C237&lt;&gt;"",SUM(G$27:G236)&lt;E$19),$E$19/$E$23,0)</f>
        <v>#N/A</v>
      </c>
      <c r="H237" s="43">
        <f t="shared" si="25"/>
        <v>0</v>
      </c>
      <c r="I237" s="43">
        <f t="shared" si="27"/>
        <v>0</v>
      </c>
      <c r="J237" s="78" t="str">
        <f t="shared" si="26"/>
        <v>2039–2040</v>
      </c>
      <c r="K237" s="78"/>
      <c r="L237" s="89"/>
      <c r="M237" s="78"/>
      <c r="N237" s="87"/>
      <c r="O237" s="79"/>
      <c r="Q237" s="46"/>
    </row>
    <row r="238" spans="1:17" s="40" customFormat="1" ht="20.25" customHeight="1" x14ac:dyDescent="0.2">
      <c r="A238" s="41">
        <v>51167</v>
      </c>
      <c r="B238" s="42">
        <f t="shared" si="22"/>
        <v>0</v>
      </c>
      <c r="C238" s="117"/>
      <c r="D238" s="43">
        <f t="shared" si="23"/>
        <v>0</v>
      </c>
      <c r="E238" s="44">
        <f t="shared" si="21"/>
        <v>0</v>
      </c>
      <c r="F238" s="43">
        <f t="shared" si="24"/>
        <v>0</v>
      </c>
      <c r="G238" s="45" t="e">
        <f>IF(AND(C238&lt;&gt;"",SUM(G$27:G237)&lt;E$19),$E$19/$E$23,0)</f>
        <v>#N/A</v>
      </c>
      <c r="H238" s="43">
        <f t="shared" si="25"/>
        <v>0</v>
      </c>
      <c r="I238" s="43">
        <f t="shared" si="27"/>
        <v>0</v>
      </c>
      <c r="J238" s="78" t="str">
        <f t="shared" si="26"/>
        <v>2039–2040</v>
      </c>
      <c r="K238" s="78"/>
      <c r="L238" s="89"/>
      <c r="M238" s="78"/>
      <c r="N238" s="87"/>
      <c r="O238" s="79"/>
      <c r="Q238" s="46"/>
    </row>
    <row r="239" spans="1:17" s="40" customFormat="1" ht="20.25" customHeight="1" x14ac:dyDescent="0.2">
      <c r="A239" s="41">
        <v>51196</v>
      </c>
      <c r="B239" s="42">
        <f t="shared" si="22"/>
        <v>0</v>
      </c>
      <c r="C239" s="117"/>
      <c r="D239" s="43">
        <f t="shared" si="23"/>
        <v>0</v>
      </c>
      <c r="E239" s="44">
        <f t="shared" si="21"/>
        <v>0</v>
      </c>
      <c r="F239" s="43">
        <f t="shared" si="24"/>
        <v>0</v>
      </c>
      <c r="G239" s="45" t="e">
        <f>IF(AND(C239&lt;&gt;"",SUM(G$27:G238)&lt;E$19),$E$19/$E$23,0)</f>
        <v>#N/A</v>
      </c>
      <c r="H239" s="43">
        <f t="shared" si="25"/>
        <v>0</v>
      </c>
      <c r="I239" s="43">
        <f t="shared" si="27"/>
        <v>0</v>
      </c>
      <c r="J239" s="78" t="str">
        <f t="shared" si="26"/>
        <v>2039–2040</v>
      </c>
      <c r="K239" s="78"/>
      <c r="L239" s="89"/>
      <c r="M239" s="78"/>
      <c r="N239" s="87"/>
      <c r="O239" s="79"/>
      <c r="Q239" s="46"/>
    </row>
    <row r="240" spans="1:17" s="40" customFormat="1" ht="20.25" customHeight="1" x14ac:dyDescent="0.2">
      <c r="A240" s="41">
        <v>51227</v>
      </c>
      <c r="B240" s="42">
        <f t="shared" si="22"/>
        <v>0</v>
      </c>
      <c r="C240" s="117"/>
      <c r="D240" s="43">
        <f t="shared" si="23"/>
        <v>0</v>
      </c>
      <c r="E240" s="44">
        <f t="shared" si="21"/>
        <v>0</v>
      </c>
      <c r="F240" s="43">
        <f t="shared" si="24"/>
        <v>0</v>
      </c>
      <c r="G240" s="45" t="e">
        <f>IF(AND(C240&lt;&gt;"",SUM(G$27:G239)&lt;E$19),$E$19/$E$23,0)</f>
        <v>#N/A</v>
      </c>
      <c r="H240" s="43">
        <f t="shared" si="25"/>
        <v>0</v>
      </c>
      <c r="I240" s="43">
        <f t="shared" si="27"/>
        <v>0</v>
      </c>
      <c r="J240" s="78" t="str">
        <f t="shared" si="26"/>
        <v>2039–2040</v>
      </c>
      <c r="K240" s="78"/>
      <c r="L240" s="89"/>
      <c r="M240" s="78"/>
      <c r="N240" s="87"/>
      <c r="O240" s="79"/>
      <c r="Q240" s="46"/>
    </row>
    <row r="241" spans="1:17" s="40" customFormat="1" ht="20.25" customHeight="1" x14ac:dyDescent="0.2">
      <c r="A241" s="41">
        <v>51257</v>
      </c>
      <c r="B241" s="42">
        <f t="shared" si="22"/>
        <v>0</v>
      </c>
      <c r="C241" s="117"/>
      <c r="D241" s="43">
        <f t="shared" si="23"/>
        <v>0</v>
      </c>
      <c r="E241" s="44">
        <f t="shared" si="21"/>
        <v>0</v>
      </c>
      <c r="F241" s="43">
        <f t="shared" si="24"/>
        <v>0</v>
      </c>
      <c r="G241" s="45" t="e">
        <f>IF(AND(C241&lt;&gt;"",SUM(G$27:G240)&lt;E$19),$E$19/$E$23,0)</f>
        <v>#N/A</v>
      </c>
      <c r="H241" s="43">
        <f t="shared" si="25"/>
        <v>0</v>
      </c>
      <c r="I241" s="43">
        <f t="shared" si="27"/>
        <v>0</v>
      </c>
      <c r="J241" s="78" t="str">
        <f t="shared" si="26"/>
        <v>2039–2040</v>
      </c>
      <c r="K241" s="78"/>
      <c r="L241" s="89"/>
      <c r="M241" s="78"/>
      <c r="N241" s="87"/>
      <c r="O241" s="79"/>
      <c r="Q241" s="46"/>
    </row>
    <row r="242" spans="1:17" s="40" customFormat="1" ht="20.25" customHeight="1" x14ac:dyDescent="0.2">
      <c r="A242" s="41">
        <v>51288</v>
      </c>
      <c r="B242" s="42">
        <f t="shared" si="22"/>
        <v>0</v>
      </c>
      <c r="C242" s="117"/>
      <c r="D242" s="43">
        <f t="shared" si="23"/>
        <v>0</v>
      </c>
      <c r="E242" s="44">
        <f t="shared" si="21"/>
        <v>0</v>
      </c>
      <c r="F242" s="43">
        <f t="shared" si="24"/>
        <v>0</v>
      </c>
      <c r="G242" s="45" t="e">
        <f>IF(AND(C242&lt;&gt;"",SUM(G$27:G241)&lt;E$19),$E$19/$E$23,0)</f>
        <v>#N/A</v>
      </c>
      <c r="H242" s="43">
        <f t="shared" si="25"/>
        <v>0</v>
      </c>
      <c r="I242" s="43">
        <f t="shared" si="27"/>
        <v>0</v>
      </c>
      <c r="J242" s="78" t="str">
        <f t="shared" si="26"/>
        <v>2039–2040</v>
      </c>
      <c r="K242" s="78"/>
      <c r="L242" s="89"/>
      <c r="M242" s="78"/>
      <c r="N242" s="87"/>
      <c r="O242" s="79"/>
      <c r="Q242" s="46"/>
    </row>
    <row r="243" spans="1:17" s="40" customFormat="1" ht="20.25" customHeight="1" x14ac:dyDescent="0.2">
      <c r="A243" s="41">
        <v>51318</v>
      </c>
      <c r="B243" s="42">
        <f t="shared" si="22"/>
        <v>0</v>
      </c>
      <c r="C243" s="117"/>
      <c r="D243" s="43">
        <f t="shared" si="23"/>
        <v>0</v>
      </c>
      <c r="E243" s="44">
        <f t="shared" si="21"/>
        <v>0</v>
      </c>
      <c r="F243" s="43">
        <f t="shared" si="24"/>
        <v>0</v>
      </c>
      <c r="G243" s="45" t="e">
        <f>IF(AND(C243&lt;&gt;"",SUM(G$27:G242)&lt;E$19),$E$19/$E$23,0)</f>
        <v>#N/A</v>
      </c>
      <c r="H243" s="43">
        <f t="shared" si="25"/>
        <v>0</v>
      </c>
      <c r="I243" s="43">
        <f t="shared" si="27"/>
        <v>0</v>
      </c>
      <c r="J243" s="78" t="str">
        <f t="shared" si="26"/>
        <v>2040–2041</v>
      </c>
      <c r="K243" s="78"/>
      <c r="L243" s="89"/>
      <c r="M243" s="78"/>
      <c r="N243" s="87"/>
      <c r="O243" s="79"/>
      <c r="Q243" s="46"/>
    </row>
    <row r="244" spans="1:17" s="40" customFormat="1" ht="20.25" customHeight="1" x14ac:dyDescent="0.2">
      <c r="A244" s="41">
        <v>51349</v>
      </c>
      <c r="B244" s="42">
        <f t="shared" si="22"/>
        <v>0</v>
      </c>
      <c r="C244" s="117"/>
      <c r="D244" s="43">
        <f t="shared" si="23"/>
        <v>0</v>
      </c>
      <c r="E244" s="44">
        <f t="shared" si="21"/>
        <v>0</v>
      </c>
      <c r="F244" s="43">
        <f t="shared" si="24"/>
        <v>0</v>
      </c>
      <c r="G244" s="45" t="e">
        <f>IF(AND(C244&lt;&gt;"",SUM(G$27:G243)&lt;E$19),$E$19/$E$23,0)</f>
        <v>#N/A</v>
      </c>
      <c r="H244" s="43">
        <f t="shared" si="25"/>
        <v>0</v>
      </c>
      <c r="I244" s="43">
        <f t="shared" si="27"/>
        <v>0</v>
      </c>
      <c r="J244" s="78" t="str">
        <f t="shared" si="26"/>
        <v>2040–2041</v>
      </c>
      <c r="K244" s="78"/>
      <c r="L244" s="89"/>
      <c r="M244" s="78"/>
      <c r="N244" s="87"/>
      <c r="O244" s="79"/>
      <c r="Q244" s="46"/>
    </row>
    <row r="245" spans="1:17" s="40" customFormat="1" ht="20.25" customHeight="1" x14ac:dyDescent="0.2">
      <c r="A245" s="41">
        <v>51380</v>
      </c>
      <c r="B245" s="42">
        <f t="shared" si="22"/>
        <v>0</v>
      </c>
      <c r="C245" s="117"/>
      <c r="D245" s="43">
        <f t="shared" si="23"/>
        <v>0</v>
      </c>
      <c r="E245" s="44">
        <f t="shared" si="21"/>
        <v>0</v>
      </c>
      <c r="F245" s="43">
        <f t="shared" si="24"/>
        <v>0</v>
      </c>
      <c r="G245" s="45" t="e">
        <f>IF(AND(C245&lt;&gt;"",SUM(G$27:G244)&lt;E$19),$E$19/$E$23,0)</f>
        <v>#N/A</v>
      </c>
      <c r="H245" s="43">
        <f t="shared" si="25"/>
        <v>0</v>
      </c>
      <c r="I245" s="43">
        <f t="shared" si="27"/>
        <v>0</v>
      </c>
      <c r="J245" s="78" t="str">
        <f t="shared" si="26"/>
        <v>2040–2041</v>
      </c>
      <c r="K245" s="78"/>
      <c r="L245" s="89"/>
      <c r="M245" s="78"/>
      <c r="N245" s="87"/>
      <c r="O245" s="79"/>
      <c r="Q245" s="46"/>
    </row>
    <row r="246" spans="1:17" s="40" customFormat="1" ht="20.25" customHeight="1" x14ac:dyDescent="0.2">
      <c r="A246" s="41">
        <v>51410</v>
      </c>
      <c r="B246" s="42">
        <f t="shared" si="22"/>
        <v>0</v>
      </c>
      <c r="C246" s="117"/>
      <c r="D246" s="43">
        <f t="shared" si="23"/>
        <v>0</v>
      </c>
      <c r="E246" s="44">
        <f t="shared" si="21"/>
        <v>0</v>
      </c>
      <c r="F246" s="43">
        <f t="shared" si="24"/>
        <v>0</v>
      </c>
      <c r="G246" s="45" t="e">
        <f>IF(AND(C246&lt;&gt;"",SUM(G$27:G245)&lt;E$19),$E$19/$E$23,0)</f>
        <v>#N/A</v>
      </c>
      <c r="H246" s="43">
        <f t="shared" si="25"/>
        <v>0</v>
      </c>
      <c r="I246" s="43">
        <f t="shared" si="27"/>
        <v>0</v>
      </c>
      <c r="J246" s="78" t="str">
        <f t="shared" si="26"/>
        <v>2040–2041</v>
      </c>
      <c r="K246" s="78"/>
      <c r="L246" s="89"/>
      <c r="M246" s="78"/>
      <c r="N246" s="87"/>
      <c r="O246" s="79"/>
      <c r="Q246" s="46"/>
    </row>
    <row r="247" spans="1:17" s="40" customFormat="1" ht="20.25" customHeight="1" x14ac:dyDescent="0.2">
      <c r="A247" s="41">
        <v>51441</v>
      </c>
      <c r="B247" s="42">
        <f t="shared" si="22"/>
        <v>0</v>
      </c>
      <c r="C247" s="117"/>
      <c r="D247" s="43">
        <f t="shared" si="23"/>
        <v>0</v>
      </c>
      <c r="E247" s="44">
        <f t="shared" si="21"/>
        <v>0</v>
      </c>
      <c r="F247" s="43">
        <f t="shared" si="24"/>
        <v>0</v>
      </c>
      <c r="G247" s="45" t="e">
        <f>IF(AND(C247&lt;&gt;"",SUM(G$27:G246)&lt;E$19),$E$19/$E$23,0)</f>
        <v>#N/A</v>
      </c>
      <c r="H247" s="43">
        <f t="shared" si="25"/>
        <v>0</v>
      </c>
      <c r="I247" s="43">
        <f t="shared" si="27"/>
        <v>0</v>
      </c>
      <c r="J247" s="78" t="str">
        <f t="shared" si="26"/>
        <v>2040–2041</v>
      </c>
      <c r="K247" s="78"/>
      <c r="L247" s="89"/>
      <c r="M247" s="78"/>
      <c r="N247" s="87"/>
      <c r="O247" s="79"/>
      <c r="Q247" s="46"/>
    </row>
    <row r="248" spans="1:17" s="40" customFormat="1" ht="20.25" customHeight="1" x14ac:dyDescent="0.2">
      <c r="A248" s="41">
        <v>51471</v>
      </c>
      <c r="B248" s="42">
        <f t="shared" si="22"/>
        <v>0</v>
      </c>
      <c r="C248" s="117"/>
      <c r="D248" s="43">
        <f t="shared" si="23"/>
        <v>0</v>
      </c>
      <c r="E248" s="44">
        <f t="shared" si="21"/>
        <v>0</v>
      </c>
      <c r="F248" s="43">
        <f t="shared" si="24"/>
        <v>0</v>
      </c>
      <c r="G248" s="45" t="e">
        <f>IF(AND(C248&lt;&gt;"",SUM(G$27:G247)&lt;E$19),$E$19/$E$23,0)</f>
        <v>#N/A</v>
      </c>
      <c r="H248" s="43">
        <f t="shared" si="25"/>
        <v>0</v>
      </c>
      <c r="I248" s="43">
        <f t="shared" si="27"/>
        <v>0</v>
      </c>
      <c r="J248" s="78" t="str">
        <f t="shared" si="26"/>
        <v>2040–2041</v>
      </c>
      <c r="K248" s="78"/>
      <c r="L248" s="89"/>
      <c r="M248" s="78"/>
      <c r="N248" s="87"/>
      <c r="O248" s="79"/>
      <c r="Q248" s="46"/>
    </row>
    <row r="249" spans="1:17" s="40" customFormat="1" ht="20.25" customHeight="1" x14ac:dyDescent="0.2">
      <c r="A249" s="41">
        <v>51502</v>
      </c>
      <c r="B249" s="42">
        <f t="shared" si="22"/>
        <v>0</v>
      </c>
      <c r="C249" s="117"/>
      <c r="D249" s="43">
        <f t="shared" si="23"/>
        <v>0</v>
      </c>
      <c r="E249" s="44">
        <f t="shared" si="21"/>
        <v>0</v>
      </c>
      <c r="F249" s="43">
        <f t="shared" si="24"/>
        <v>0</v>
      </c>
      <c r="G249" s="45" t="e">
        <f>IF(AND(C249&lt;&gt;"",SUM(G$27:G248)&lt;E$19),$E$19/$E$23,0)</f>
        <v>#N/A</v>
      </c>
      <c r="H249" s="43">
        <f t="shared" si="25"/>
        <v>0</v>
      </c>
      <c r="I249" s="43">
        <f t="shared" si="27"/>
        <v>0</v>
      </c>
      <c r="J249" s="78" t="str">
        <f t="shared" si="26"/>
        <v>2040–2041</v>
      </c>
      <c r="K249" s="78"/>
      <c r="L249" s="89"/>
      <c r="M249" s="78"/>
      <c r="N249" s="87"/>
      <c r="O249" s="79"/>
      <c r="Q249" s="46"/>
    </row>
    <row r="250" spans="1:17" s="40" customFormat="1" ht="20.25" customHeight="1" x14ac:dyDescent="0.2">
      <c r="A250" s="41">
        <v>51533</v>
      </c>
      <c r="B250" s="42">
        <f t="shared" si="22"/>
        <v>0</v>
      </c>
      <c r="C250" s="117"/>
      <c r="D250" s="43">
        <f t="shared" si="23"/>
        <v>0</v>
      </c>
      <c r="E250" s="44">
        <f t="shared" si="21"/>
        <v>0</v>
      </c>
      <c r="F250" s="43">
        <f t="shared" si="24"/>
        <v>0</v>
      </c>
      <c r="G250" s="45" t="e">
        <f>IF(AND(C250&lt;&gt;"",SUM(G$27:G249)&lt;E$19),$E$19/$E$23,0)</f>
        <v>#N/A</v>
      </c>
      <c r="H250" s="43">
        <f t="shared" si="25"/>
        <v>0</v>
      </c>
      <c r="I250" s="43">
        <f t="shared" si="27"/>
        <v>0</v>
      </c>
      <c r="J250" s="78" t="str">
        <f t="shared" si="26"/>
        <v>2040–2041</v>
      </c>
      <c r="K250" s="78"/>
      <c r="L250" s="89"/>
      <c r="M250" s="78"/>
      <c r="N250" s="87"/>
      <c r="O250" s="79"/>
      <c r="Q250" s="46"/>
    </row>
    <row r="251" spans="1:17" s="40" customFormat="1" ht="20.25" customHeight="1" x14ac:dyDescent="0.2">
      <c r="A251" s="41">
        <v>51561</v>
      </c>
      <c r="B251" s="42">
        <f t="shared" si="22"/>
        <v>0</v>
      </c>
      <c r="C251" s="117"/>
      <c r="D251" s="43">
        <f t="shared" si="23"/>
        <v>0</v>
      </c>
      <c r="E251" s="44">
        <f t="shared" si="21"/>
        <v>0</v>
      </c>
      <c r="F251" s="43">
        <f t="shared" si="24"/>
        <v>0</v>
      </c>
      <c r="G251" s="45" t="e">
        <f>IF(AND(C251&lt;&gt;"",SUM(G$27:G250)&lt;E$19),$E$19/$E$23,0)</f>
        <v>#N/A</v>
      </c>
      <c r="H251" s="43">
        <f t="shared" si="25"/>
        <v>0</v>
      </c>
      <c r="I251" s="43">
        <f t="shared" si="27"/>
        <v>0</v>
      </c>
      <c r="J251" s="78" t="str">
        <f t="shared" si="26"/>
        <v>2040–2041</v>
      </c>
      <c r="K251" s="78"/>
      <c r="L251" s="89"/>
      <c r="M251" s="78"/>
      <c r="N251" s="87"/>
      <c r="O251" s="79"/>
      <c r="Q251" s="46"/>
    </row>
    <row r="252" spans="1:17" s="40" customFormat="1" ht="20.25" customHeight="1" x14ac:dyDescent="0.2">
      <c r="A252" s="41">
        <v>51592</v>
      </c>
      <c r="B252" s="42">
        <f t="shared" si="22"/>
        <v>0</v>
      </c>
      <c r="C252" s="117"/>
      <c r="D252" s="43">
        <f t="shared" si="23"/>
        <v>0</v>
      </c>
      <c r="E252" s="44">
        <f t="shared" si="21"/>
        <v>0</v>
      </c>
      <c r="F252" s="43">
        <f t="shared" si="24"/>
        <v>0</v>
      </c>
      <c r="G252" s="45" t="e">
        <f>IF(AND(C252&lt;&gt;"",SUM(G$27:G251)&lt;E$19),$E$19/$E$23,0)</f>
        <v>#N/A</v>
      </c>
      <c r="H252" s="43">
        <f t="shared" si="25"/>
        <v>0</v>
      </c>
      <c r="I252" s="43">
        <f t="shared" si="27"/>
        <v>0</v>
      </c>
      <c r="J252" s="78" t="str">
        <f t="shared" si="26"/>
        <v>2040–2041</v>
      </c>
      <c r="K252" s="78"/>
      <c r="L252" s="89"/>
      <c r="M252" s="78"/>
      <c r="N252" s="87"/>
      <c r="O252" s="79"/>
      <c r="Q252" s="46"/>
    </row>
    <row r="253" spans="1:17" s="40" customFormat="1" ht="20.25" customHeight="1" x14ac:dyDescent="0.2">
      <c r="A253" s="41">
        <v>51622</v>
      </c>
      <c r="B253" s="42">
        <f t="shared" si="22"/>
        <v>0</v>
      </c>
      <c r="C253" s="117"/>
      <c r="D253" s="43">
        <f t="shared" si="23"/>
        <v>0</v>
      </c>
      <c r="E253" s="44">
        <f t="shared" si="21"/>
        <v>0</v>
      </c>
      <c r="F253" s="43">
        <f t="shared" si="24"/>
        <v>0</v>
      </c>
      <c r="G253" s="45" t="e">
        <f>IF(AND(C253&lt;&gt;"",SUM(G$27:G252)&lt;E$19),$E$19/$E$23,0)</f>
        <v>#N/A</v>
      </c>
      <c r="H253" s="43">
        <f t="shared" si="25"/>
        <v>0</v>
      </c>
      <c r="I253" s="43">
        <f t="shared" si="27"/>
        <v>0</v>
      </c>
      <c r="J253" s="78" t="str">
        <f t="shared" si="26"/>
        <v>2040–2041</v>
      </c>
      <c r="K253" s="78"/>
      <c r="L253" s="89"/>
      <c r="M253" s="78"/>
      <c r="N253" s="87"/>
      <c r="O253" s="79"/>
      <c r="Q253" s="46"/>
    </row>
    <row r="254" spans="1:17" s="40" customFormat="1" ht="20.25" customHeight="1" x14ac:dyDescent="0.2">
      <c r="A254" s="41">
        <v>51653</v>
      </c>
      <c r="B254" s="42">
        <f t="shared" si="22"/>
        <v>0</v>
      </c>
      <c r="C254" s="117"/>
      <c r="D254" s="43">
        <f t="shared" si="23"/>
        <v>0</v>
      </c>
      <c r="E254" s="44">
        <f t="shared" si="21"/>
        <v>0</v>
      </c>
      <c r="F254" s="43">
        <f t="shared" si="24"/>
        <v>0</v>
      </c>
      <c r="G254" s="45" t="e">
        <f>IF(AND(C254&lt;&gt;"",SUM(G$27:G253)&lt;E$19),$E$19/$E$23,0)</f>
        <v>#N/A</v>
      </c>
      <c r="H254" s="43">
        <f t="shared" si="25"/>
        <v>0</v>
      </c>
      <c r="I254" s="43">
        <f t="shared" si="27"/>
        <v>0</v>
      </c>
      <c r="J254" s="78" t="str">
        <f t="shared" si="26"/>
        <v>2040–2041</v>
      </c>
      <c r="K254" s="78"/>
      <c r="L254" s="89"/>
      <c r="M254" s="78"/>
      <c r="N254" s="87"/>
      <c r="O254" s="79"/>
      <c r="Q254" s="46"/>
    </row>
    <row r="255" spans="1:17" s="40" customFormat="1" ht="20.25" customHeight="1" x14ac:dyDescent="0.2">
      <c r="A255" s="41">
        <v>51683</v>
      </c>
      <c r="B255" s="42">
        <f t="shared" si="22"/>
        <v>0</v>
      </c>
      <c r="C255" s="117"/>
      <c r="D255" s="43">
        <f t="shared" si="23"/>
        <v>0</v>
      </c>
      <c r="E255" s="44">
        <f t="shared" si="21"/>
        <v>0</v>
      </c>
      <c r="F255" s="43">
        <f t="shared" si="24"/>
        <v>0</v>
      </c>
      <c r="G255" s="45" t="e">
        <f>IF(AND(C255&lt;&gt;"",SUM(G$27:G254)&lt;E$19),$E$19/$E$23,0)</f>
        <v>#N/A</v>
      </c>
      <c r="H255" s="43">
        <f t="shared" si="25"/>
        <v>0</v>
      </c>
      <c r="I255" s="43">
        <f t="shared" si="27"/>
        <v>0</v>
      </c>
      <c r="J255" s="78" t="str">
        <f t="shared" si="26"/>
        <v>2041–2042</v>
      </c>
      <c r="K255" s="78"/>
      <c r="L255" s="89"/>
      <c r="M255" s="78"/>
      <c r="N255" s="87"/>
      <c r="O255" s="79"/>
      <c r="Q255" s="46"/>
    </row>
    <row r="256" spans="1:17" s="40" customFormat="1" ht="20.25" customHeight="1" x14ac:dyDescent="0.2">
      <c r="A256" s="41">
        <v>51714</v>
      </c>
      <c r="B256" s="42">
        <f t="shared" si="22"/>
        <v>0</v>
      </c>
      <c r="C256" s="117"/>
      <c r="D256" s="43">
        <f t="shared" si="23"/>
        <v>0</v>
      </c>
      <c r="E256" s="44">
        <f t="shared" si="21"/>
        <v>0</v>
      </c>
      <c r="F256" s="43">
        <f t="shared" si="24"/>
        <v>0</v>
      </c>
      <c r="G256" s="45" t="e">
        <f>IF(AND(C256&lt;&gt;"",SUM(G$27:G255)&lt;E$19),$E$19/$E$23,0)</f>
        <v>#N/A</v>
      </c>
      <c r="H256" s="43">
        <f t="shared" si="25"/>
        <v>0</v>
      </c>
      <c r="I256" s="43">
        <f t="shared" si="27"/>
        <v>0</v>
      </c>
      <c r="J256" s="78" t="str">
        <f t="shared" si="26"/>
        <v>2041–2042</v>
      </c>
      <c r="K256" s="78"/>
      <c r="L256" s="89"/>
      <c r="M256" s="78"/>
      <c r="N256" s="87"/>
      <c r="O256" s="79"/>
      <c r="Q256" s="46"/>
    </row>
    <row r="257" spans="1:17" s="40" customFormat="1" ht="20.25" customHeight="1" x14ac:dyDescent="0.2">
      <c r="A257" s="41">
        <v>51745</v>
      </c>
      <c r="B257" s="42">
        <f t="shared" si="22"/>
        <v>0</v>
      </c>
      <c r="C257" s="117"/>
      <c r="D257" s="43">
        <f t="shared" si="23"/>
        <v>0</v>
      </c>
      <c r="E257" s="44">
        <f t="shared" si="21"/>
        <v>0</v>
      </c>
      <c r="F257" s="43">
        <f t="shared" si="24"/>
        <v>0</v>
      </c>
      <c r="G257" s="45" t="e">
        <f>IF(AND(C257&lt;&gt;"",SUM(G$27:G256)&lt;E$19),$E$19/$E$23,0)</f>
        <v>#N/A</v>
      </c>
      <c r="H257" s="43">
        <f t="shared" si="25"/>
        <v>0</v>
      </c>
      <c r="I257" s="43">
        <f t="shared" si="27"/>
        <v>0</v>
      </c>
      <c r="J257" s="78" t="str">
        <f t="shared" si="26"/>
        <v>2041–2042</v>
      </c>
      <c r="K257" s="78"/>
      <c r="L257" s="89"/>
      <c r="M257" s="78"/>
      <c r="N257" s="87"/>
      <c r="O257" s="79"/>
      <c r="Q257" s="46"/>
    </row>
    <row r="258" spans="1:17" s="40" customFormat="1" ht="20.25" customHeight="1" x14ac:dyDescent="0.2">
      <c r="A258" s="41">
        <v>51775</v>
      </c>
      <c r="B258" s="42">
        <f t="shared" si="22"/>
        <v>0</v>
      </c>
      <c r="C258" s="117"/>
      <c r="D258" s="43">
        <f t="shared" si="23"/>
        <v>0</v>
      </c>
      <c r="E258" s="44">
        <f t="shared" si="21"/>
        <v>0</v>
      </c>
      <c r="F258" s="43">
        <f t="shared" si="24"/>
        <v>0</v>
      </c>
      <c r="G258" s="45" t="e">
        <f>IF(AND(C258&lt;&gt;"",SUM(G$27:G257)&lt;E$19),$E$19/$E$23,0)</f>
        <v>#N/A</v>
      </c>
      <c r="H258" s="43">
        <f t="shared" si="25"/>
        <v>0</v>
      </c>
      <c r="I258" s="43">
        <f t="shared" si="27"/>
        <v>0</v>
      </c>
      <c r="J258" s="78" t="str">
        <f t="shared" si="26"/>
        <v>2041–2042</v>
      </c>
      <c r="K258" s="78"/>
      <c r="L258" s="89"/>
      <c r="M258" s="78"/>
      <c r="N258" s="87"/>
      <c r="O258" s="79"/>
      <c r="Q258" s="46"/>
    </row>
    <row r="259" spans="1:17" s="40" customFormat="1" ht="20.25" customHeight="1" x14ac:dyDescent="0.2">
      <c r="A259" s="41">
        <v>51806</v>
      </c>
      <c r="B259" s="42">
        <f t="shared" si="22"/>
        <v>0</v>
      </c>
      <c r="C259" s="117"/>
      <c r="D259" s="43">
        <f t="shared" si="23"/>
        <v>0</v>
      </c>
      <c r="E259" s="44">
        <f t="shared" si="21"/>
        <v>0</v>
      </c>
      <c r="F259" s="43">
        <f t="shared" si="24"/>
        <v>0</v>
      </c>
      <c r="G259" s="45" t="e">
        <f>IF(AND(C259&lt;&gt;"",SUM(G$27:G258)&lt;E$19),$E$19/$E$23,0)</f>
        <v>#N/A</v>
      </c>
      <c r="H259" s="43">
        <f t="shared" si="25"/>
        <v>0</v>
      </c>
      <c r="I259" s="43">
        <f t="shared" si="27"/>
        <v>0</v>
      </c>
      <c r="J259" s="78" t="str">
        <f t="shared" si="26"/>
        <v>2041–2042</v>
      </c>
      <c r="K259" s="78"/>
      <c r="L259" s="89"/>
      <c r="M259" s="78"/>
      <c r="N259" s="87"/>
      <c r="O259" s="79"/>
      <c r="Q259" s="46"/>
    </row>
    <row r="260" spans="1:17" s="40" customFormat="1" ht="20.25" customHeight="1" x14ac:dyDescent="0.2">
      <c r="A260" s="41">
        <v>51836</v>
      </c>
      <c r="B260" s="42">
        <f t="shared" si="22"/>
        <v>0</v>
      </c>
      <c r="C260" s="117"/>
      <c r="D260" s="43">
        <f t="shared" si="23"/>
        <v>0</v>
      </c>
      <c r="E260" s="44">
        <f t="shared" si="21"/>
        <v>0</v>
      </c>
      <c r="F260" s="43">
        <f t="shared" si="24"/>
        <v>0</v>
      </c>
      <c r="G260" s="45" t="e">
        <f>IF(AND(C260&lt;&gt;"",SUM(G$27:G259)&lt;E$19),$E$19/$E$23,0)</f>
        <v>#N/A</v>
      </c>
      <c r="H260" s="43">
        <f t="shared" si="25"/>
        <v>0</v>
      </c>
      <c r="I260" s="43">
        <f t="shared" si="27"/>
        <v>0</v>
      </c>
      <c r="J260" s="78" t="str">
        <f t="shared" si="26"/>
        <v>2041–2042</v>
      </c>
      <c r="K260" s="78"/>
      <c r="L260" s="89"/>
      <c r="M260" s="78"/>
      <c r="N260" s="87"/>
      <c r="O260" s="79"/>
      <c r="Q260" s="46"/>
    </row>
    <row r="261" spans="1:17" s="40" customFormat="1" ht="20.25" customHeight="1" x14ac:dyDescent="0.2">
      <c r="A261" s="41">
        <v>51867</v>
      </c>
      <c r="B261" s="42">
        <f t="shared" si="22"/>
        <v>0</v>
      </c>
      <c r="C261" s="117"/>
      <c r="D261" s="43">
        <f t="shared" si="23"/>
        <v>0</v>
      </c>
      <c r="E261" s="44">
        <f t="shared" si="21"/>
        <v>0</v>
      </c>
      <c r="F261" s="43">
        <f t="shared" si="24"/>
        <v>0</v>
      </c>
      <c r="G261" s="45" t="e">
        <f>IF(AND(C261&lt;&gt;"",SUM(G$27:G260)&lt;E$19),$E$19/$E$23,0)</f>
        <v>#N/A</v>
      </c>
      <c r="H261" s="43">
        <f t="shared" si="25"/>
        <v>0</v>
      </c>
      <c r="I261" s="43">
        <f t="shared" si="27"/>
        <v>0</v>
      </c>
      <c r="J261" s="78" t="str">
        <f t="shared" si="26"/>
        <v>2041–2042</v>
      </c>
      <c r="K261" s="78"/>
      <c r="L261" s="89"/>
      <c r="M261" s="78"/>
      <c r="N261" s="87"/>
      <c r="O261" s="79"/>
      <c r="Q261" s="46"/>
    </row>
    <row r="262" spans="1:17" s="40" customFormat="1" ht="20.25" customHeight="1" x14ac:dyDescent="0.2">
      <c r="A262" s="41">
        <v>51898</v>
      </c>
      <c r="B262" s="42">
        <f t="shared" si="22"/>
        <v>0</v>
      </c>
      <c r="C262" s="117"/>
      <c r="D262" s="43">
        <f t="shared" si="23"/>
        <v>0</v>
      </c>
      <c r="E262" s="44">
        <f t="shared" si="21"/>
        <v>0</v>
      </c>
      <c r="F262" s="43">
        <f t="shared" si="24"/>
        <v>0</v>
      </c>
      <c r="G262" s="45" t="e">
        <f>IF(AND(C262&lt;&gt;"",SUM(G$27:G261)&lt;E$19),$E$19/$E$23,0)</f>
        <v>#N/A</v>
      </c>
      <c r="H262" s="43">
        <f t="shared" si="25"/>
        <v>0</v>
      </c>
      <c r="I262" s="43">
        <f t="shared" si="27"/>
        <v>0</v>
      </c>
      <c r="J262" s="78" t="str">
        <f t="shared" si="26"/>
        <v>2041–2042</v>
      </c>
      <c r="K262" s="78"/>
      <c r="L262" s="89"/>
      <c r="M262" s="78"/>
      <c r="N262" s="87"/>
      <c r="O262" s="79"/>
      <c r="Q262" s="46"/>
    </row>
    <row r="263" spans="1:17" s="40" customFormat="1" ht="20.25" customHeight="1" x14ac:dyDescent="0.2">
      <c r="A263" s="41">
        <v>51926</v>
      </c>
      <c r="B263" s="42">
        <f t="shared" si="22"/>
        <v>0</v>
      </c>
      <c r="C263" s="117"/>
      <c r="D263" s="43">
        <f t="shared" si="23"/>
        <v>0</v>
      </c>
      <c r="E263" s="44">
        <f t="shared" si="21"/>
        <v>0</v>
      </c>
      <c r="F263" s="43">
        <f t="shared" si="24"/>
        <v>0</v>
      </c>
      <c r="G263" s="45" t="e">
        <f>IF(AND(C263&lt;&gt;"",SUM(G$27:G262)&lt;E$19),$E$19/$E$23,0)</f>
        <v>#N/A</v>
      </c>
      <c r="H263" s="43">
        <f t="shared" si="25"/>
        <v>0</v>
      </c>
      <c r="I263" s="43">
        <f t="shared" si="27"/>
        <v>0</v>
      </c>
      <c r="J263" s="78" t="str">
        <f t="shared" si="26"/>
        <v>2041–2042</v>
      </c>
      <c r="K263" s="78"/>
      <c r="L263" s="89"/>
      <c r="M263" s="78"/>
      <c r="N263" s="87"/>
      <c r="O263" s="79"/>
      <c r="Q263" s="46"/>
    </row>
    <row r="264" spans="1:17" s="40" customFormat="1" ht="20.25" customHeight="1" x14ac:dyDescent="0.2">
      <c r="A264" s="41">
        <v>51957</v>
      </c>
      <c r="B264" s="42">
        <f t="shared" si="22"/>
        <v>0</v>
      </c>
      <c r="C264" s="117"/>
      <c r="D264" s="43">
        <f t="shared" si="23"/>
        <v>0</v>
      </c>
      <c r="E264" s="44">
        <f t="shared" si="21"/>
        <v>0</v>
      </c>
      <c r="F264" s="43">
        <f t="shared" si="24"/>
        <v>0</v>
      </c>
      <c r="G264" s="45" t="e">
        <f>IF(AND(C264&lt;&gt;"",SUM(G$27:G263)&lt;E$19),$E$19/$E$23,0)</f>
        <v>#N/A</v>
      </c>
      <c r="H264" s="43">
        <f t="shared" si="25"/>
        <v>0</v>
      </c>
      <c r="I264" s="43">
        <f t="shared" si="27"/>
        <v>0</v>
      </c>
      <c r="J264" s="78" t="str">
        <f t="shared" si="26"/>
        <v>2041–2042</v>
      </c>
      <c r="K264" s="78"/>
      <c r="L264" s="89"/>
      <c r="M264" s="78"/>
      <c r="N264" s="87"/>
      <c r="O264" s="79"/>
      <c r="Q264" s="46"/>
    </row>
    <row r="265" spans="1:17" s="40" customFormat="1" ht="20.25" customHeight="1" x14ac:dyDescent="0.2">
      <c r="A265" s="41">
        <v>51987</v>
      </c>
      <c r="B265" s="42">
        <f t="shared" si="22"/>
        <v>0</v>
      </c>
      <c r="C265" s="117"/>
      <c r="D265" s="43">
        <f t="shared" si="23"/>
        <v>0</v>
      </c>
      <c r="E265" s="44">
        <f t="shared" si="21"/>
        <v>0</v>
      </c>
      <c r="F265" s="43">
        <f t="shared" si="24"/>
        <v>0</v>
      </c>
      <c r="G265" s="45" t="e">
        <f>IF(AND(C265&lt;&gt;"",SUM(G$27:G264)&lt;E$19),$E$19/$E$23,0)</f>
        <v>#N/A</v>
      </c>
      <c r="H265" s="43">
        <f t="shared" si="25"/>
        <v>0</v>
      </c>
      <c r="I265" s="43">
        <f t="shared" si="27"/>
        <v>0</v>
      </c>
      <c r="J265" s="78" t="str">
        <f t="shared" si="26"/>
        <v>2041–2042</v>
      </c>
      <c r="K265" s="78"/>
      <c r="L265" s="89"/>
      <c r="M265" s="78"/>
      <c r="N265" s="87"/>
      <c r="O265" s="79"/>
      <c r="Q265" s="46"/>
    </row>
    <row r="266" spans="1:17" s="40" customFormat="1" ht="20.25" customHeight="1" x14ac:dyDescent="0.2">
      <c r="A266" s="41">
        <v>52018</v>
      </c>
      <c r="B266" s="42">
        <f t="shared" si="22"/>
        <v>0</v>
      </c>
      <c r="C266" s="117"/>
      <c r="D266" s="43">
        <f t="shared" si="23"/>
        <v>0</v>
      </c>
      <c r="E266" s="44">
        <f t="shared" si="21"/>
        <v>0</v>
      </c>
      <c r="F266" s="43">
        <f t="shared" si="24"/>
        <v>0</v>
      </c>
      <c r="G266" s="45" t="e">
        <f>IF(AND(C266&lt;&gt;"",SUM(G$27:G265)&lt;E$19),$E$19/$E$23,0)</f>
        <v>#N/A</v>
      </c>
      <c r="H266" s="43">
        <f t="shared" si="25"/>
        <v>0</v>
      </c>
      <c r="I266" s="43">
        <f t="shared" si="27"/>
        <v>0</v>
      </c>
      <c r="J266" s="78" t="str">
        <f t="shared" si="26"/>
        <v>2041–2042</v>
      </c>
      <c r="K266" s="78"/>
      <c r="L266" s="89"/>
      <c r="M266" s="78"/>
      <c r="N266" s="87"/>
      <c r="O266" s="79"/>
      <c r="Q266" s="46"/>
    </row>
    <row r="267" spans="1:17" s="40" customFormat="1" ht="20.25" customHeight="1" x14ac:dyDescent="0.2">
      <c r="A267" s="41">
        <v>52048</v>
      </c>
      <c r="B267" s="42">
        <f t="shared" si="22"/>
        <v>0</v>
      </c>
      <c r="C267" s="117"/>
      <c r="D267" s="43">
        <f t="shared" si="23"/>
        <v>0</v>
      </c>
      <c r="E267" s="44">
        <f t="shared" si="21"/>
        <v>0</v>
      </c>
      <c r="F267" s="43">
        <f t="shared" si="24"/>
        <v>0</v>
      </c>
      <c r="G267" s="45" t="e">
        <f>IF(AND(C267&lt;&gt;"",SUM(G$27:G266)&lt;E$19),$E$19/$E$23,0)</f>
        <v>#N/A</v>
      </c>
      <c r="H267" s="43">
        <f t="shared" si="25"/>
        <v>0</v>
      </c>
      <c r="I267" s="43">
        <f t="shared" si="27"/>
        <v>0</v>
      </c>
      <c r="J267" s="78" t="str">
        <f t="shared" si="26"/>
        <v>2042–2043</v>
      </c>
      <c r="K267" s="78"/>
      <c r="L267" s="89"/>
      <c r="M267" s="78"/>
      <c r="N267" s="87"/>
      <c r="O267" s="79"/>
      <c r="Q267" s="46"/>
    </row>
    <row r="268" spans="1:17" s="40" customFormat="1" ht="20.25" customHeight="1" x14ac:dyDescent="0.2">
      <c r="A268" s="41">
        <v>52079</v>
      </c>
      <c r="B268" s="42">
        <f t="shared" si="22"/>
        <v>0</v>
      </c>
      <c r="C268" s="117"/>
      <c r="D268" s="43">
        <f t="shared" si="23"/>
        <v>0</v>
      </c>
      <c r="E268" s="44">
        <f t="shared" si="21"/>
        <v>0</v>
      </c>
      <c r="F268" s="43">
        <f t="shared" si="24"/>
        <v>0</v>
      </c>
      <c r="G268" s="45" t="e">
        <f>IF(AND(C268&lt;&gt;"",SUM(G$27:G267)&lt;E$19),$E$19/$E$23,0)</f>
        <v>#N/A</v>
      </c>
      <c r="H268" s="43">
        <f t="shared" si="25"/>
        <v>0</v>
      </c>
      <c r="I268" s="43">
        <f t="shared" si="27"/>
        <v>0</v>
      </c>
      <c r="J268" s="78" t="str">
        <f t="shared" si="26"/>
        <v>2042–2043</v>
      </c>
      <c r="K268" s="78"/>
      <c r="L268" s="89"/>
      <c r="M268" s="78"/>
      <c r="N268" s="87"/>
      <c r="O268" s="79"/>
      <c r="Q268" s="46"/>
    </row>
    <row r="269" spans="1:17" s="40" customFormat="1" ht="20.25" customHeight="1" x14ac:dyDescent="0.2">
      <c r="A269" s="41">
        <v>52110</v>
      </c>
      <c r="B269" s="42">
        <f t="shared" si="22"/>
        <v>0</v>
      </c>
      <c r="C269" s="117"/>
      <c r="D269" s="43">
        <f t="shared" si="23"/>
        <v>0</v>
      </c>
      <c r="E269" s="44">
        <f t="shared" si="21"/>
        <v>0</v>
      </c>
      <c r="F269" s="43">
        <f t="shared" si="24"/>
        <v>0</v>
      </c>
      <c r="G269" s="45" t="e">
        <f>IF(AND(C269&lt;&gt;"",SUM(G$27:G268)&lt;E$19),$E$19/$E$23,0)</f>
        <v>#N/A</v>
      </c>
      <c r="H269" s="43">
        <f t="shared" si="25"/>
        <v>0</v>
      </c>
      <c r="I269" s="43">
        <f t="shared" si="27"/>
        <v>0</v>
      </c>
      <c r="J269" s="78" t="str">
        <f t="shared" si="26"/>
        <v>2042–2043</v>
      </c>
      <c r="K269" s="78"/>
      <c r="L269" s="89"/>
      <c r="M269" s="78"/>
      <c r="N269" s="87"/>
      <c r="O269" s="79"/>
      <c r="Q269" s="46"/>
    </row>
    <row r="270" spans="1:17" s="40" customFormat="1" ht="20.25" customHeight="1" x14ac:dyDescent="0.2">
      <c r="A270" s="41">
        <v>52140</v>
      </c>
      <c r="B270" s="42">
        <f t="shared" si="22"/>
        <v>0</v>
      </c>
      <c r="C270" s="117"/>
      <c r="D270" s="43">
        <f t="shared" si="23"/>
        <v>0</v>
      </c>
      <c r="E270" s="44">
        <f t="shared" si="21"/>
        <v>0</v>
      </c>
      <c r="F270" s="43">
        <f t="shared" si="24"/>
        <v>0</v>
      </c>
      <c r="G270" s="45" t="e">
        <f>IF(AND(C270&lt;&gt;"",SUM(G$27:G269)&lt;E$19),$E$19/$E$23,0)</f>
        <v>#N/A</v>
      </c>
      <c r="H270" s="43">
        <f t="shared" si="25"/>
        <v>0</v>
      </c>
      <c r="I270" s="43">
        <f t="shared" si="27"/>
        <v>0</v>
      </c>
      <c r="J270" s="78" t="str">
        <f t="shared" si="26"/>
        <v>2042–2043</v>
      </c>
      <c r="K270" s="78"/>
      <c r="L270" s="89"/>
      <c r="M270" s="78"/>
      <c r="N270" s="87"/>
      <c r="O270" s="79"/>
      <c r="Q270" s="46"/>
    </row>
    <row r="271" spans="1:17" s="40" customFormat="1" ht="20.25" customHeight="1" x14ac:dyDescent="0.2">
      <c r="A271" s="41">
        <v>52171</v>
      </c>
      <c r="B271" s="42">
        <f t="shared" si="22"/>
        <v>0</v>
      </c>
      <c r="C271" s="117"/>
      <c r="D271" s="43">
        <f t="shared" si="23"/>
        <v>0</v>
      </c>
      <c r="E271" s="44">
        <f t="shared" si="21"/>
        <v>0</v>
      </c>
      <c r="F271" s="43">
        <f t="shared" si="24"/>
        <v>0</v>
      </c>
      <c r="G271" s="45" t="e">
        <f>IF(AND(C271&lt;&gt;"",SUM(G$27:G270)&lt;E$19),$E$19/$E$23,0)</f>
        <v>#N/A</v>
      </c>
      <c r="H271" s="43">
        <f t="shared" si="25"/>
        <v>0</v>
      </c>
      <c r="I271" s="43">
        <f t="shared" si="27"/>
        <v>0</v>
      </c>
      <c r="J271" s="78" t="str">
        <f t="shared" si="26"/>
        <v>2042–2043</v>
      </c>
      <c r="K271" s="78"/>
      <c r="L271" s="89"/>
      <c r="M271" s="78"/>
      <c r="N271" s="87"/>
      <c r="O271" s="79"/>
      <c r="Q271" s="46"/>
    </row>
    <row r="272" spans="1:17" s="40" customFormat="1" ht="20.25" customHeight="1" x14ac:dyDescent="0.2">
      <c r="A272" s="41">
        <v>52201</v>
      </c>
      <c r="B272" s="42">
        <f t="shared" si="22"/>
        <v>0</v>
      </c>
      <c r="C272" s="117"/>
      <c r="D272" s="43">
        <f t="shared" si="23"/>
        <v>0</v>
      </c>
      <c r="E272" s="44">
        <f t="shared" si="21"/>
        <v>0</v>
      </c>
      <c r="F272" s="43">
        <f t="shared" si="24"/>
        <v>0</v>
      </c>
      <c r="G272" s="45" t="e">
        <f>IF(AND(C272&lt;&gt;"",SUM(G$27:G271)&lt;E$19),$E$19/$E$23,0)</f>
        <v>#N/A</v>
      </c>
      <c r="H272" s="43">
        <f t="shared" si="25"/>
        <v>0</v>
      </c>
      <c r="I272" s="43">
        <f t="shared" si="27"/>
        <v>0</v>
      </c>
      <c r="J272" s="78" t="str">
        <f t="shared" si="26"/>
        <v>2042–2043</v>
      </c>
      <c r="K272" s="78"/>
      <c r="L272" s="89"/>
      <c r="M272" s="78"/>
      <c r="N272" s="87"/>
      <c r="O272" s="79"/>
      <c r="Q272" s="46"/>
    </row>
    <row r="273" spans="1:17" s="40" customFormat="1" ht="20.25" customHeight="1" x14ac:dyDescent="0.2">
      <c r="A273" s="41">
        <v>52232</v>
      </c>
      <c r="B273" s="42">
        <f t="shared" si="22"/>
        <v>0</v>
      </c>
      <c r="C273" s="117"/>
      <c r="D273" s="43">
        <f t="shared" si="23"/>
        <v>0</v>
      </c>
      <c r="E273" s="44">
        <f t="shared" si="21"/>
        <v>0</v>
      </c>
      <c r="F273" s="43">
        <f t="shared" si="24"/>
        <v>0</v>
      </c>
      <c r="G273" s="45" t="e">
        <f>IF(AND(C273&lt;&gt;"",SUM(G$27:G272)&lt;E$19),$E$19/$E$23,0)</f>
        <v>#N/A</v>
      </c>
      <c r="H273" s="43">
        <f t="shared" si="25"/>
        <v>0</v>
      </c>
      <c r="I273" s="43">
        <f t="shared" si="27"/>
        <v>0</v>
      </c>
      <c r="J273" s="78" t="str">
        <f t="shared" si="26"/>
        <v>2042–2043</v>
      </c>
      <c r="K273" s="78"/>
      <c r="L273" s="89"/>
      <c r="M273" s="78"/>
      <c r="N273" s="87"/>
      <c r="O273" s="79"/>
      <c r="Q273" s="46"/>
    </row>
    <row r="274" spans="1:17" s="40" customFormat="1" ht="20.25" customHeight="1" x14ac:dyDescent="0.2">
      <c r="A274" s="41">
        <v>52263</v>
      </c>
      <c r="B274" s="42">
        <f t="shared" si="22"/>
        <v>0</v>
      </c>
      <c r="C274" s="117"/>
      <c r="D274" s="43">
        <f t="shared" si="23"/>
        <v>0</v>
      </c>
      <c r="E274" s="44">
        <f t="shared" si="21"/>
        <v>0</v>
      </c>
      <c r="F274" s="43">
        <f t="shared" si="24"/>
        <v>0</v>
      </c>
      <c r="G274" s="45" t="e">
        <f>IF(AND(C274&lt;&gt;"",SUM(G$27:G273)&lt;E$19),$E$19/$E$23,0)</f>
        <v>#N/A</v>
      </c>
      <c r="H274" s="43">
        <f t="shared" si="25"/>
        <v>0</v>
      </c>
      <c r="I274" s="43">
        <f t="shared" si="27"/>
        <v>0</v>
      </c>
      <c r="J274" s="78" t="str">
        <f t="shared" si="26"/>
        <v>2042–2043</v>
      </c>
      <c r="K274" s="78"/>
      <c r="L274" s="89"/>
      <c r="M274" s="78"/>
      <c r="N274" s="87"/>
      <c r="O274" s="79"/>
      <c r="Q274" s="46"/>
    </row>
    <row r="275" spans="1:17" s="40" customFormat="1" ht="20.25" customHeight="1" x14ac:dyDescent="0.2">
      <c r="A275" s="41">
        <v>52291</v>
      </c>
      <c r="B275" s="42">
        <f t="shared" si="22"/>
        <v>0</v>
      </c>
      <c r="C275" s="117"/>
      <c r="D275" s="43">
        <f t="shared" si="23"/>
        <v>0</v>
      </c>
      <c r="E275" s="44">
        <f t="shared" si="21"/>
        <v>0</v>
      </c>
      <c r="F275" s="43">
        <f t="shared" si="24"/>
        <v>0</v>
      </c>
      <c r="G275" s="45" t="e">
        <f>IF(AND(C275&lt;&gt;"",SUM(G$27:G274)&lt;E$19),$E$19/$E$23,0)</f>
        <v>#N/A</v>
      </c>
      <c r="H275" s="43">
        <f t="shared" si="25"/>
        <v>0</v>
      </c>
      <c r="I275" s="43">
        <f t="shared" si="27"/>
        <v>0</v>
      </c>
      <c r="J275" s="78" t="str">
        <f t="shared" si="26"/>
        <v>2042–2043</v>
      </c>
      <c r="K275" s="78"/>
      <c r="L275" s="89"/>
      <c r="M275" s="78"/>
      <c r="N275" s="87"/>
      <c r="O275" s="79"/>
      <c r="Q275" s="46"/>
    </row>
    <row r="276" spans="1:17" s="40" customFormat="1" ht="20.25" customHeight="1" x14ac:dyDescent="0.2">
      <c r="A276" s="41">
        <v>52322</v>
      </c>
      <c r="B276" s="42">
        <f t="shared" si="22"/>
        <v>0</v>
      </c>
      <c r="C276" s="117"/>
      <c r="D276" s="43">
        <f t="shared" si="23"/>
        <v>0</v>
      </c>
      <c r="E276" s="44">
        <f t="shared" si="21"/>
        <v>0</v>
      </c>
      <c r="F276" s="43">
        <f t="shared" si="24"/>
        <v>0</v>
      </c>
      <c r="G276" s="45" t="e">
        <f>IF(AND(C276&lt;&gt;"",SUM(G$27:G275)&lt;E$19),$E$19/$E$23,0)</f>
        <v>#N/A</v>
      </c>
      <c r="H276" s="43">
        <f t="shared" si="25"/>
        <v>0</v>
      </c>
      <c r="I276" s="43">
        <f t="shared" si="27"/>
        <v>0</v>
      </c>
      <c r="J276" s="78" t="str">
        <f t="shared" si="26"/>
        <v>2042–2043</v>
      </c>
      <c r="K276" s="78"/>
      <c r="L276" s="89"/>
      <c r="M276" s="78"/>
      <c r="N276" s="87"/>
      <c r="O276" s="79"/>
      <c r="Q276" s="46"/>
    </row>
    <row r="277" spans="1:17" s="40" customFormat="1" ht="20.25" customHeight="1" x14ac:dyDescent="0.2">
      <c r="A277" s="41">
        <v>52352</v>
      </c>
      <c r="B277" s="42">
        <f t="shared" si="22"/>
        <v>0</v>
      </c>
      <c r="C277" s="117"/>
      <c r="D277" s="43">
        <f t="shared" si="23"/>
        <v>0</v>
      </c>
      <c r="E277" s="44">
        <f t="shared" si="21"/>
        <v>0</v>
      </c>
      <c r="F277" s="43">
        <f t="shared" si="24"/>
        <v>0</v>
      </c>
      <c r="G277" s="45" t="e">
        <f>IF(AND(C277&lt;&gt;"",SUM(G$27:G276)&lt;E$19),$E$19/$E$23,0)</f>
        <v>#N/A</v>
      </c>
      <c r="H277" s="43">
        <f t="shared" si="25"/>
        <v>0</v>
      </c>
      <c r="I277" s="43">
        <f t="shared" si="27"/>
        <v>0</v>
      </c>
      <c r="J277" s="78" t="str">
        <f t="shared" si="26"/>
        <v>2042–2043</v>
      </c>
      <c r="K277" s="78"/>
      <c r="L277" s="89"/>
      <c r="M277" s="78"/>
      <c r="N277" s="87"/>
      <c r="O277" s="79"/>
      <c r="Q277" s="46"/>
    </row>
    <row r="278" spans="1:17" s="40" customFormat="1" ht="20.25" customHeight="1" x14ac:dyDescent="0.2">
      <c r="A278" s="41">
        <v>52383</v>
      </c>
      <c r="B278" s="42">
        <f t="shared" si="22"/>
        <v>0</v>
      </c>
      <c r="C278" s="117"/>
      <c r="D278" s="43">
        <f t="shared" si="23"/>
        <v>0</v>
      </c>
      <c r="E278" s="44">
        <f t="shared" si="21"/>
        <v>0</v>
      </c>
      <c r="F278" s="43">
        <f t="shared" si="24"/>
        <v>0</v>
      </c>
      <c r="G278" s="45" t="e">
        <f>IF(AND(C278&lt;&gt;"",SUM(G$27:G277)&lt;E$19),$E$19/$E$23,0)</f>
        <v>#N/A</v>
      </c>
      <c r="H278" s="43">
        <f t="shared" si="25"/>
        <v>0</v>
      </c>
      <c r="I278" s="43">
        <f t="shared" si="27"/>
        <v>0</v>
      </c>
      <c r="J278" s="78" t="str">
        <f t="shared" si="26"/>
        <v>2042–2043</v>
      </c>
      <c r="K278" s="78"/>
      <c r="L278" s="89"/>
      <c r="M278" s="78"/>
      <c r="N278" s="87"/>
      <c r="O278" s="79"/>
      <c r="Q278" s="46"/>
    </row>
    <row r="279" spans="1:17" s="40" customFormat="1" ht="20.25" customHeight="1" x14ac:dyDescent="0.2">
      <c r="A279" s="41">
        <v>52413</v>
      </c>
      <c r="B279" s="42">
        <f t="shared" si="22"/>
        <v>0</v>
      </c>
      <c r="C279" s="117"/>
      <c r="D279" s="43">
        <f t="shared" si="23"/>
        <v>0</v>
      </c>
      <c r="E279" s="44">
        <f t="shared" si="21"/>
        <v>0</v>
      </c>
      <c r="F279" s="43">
        <f t="shared" si="24"/>
        <v>0</v>
      </c>
      <c r="G279" s="45" t="e">
        <f>IF(AND(C279&lt;&gt;"",SUM(G$27:G278)&lt;E$19),$E$19/$E$23,0)</f>
        <v>#N/A</v>
      </c>
      <c r="H279" s="43">
        <f t="shared" si="25"/>
        <v>0</v>
      </c>
      <c r="I279" s="43">
        <f t="shared" si="27"/>
        <v>0</v>
      </c>
      <c r="J279" s="78" t="str">
        <f t="shared" si="26"/>
        <v>2043–2044</v>
      </c>
      <c r="K279" s="78"/>
      <c r="L279" s="89"/>
      <c r="M279" s="78"/>
      <c r="N279" s="87"/>
      <c r="O279" s="79"/>
      <c r="Q279" s="46"/>
    </row>
    <row r="280" spans="1:17" s="40" customFormat="1" ht="20.25" customHeight="1" x14ac:dyDescent="0.2">
      <c r="A280" s="41">
        <v>52444</v>
      </c>
      <c r="B280" s="42">
        <f t="shared" si="22"/>
        <v>0</v>
      </c>
      <c r="C280" s="117"/>
      <c r="D280" s="43">
        <f t="shared" si="23"/>
        <v>0</v>
      </c>
      <c r="E280" s="44">
        <f t="shared" si="21"/>
        <v>0</v>
      </c>
      <c r="F280" s="43">
        <f t="shared" si="24"/>
        <v>0</v>
      </c>
      <c r="G280" s="45" t="e">
        <f>IF(AND(C280&lt;&gt;"",SUM(G$27:G279)&lt;E$19),$E$19/$E$23,0)</f>
        <v>#N/A</v>
      </c>
      <c r="H280" s="43">
        <f t="shared" si="25"/>
        <v>0</v>
      </c>
      <c r="I280" s="43">
        <f t="shared" si="27"/>
        <v>0</v>
      </c>
      <c r="J280" s="78" t="str">
        <f t="shared" si="26"/>
        <v>2043–2044</v>
      </c>
      <c r="K280" s="78"/>
      <c r="L280" s="89"/>
      <c r="M280" s="78"/>
      <c r="N280" s="87"/>
      <c r="O280" s="79"/>
      <c r="Q280" s="46"/>
    </row>
    <row r="281" spans="1:17" s="40" customFormat="1" ht="20.25" customHeight="1" x14ac:dyDescent="0.2">
      <c r="A281" s="41">
        <v>52475</v>
      </c>
      <c r="B281" s="42">
        <f t="shared" si="22"/>
        <v>0</v>
      </c>
      <c r="C281" s="117"/>
      <c r="D281" s="43">
        <f t="shared" si="23"/>
        <v>0</v>
      </c>
      <c r="E281" s="44">
        <f t="shared" si="21"/>
        <v>0</v>
      </c>
      <c r="F281" s="43">
        <f t="shared" si="24"/>
        <v>0</v>
      </c>
      <c r="G281" s="45" t="e">
        <f>IF(AND(C281&lt;&gt;"",SUM(G$27:G280)&lt;E$19),$E$19/$E$23,0)</f>
        <v>#N/A</v>
      </c>
      <c r="H281" s="43">
        <f t="shared" si="25"/>
        <v>0</v>
      </c>
      <c r="I281" s="43">
        <f t="shared" si="27"/>
        <v>0</v>
      </c>
      <c r="J281" s="78" t="str">
        <f t="shared" si="26"/>
        <v>2043–2044</v>
      </c>
      <c r="K281" s="78"/>
      <c r="L281" s="89"/>
      <c r="M281" s="78"/>
      <c r="N281" s="87"/>
      <c r="O281" s="79"/>
      <c r="Q281" s="46"/>
    </row>
    <row r="282" spans="1:17" s="40" customFormat="1" ht="20.25" customHeight="1" x14ac:dyDescent="0.2">
      <c r="A282" s="41">
        <v>52505</v>
      </c>
      <c r="B282" s="42">
        <f t="shared" si="22"/>
        <v>0</v>
      </c>
      <c r="C282" s="117"/>
      <c r="D282" s="43">
        <f t="shared" si="23"/>
        <v>0</v>
      </c>
      <c r="E282" s="44">
        <f t="shared" si="21"/>
        <v>0</v>
      </c>
      <c r="F282" s="43">
        <f t="shared" si="24"/>
        <v>0</v>
      </c>
      <c r="G282" s="45" t="e">
        <f>IF(AND(C282&lt;&gt;"",SUM(G$27:G281)&lt;E$19),$E$19/$E$23,0)</f>
        <v>#N/A</v>
      </c>
      <c r="H282" s="43">
        <f t="shared" si="25"/>
        <v>0</v>
      </c>
      <c r="I282" s="43">
        <f t="shared" si="27"/>
        <v>0</v>
      </c>
      <c r="J282" s="78" t="str">
        <f t="shared" si="26"/>
        <v>2043–2044</v>
      </c>
      <c r="K282" s="78"/>
      <c r="L282" s="89"/>
      <c r="M282" s="78"/>
      <c r="N282" s="87"/>
      <c r="O282" s="79"/>
      <c r="Q282" s="46"/>
    </row>
    <row r="283" spans="1:17" s="40" customFormat="1" ht="20.25" customHeight="1" x14ac:dyDescent="0.2">
      <c r="A283" s="41">
        <v>52536</v>
      </c>
      <c r="B283" s="42">
        <f t="shared" si="22"/>
        <v>0</v>
      </c>
      <c r="C283" s="117"/>
      <c r="D283" s="43">
        <f t="shared" si="23"/>
        <v>0</v>
      </c>
      <c r="E283" s="44">
        <f t="shared" ref="E283:E346" si="28">C283-D283</f>
        <v>0</v>
      </c>
      <c r="F283" s="43">
        <f t="shared" si="24"/>
        <v>0</v>
      </c>
      <c r="G283" s="45" t="e">
        <f>IF(AND(C283&lt;&gt;"",SUM(G$27:G282)&lt;E$19),$E$19/$E$23,0)</f>
        <v>#N/A</v>
      </c>
      <c r="H283" s="43">
        <f t="shared" si="25"/>
        <v>0</v>
      </c>
      <c r="I283" s="43">
        <f t="shared" si="27"/>
        <v>0</v>
      </c>
      <c r="J283" s="78" t="str">
        <f t="shared" si="26"/>
        <v>2043–2044</v>
      </c>
      <c r="K283" s="78"/>
      <c r="L283" s="89"/>
      <c r="M283" s="78"/>
      <c r="N283" s="87"/>
      <c r="O283" s="79"/>
      <c r="Q283" s="46"/>
    </row>
    <row r="284" spans="1:17" s="40" customFormat="1" ht="20.25" customHeight="1" x14ac:dyDescent="0.2">
      <c r="A284" s="41">
        <v>52566</v>
      </c>
      <c r="B284" s="42">
        <f t="shared" ref="B284:B347" si="29">IF(C284&gt;0,C284*-1,C284)</f>
        <v>0</v>
      </c>
      <c r="C284" s="117"/>
      <c r="D284" s="43">
        <f t="shared" ref="D284:D347" si="30">IF(C284="",0,IF($E$15="Beginning",IF(C283&lt;&gt;"",$F283*$E$6/12,0),IF(C283&lt;&gt;"",$F283*$E$6/12,$E$16*$E$6/12)))</f>
        <v>0</v>
      </c>
      <c r="E284" s="44">
        <f t="shared" si="28"/>
        <v>0</v>
      </c>
      <c r="F284" s="43">
        <f t="shared" ref="F284:F347" si="31">IF(C284="",0,IF(C283="",$E$16-E284,IF(C284&lt;&gt;"",F283-E284)))</f>
        <v>0</v>
      </c>
      <c r="G284" s="45" t="e">
        <f>IF(AND(C284&lt;&gt;"",SUM(G$27:G283)&lt;E$19),$E$19/$E$23,0)</f>
        <v>#N/A</v>
      </c>
      <c r="H284" s="43">
        <f t="shared" ref="H284:H347" si="32">IF(C284&lt;&gt;"",G284+H283,0)</f>
        <v>0</v>
      </c>
      <c r="I284" s="43">
        <f t="shared" si="27"/>
        <v>0</v>
      </c>
      <c r="J284" s="78" t="str">
        <f t="shared" ref="J284:J347" si="33">IF(OR(MONTH(A284)=1,MONTH(A284)=2,MONTH(A284)=3,MONTH(A284)=4,MONTH(A284)=5,MONTH(A284)=6),YEAR(A284)-1&amp;"–"&amp;YEAR(A284),YEAR(A284)&amp;"–"&amp;YEAR(A284)+1)</f>
        <v>2043–2044</v>
      </c>
      <c r="K284" s="78"/>
      <c r="L284" s="89"/>
      <c r="M284" s="78"/>
      <c r="N284" s="87"/>
      <c r="O284" s="79"/>
      <c r="Q284" s="46"/>
    </row>
    <row r="285" spans="1:17" s="40" customFormat="1" ht="20.25" customHeight="1" x14ac:dyDescent="0.2">
      <c r="A285" s="41">
        <v>52597</v>
      </c>
      <c r="B285" s="42">
        <f t="shared" si="29"/>
        <v>0</v>
      </c>
      <c r="C285" s="117"/>
      <c r="D285" s="43">
        <f t="shared" si="30"/>
        <v>0</v>
      </c>
      <c r="E285" s="44">
        <f t="shared" si="28"/>
        <v>0</v>
      </c>
      <c r="F285" s="43">
        <f t="shared" si="31"/>
        <v>0</v>
      </c>
      <c r="G285" s="45" t="e">
        <f>IF(AND(C285&lt;&gt;"",SUM(G$27:G284)&lt;E$19),$E$19/$E$23,0)</f>
        <v>#N/A</v>
      </c>
      <c r="H285" s="43">
        <f t="shared" si="32"/>
        <v>0</v>
      </c>
      <c r="I285" s="43">
        <f t="shared" ref="I285:I348" si="34">IF(C285&lt;&gt;"",$E$19-H285,0)</f>
        <v>0</v>
      </c>
      <c r="J285" s="78" t="str">
        <f t="shared" si="33"/>
        <v>2043–2044</v>
      </c>
      <c r="K285" s="78"/>
      <c r="L285" s="89"/>
      <c r="M285" s="78"/>
      <c r="N285" s="87"/>
      <c r="O285" s="79"/>
      <c r="Q285" s="46"/>
    </row>
    <row r="286" spans="1:17" s="40" customFormat="1" ht="20.25" customHeight="1" x14ac:dyDescent="0.2">
      <c r="A286" s="41">
        <v>52628</v>
      </c>
      <c r="B286" s="42">
        <f t="shared" si="29"/>
        <v>0</v>
      </c>
      <c r="C286" s="117"/>
      <c r="D286" s="43">
        <f t="shared" si="30"/>
        <v>0</v>
      </c>
      <c r="E286" s="44">
        <f t="shared" si="28"/>
        <v>0</v>
      </c>
      <c r="F286" s="43">
        <f t="shared" si="31"/>
        <v>0</v>
      </c>
      <c r="G286" s="45" t="e">
        <f>IF(AND(C286&lt;&gt;"",SUM(G$27:G285)&lt;E$19),$E$19/$E$23,0)</f>
        <v>#N/A</v>
      </c>
      <c r="H286" s="43">
        <f t="shared" si="32"/>
        <v>0</v>
      </c>
      <c r="I286" s="43">
        <f t="shared" si="34"/>
        <v>0</v>
      </c>
      <c r="J286" s="78" t="str">
        <f t="shared" si="33"/>
        <v>2043–2044</v>
      </c>
      <c r="K286" s="78"/>
      <c r="L286" s="89"/>
      <c r="M286" s="78"/>
      <c r="N286" s="87"/>
      <c r="O286" s="79"/>
      <c r="Q286" s="46"/>
    </row>
    <row r="287" spans="1:17" s="40" customFormat="1" ht="20.25" customHeight="1" x14ac:dyDescent="0.2">
      <c r="A287" s="41">
        <v>52657</v>
      </c>
      <c r="B287" s="42">
        <f t="shared" si="29"/>
        <v>0</v>
      </c>
      <c r="C287" s="117"/>
      <c r="D287" s="43">
        <f t="shared" si="30"/>
        <v>0</v>
      </c>
      <c r="E287" s="44">
        <f t="shared" si="28"/>
        <v>0</v>
      </c>
      <c r="F287" s="43">
        <f t="shared" si="31"/>
        <v>0</v>
      </c>
      <c r="G287" s="45" t="e">
        <f>IF(AND(C287&lt;&gt;"",SUM(G$27:G286)&lt;E$19),$E$19/$E$23,0)</f>
        <v>#N/A</v>
      </c>
      <c r="H287" s="43">
        <f t="shared" si="32"/>
        <v>0</v>
      </c>
      <c r="I287" s="43">
        <f t="shared" si="34"/>
        <v>0</v>
      </c>
      <c r="J287" s="78" t="str">
        <f t="shared" si="33"/>
        <v>2043–2044</v>
      </c>
      <c r="K287" s="78"/>
      <c r="L287" s="89"/>
      <c r="M287" s="78"/>
      <c r="N287" s="87"/>
      <c r="O287" s="79"/>
      <c r="Q287" s="46"/>
    </row>
    <row r="288" spans="1:17" s="40" customFormat="1" ht="20.25" customHeight="1" x14ac:dyDescent="0.2">
      <c r="A288" s="41">
        <v>52688</v>
      </c>
      <c r="B288" s="42">
        <f t="shared" si="29"/>
        <v>0</v>
      </c>
      <c r="C288" s="117"/>
      <c r="D288" s="43">
        <f t="shared" si="30"/>
        <v>0</v>
      </c>
      <c r="E288" s="44">
        <f t="shared" si="28"/>
        <v>0</v>
      </c>
      <c r="F288" s="43">
        <f t="shared" si="31"/>
        <v>0</v>
      </c>
      <c r="G288" s="45" t="e">
        <f>IF(AND(C288&lt;&gt;"",SUM(G$27:G287)&lt;E$19),$E$19/$E$23,0)</f>
        <v>#N/A</v>
      </c>
      <c r="H288" s="43">
        <f t="shared" si="32"/>
        <v>0</v>
      </c>
      <c r="I288" s="43">
        <f t="shared" si="34"/>
        <v>0</v>
      </c>
      <c r="J288" s="78" t="str">
        <f t="shared" si="33"/>
        <v>2043–2044</v>
      </c>
      <c r="K288" s="78"/>
      <c r="L288" s="89"/>
      <c r="M288" s="78"/>
      <c r="N288" s="87"/>
      <c r="O288" s="79"/>
      <c r="Q288" s="46"/>
    </row>
    <row r="289" spans="1:17" s="40" customFormat="1" ht="20.25" customHeight="1" x14ac:dyDescent="0.2">
      <c r="A289" s="41">
        <v>52718</v>
      </c>
      <c r="B289" s="42">
        <f t="shared" si="29"/>
        <v>0</v>
      </c>
      <c r="C289" s="117"/>
      <c r="D289" s="43">
        <f t="shared" si="30"/>
        <v>0</v>
      </c>
      <c r="E289" s="44">
        <f t="shared" si="28"/>
        <v>0</v>
      </c>
      <c r="F289" s="43">
        <f t="shared" si="31"/>
        <v>0</v>
      </c>
      <c r="G289" s="45" t="e">
        <f>IF(AND(C289&lt;&gt;"",SUM(G$27:G288)&lt;E$19),$E$19/$E$23,0)</f>
        <v>#N/A</v>
      </c>
      <c r="H289" s="43">
        <f t="shared" si="32"/>
        <v>0</v>
      </c>
      <c r="I289" s="43">
        <f t="shared" si="34"/>
        <v>0</v>
      </c>
      <c r="J289" s="78" t="str">
        <f t="shared" si="33"/>
        <v>2043–2044</v>
      </c>
      <c r="K289" s="78"/>
      <c r="L289" s="89"/>
      <c r="M289" s="78"/>
      <c r="N289" s="87"/>
      <c r="O289" s="79"/>
      <c r="Q289" s="46"/>
    </row>
    <row r="290" spans="1:17" s="40" customFormat="1" ht="20.25" customHeight="1" x14ac:dyDescent="0.2">
      <c r="A290" s="41">
        <v>52749</v>
      </c>
      <c r="B290" s="42">
        <f t="shared" si="29"/>
        <v>0</v>
      </c>
      <c r="C290" s="117"/>
      <c r="D290" s="43">
        <f t="shared" si="30"/>
        <v>0</v>
      </c>
      <c r="E290" s="44">
        <f t="shared" si="28"/>
        <v>0</v>
      </c>
      <c r="F290" s="43">
        <f t="shared" si="31"/>
        <v>0</v>
      </c>
      <c r="G290" s="45" t="e">
        <f>IF(AND(C290&lt;&gt;"",SUM(G$27:G289)&lt;E$19),$E$19/$E$23,0)</f>
        <v>#N/A</v>
      </c>
      <c r="H290" s="43">
        <f t="shared" si="32"/>
        <v>0</v>
      </c>
      <c r="I290" s="43">
        <f t="shared" si="34"/>
        <v>0</v>
      </c>
      <c r="J290" s="78" t="str">
        <f t="shared" si="33"/>
        <v>2043–2044</v>
      </c>
      <c r="K290" s="78"/>
      <c r="L290" s="89"/>
      <c r="M290" s="78"/>
      <c r="N290" s="87"/>
      <c r="O290" s="79"/>
      <c r="Q290" s="46"/>
    </row>
    <row r="291" spans="1:17" s="40" customFormat="1" ht="20.25" customHeight="1" x14ac:dyDescent="0.2">
      <c r="A291" s="41">
        <v>52779</v>
      </c>
      <c r="B291" s="42">
        <f t="shared" si="29"/>
        <v>0</v>
      </c>
      <c r="C291" s="117"/>
      <c r="D291" s="43">
        <f t="shared" si="30"/>
        <v>0</v>
      </c>
      <c r="E291" s="44">
        <f t="shared" si="28"/>
        <v>0</v>
      </c>
      <c r="F291" s="43">
        <f t="shared" si="31"/>
        <v>0</v>
      </c>
      <c r="G291" s="45" t="e">
        <f>IF(AND(C291&lt;&gt;"",SUM(G$27:G290)&lt;E$19),$E$19/$E$23,0)</f>
        <v>#N/A</v>
      </c>
      <c r="H291" s="43">
        <f t="shared" si="32"/>
        <v>0</v>
      </c>
      <c r="I291" s="43">
        <f t="shared" si="34"/>
        <v>0</v>
      </c>
      <c r="J291" s="78" t="str">
        <f t="shared" si="33"/>
        <v>2044–2045</v>
      </c>
      <c r="K291" s="78"/>
      <c r="L291" s="89"/>
      <c r="M291" s="78"/>
      <c r="N291" s="87"/>
      <c r="O291" s="79"/>
      <c r="Q291" s="46"/>
    </row>
    <row r="292" spans="1:17" s="40" customFormat="1" ht="20.25" customHeight="1" x14ac:dyDescent="0.2">
      <c r="A292" s="41">
        <v>52810</v>
      </c>
      <c r="B292" s="42">
        <f t="shared" si="29"/>
        <v>0</v>
      </c>
      <c r="C292" s="117"/>
      <c r="D292" s="43">
        <f t="shared" si="30"/>
        <v>0</v>
      </c>
      <c r="E292" s="44">
        <f t="shared" si="28"/>
        <v>0</v>
      </c>
      <c r="F292" s="43">
        <f t="shared" si="31"/>
        <v>0</v>
      </c>
      <c r="G292" s="45" t="e">
        <f>IF(AND(C292&lt;&gt;"",SUM(G$27:G291)&lt;E$19),$E$19/$E$23,0)</f>
        <v>#N/A</v>
      </c>
      <c r="H292" s="43">
        <f t="shared" si="32"/>
        <v>0</v>
      </c>
      <c r="I292" s="43">
        <f t="shared" si="34"/>
        <v>0</v>
      </c>
      <c r="J292" s="78" t="str">
        <f t="shared" si="33"/>
        <v>2044–2045</v>
      </c>
      <c r="K292" s="78"/>
      <c r="L292" s="89"/>
      <c r="M292" s="78"/>
      <c r="N292" s="87"/>
      <c r="O292" s="79"/>
      <c r="Q292" s="46"/>
    </row>
    <row r="293" spans="1:17" s="40" customFormat="1" ht="20.25" customHeight="1" x14ac:dyDescent="0.2">
      <c r="A293" s="41">
        <v>52841</v>
      </c>
      <c r="B293" s="42">
        <f t="shared" si="29"/>
        <v>0</v>
      </c>
      <c r="C293" s="117"/>
      <c r="D293" s="43">
        <f t="shared" si="30"/>
        <v>0</v>
      </c>
      <c r="E293" s="44">
        <f t="shared" si="28"/>
        <v>0</v>
      </c>
      <c r="F293" s="43">
        <f t="shared" si="31"/>
        <v>0</v>
      </c>
      <c r="G293" s="45" t="e">
        <f>IF(AND(C293&lt;&gt;"",SUM(G$27:G292)&lt;E$19),$E$19/$E$23,0)</f>
        <v>#N/A</v>
      </c>
      <c r="H293" s="43">
        <f t="shared" si="32"/>
        <v>0</v>
      </c>
      <c r="I293" s="43">
        <f t="shared" si="34"/>
        <v>0</v>
      </c>
      <c r="J293" s="78" t="str">
        <f t="shared" si="33"/>
        <v>2044–2045</v>
      </c>
      <c r="K293" s="78"/>
      <c r="L293" s="89"/>
      <c r="M293" s="78"/>
      <c r="N293" s="87"/>
      <c r="O293" s="79"/>
      <c r="Q293" s="46"/>
    </row>
    <row r="294" spans="1:17" s="40" customFormat="1" ht="20.25" customHeight="1" x14ac:dyDescent="0.2">
      <c r="A294" s="41">
        <v>52871</v>
      </c>
      <c r="B294" s="42">
        <f t="shared" si="29"/>
        <v>0</v>
      </c>
      <c r="C294" s="117"/>
      <c r="D294" s="43">
        <f t="shared" si="30"/>
        <v>0</v>
      </c>
      <c r="E294" s="44">
        <f t="shared" si="28"/>
        <v>0</v>
      </c>
      <c r="F294" s="43">
        <f t="shared" si="31"/>
        <v>0</v>
      </c>
      <c r="G294" s="45" t="e">
        <f>IF(AND(C294&lt;&gt;"",SUM(G$27:G293)&lt;E$19),$E$19/$E$23,0)</f>
        <v>#N/A</v>
      </c>
      <c r="H294" s="43">
        <f t="shared" si="32"/>
        <v>0</v>
      </c>
      <c r="I294" s="43">
        <f t="shared" si="34"/>
        <v>0</v>
      </c>
      <c r="J294" s="78" t="str">
        <f t="shared" si="33"/>
        <v>2044–2045</v>
      </c>
      <c r="K294" s="78"/>
      <c r="L294" s="89"/>
      <c r="M294" s="78"/>
      <c r="N294" s="87"/>
      <c r="O294" s="79"/>
      <c r="Q294" s="46"/>
    </row>
    <row r="295" spans="1:17" s="40" customFormat="1" ht="20.25" customHeight="1" x14ac:dyDescent="0.2">
      <c r="A295" s="41">
        <v>52902</v>
      </c>
      <c r="B295" s="42">
        <f t="shared" si="29"/>
        <v>0</v>
      </c>
      <c r="C295" s="117"/>
      <c r="D295" s="43">
        <f t="shared" si="30"/>
        <v>0</v>
      </c>
      <c r="E295" s="44">
        <f t="shared" si="28"/>
        <v>0</v>
      </c>
      <c r="F295" s="43">
        <f t="shared" si="31"/>
        <v>0</v>
      </c>
      <c r="G295" s="45" t="e">
        <f>IF(AND(C295&lt;&gt;"",SUM(G$27:G294)&lt;E$19),$E$19/$E$23,0)</f>
        <v>#N/A</v>
      </c>
      <c r="H295" s="43">
        <f t="shared" si="32"/>
        <v>0</v>
      </c>
      <c r="I295" s="43">
        <f t="shared" si="34"/>
        <v>0</v>
      </c>
      <c r="J295" s="78" t="str">
        <f t="shared" si="33"/>
        <v>2044–2045</v>
      </c>
      <c r="K295" s="78"/>
      <c r="L295" s="89"/>
      <c r="M295" s="78"/>
      <c r="N295" s="87"/>
      <c r="O295" s="79"/>
      <c r="Q295" s="46"/>
    </row>
    <row r="296" spans="1:17" s="40" customFormat="1" ht="20.25" customHeight="1" x14ac:dyDescent="0.2">
      <c r="A296" s="41">
        <v>52932</v>
      </c>
      <c r="B296" s="42">
        <f t="shared" si="29"/>
        <v>0</v>
      </c>
      <c r="C296" s="117"/>
      <c r="D296" s="43">
        <f t="shared" si="30"/>
        <v>0</v>
      </c>
      <c r="E296" s="44">
        <f t="shared" si="28"/>
        <v>0</v>
      </c>
      <c r="F296" s="43">
        <f t="shared" si="31"/>
        <v>0</v>
      </c>
      <c r="G296" s="45" t="e">
        <f>IF(AND(C296&lt;&gt;"",SUM(G$27:G295)&lt;E$19),$E$19/$E$23,0)</f>
        <v>#N/A</v>
      </c>
      <c r="H296" s="43">
        <f t="shared" si="32"/>
        <v>0</v>
      </c>
      <c r="I296" s="43">
        <f t="shared" si="34"/>
        <v>0</v>
      </c>
      <c r="J296" s="78" t="str">
        <f t="shared" si="33"/>
        <v>2044–2045</v>
      </c>
      <c r="K296" s="78"/>
      <c r="L296" s="89"/>
      <c r="M296" s="78"/>
      <c r="N296" s="87"/>
      <c r="O296" s="79"/>
      <c r="Q296" s="46"/>
    </row>
    <row r="297" spans="1:17" s="40" customFormat="1" ht="20.25" customHeight="1" x14ac:dyDescent="0.2">
      <c r="A297" s="41">
        <v>52963</v>
      </c>
      <c r="B297" s="42">
        <f t="shared" si="29"/>
        <v>0</v>
      </c>
      <c r="C297" s="117"/>
      <c r="D297" s="43">
        <f t="shared" si="30"/>
        <v>0</v>
      </c>
      <c r="E297" s="44">
        <f t="shared" si="28"/>
        <v>0</v>
      </c>
      <c r="F297" s="43">
        <f t="shared" si="31"/>
        <v>0</v>
      </c>
      <c r="G297" s="45" t="e">
        <f>IF(AND(C297&lt;&gt;"",SUM(G$27:G296)&lt;E$19),$E$19/$E$23,0)</f>
        <v>#N/A</v>
      </c>
      <c r="H297" s="43">
        <f t="shared" si="32"/>
        <v>0</v>
      </c>
      <c r="I297" s="43">
        <f t="shared" si="34"/>
        <v>0</v>
      </c>
      <c r="J297" s="78" t="str">
        <f t="shared" si="33"/>
        <v>2044–2045</v>
      </c>
      <c r="K297" s="78"/>
      <c r="L297" s="89"/>
      <c r="M297" s="78"/>
      <c r="N297" s="87"/>
      <c r="O297" s="79"/>
      <c r="Q297" s="46"/>
    </row>
    <row r="298" spans="1:17" s="40" customFormat="1" ht="20.25" customHeight="1" x14ac:dyDescent="0.2">
      <c r="A298" s="41">
        <v>52994</v>
      </c>
      <c r="B298" s="42">
        <f t="shared" si="29"/>
        <v>0</v>
      </c>
      <c r="C298" s="117"/>
      <c r="D298" s="43">
        <f t="shared" si="30"/>
        <v>0</v>
      </c>
      <c r="E298" s="44">
        <f t="shared" si="28"/>
        <v>0</v>
      </c>
      <c r="F298" s="43">
        <f t="shared" si="31"/>
        <v>0</v>
      </c>
      <c r="G298" s="45" t="e">
        <f>IF(AND(C298&lt;&gt;"",SUM(G$27:G297)&lt;E$19),$E$19/$E$23,0)</f>
        <v>#N/A</v>
      </c>
      <c r="H298" s="43">
        <f t="shared" si="32"/>
        <v>0</v>
      </c>
      <c r="I298" s="43">
        <f t="shared" si="34"/>
        <v>0</v>
      </c>
      <c r="J298" s="78" t="str">
        <f t="shared" si="33"/>
        <v>2044–2045</v>
      </c>
      <c r="K298" s="78"/>
      <c r="L298" s="89"/>
      <c r="M298" s="78"/>
      <c r="N298" s="87"/>
      <c r="O298" s="79"/>
      <c r="Q298" s="46"/>
    </row>
    <row r="299" spans="1:17" s="40" customFormat="1" ht="20.25" customHeight="1" x14ac:dyDescent="0.2">
      <c r="A299" s="41">
        <v>53022</v>
      </c>
      <c r="B299" s="42">
        <f t="shared" si="29"/>
        <v>0</v>
      </c>
      <c r="C299" s="117"/>
      <c r="D299" s="43">
        <f t="shared" si="30"/>
        <v>0</v>
      </c>
      <c r="E299" s="44">
        <f t="shared" si="28"/>
        <v>0</v>
      </c>
      <c r="F299" s="43">
        <f t="shared" si="31"/>
        <v>0</v>
      </c>
      <c r="G299" s="45" t="e">
        <f>IF(AND(C299&lt;&gt;"",SUM(G$27:G298)&lt;E$19),$E$19/$E$23,0)</f>
        <v>#N/A</v>
      </c>
      <c r="H299" s="43">
        <f t="shared" si="32"/>
        <v>0</v>
      </c>
      <c r="I299" s="43">
        <f t="shared" si="34"/>
        <v>0</v>
      </c>
      <c r="J299" s="78" t="str">
        <f t="shared" si="33"/>
        <v>2044–2045</v>
      </c>
      <c r="K299" s="78"/>
      <c r="L299" s="89"/>
      <c r="M299" s="78"/>
      <c r="N299" s="87"/>
      <c r="O299" s="79"/>
      <c r="Q299" s="46"/>
    </row>
    <row r="300" spans="1:17" s="40" customFormat="1" ht="20.25" customHeight="1" x14ac:dyDescent="0.2">
      <c r="A300" s="41">
        <v>53053</v>
      </c>
      <c r="B300" s="42">
        <f t="shared" si="29"/>
        <v>0</v>
      </c>
      <c r="C300" s="117"/>
      <c r="D300" s="43">
        <f t="shared" si="30"/>
        <v>0</v>
      </c>
      <c r="E300" s="44">
        <f t="shared" si="28"/>
        <v>0</v>
      </c>
      <c r="F300" s="43">
        <f t="shared" si="31"/>
        <v>0</v>
      </c>
      <c r="G300" s="45" t="e">
        <f>IF(AND(C300&lt;&gt;"",SUM(G$27:G299)&lt;E$19),$E$19/$E$23,0)</f>
        <v>#N/A</v>
      </c>
      <c r="H300" s="43">
        <f t="shared" si="32"/>
        <v>0</v>
      </c>
      <c r="I300" s="43">
        <f t="shared" si="34"/>
        <v>0</v>
      </c>
      <c r="J300" s="78" t="str">
        <f t="shared" si="33"/>
        <v>2044–2045</v>
      </c>
      <c r="K300" s="78"/>
      <c r="L300" s="89"/>
      <c r="M300" s="78"/>
      <c r="N300" s="87"/>
      <c r="O300" s="79"/>
      <c r="Q300" s="46"/>
    </row>
    <row r="301" spans="1:17" s="40" customFormat="1" ht="20.25" customHeight="1" x14ac:dyDescent="0.2">
      <c r="A301" s="41">
        <v>53083</v>
      </c>
      <c r="B301" s="42">
        <f t="shared" si="29"/>
        <v>0</v>
      </c>
      <c r="C301" s="117"/>
      <c r="D301" s="43">
        <f t="shared" si="30"/>
        <v>0</v>
      </c>
      <c r="E301" s="44">
        <f t="shared" si="28"/>
        <v>0</v>
      </c>
      <c r="F301" s="43">
        <f t="shared" si="31"/>
        <v>0</v>
      </c>
      <c r="G301" s="45" t="e">
        <f>IF(AND(C301&lt;&gt;"",SUM(G$27:G300)&lt;E$19),$E$19/$E$23,0)</f>
        <v>#N/A</v>
      </c>
      <c r="H301" s="43">
        <f t="shared" si="32"/>
        <v>0</v>
      </c>
      <c r="I301" s="43">
        <f t="shared" si="34"/>
        <v>0</v>
      </c>
      <c r="J301" s="78" t="str">
        <f t="shared" si="33"/>
        <v>2044–2045</v>
      </c>
      <c r="K301" s="78"/>
      <c r="L301" s="89"/>
      <c r="M301" s="78"/>
      <c r="N301" s="87"/>
      <c r="O301" s="79"/>
      <c r="Q301" s="46"/>
    </row>
    <row r="302" spans="1:17" s="40" customFormat="1" ht="20.25" customHeight="1" x14ac:dyDescent="0.2">
      <c r="A302" s="41">
        <v>53114</v>
      </c>
      <c r="B302" s="42">
        <f t="shared" si="29"/>
        <v>0</v>
      </c>
      <c r="C302" s="117"/>
      <c r="D302" s="43">
        <f t="shared" si="30"/>
        <v>0</v>
      </c>
      <c r="E302" s="44">
        <f t="shared" si="28"/>
        <v>0</v>
      </c>
      <c r="F302" s="43">
        <f t="shared" si="31"/>
        <v>0</v>
      </c>
      <c r="G302" s="45" t="e">
        <f>IF(AND(C302&lt;&gt;"",SUM(G$27:G301)&lt;E$19),$E$19/$E$23,0)</f>
        <v>#N/A</v>
      </c>
      <c r="H302" s="43">
        <f t="shared" si="32"/>
        <v>0</v>
      </c>
      <c r="I302" s="43">
        <f t="shared" si="34"/>
        <v>0</v>
      </c>
      <c r="J302" s="78" t="str">
        <f t="shared" si="33"/>
        <v>2044–2045</v>
      </c>
      <c r="K302" s="78"/>
      <c r="L302" s="89"/>
      <c r="M302" s="78"/>
      <c r="N302" s="87"/>
      <c r="O302" s="79"/>
      <c r="Q302" s="46"/>
    </row>
    <row r="303" spans="1:17" s="40" customFormat="1" ht="20.25" customHeight="1" x14ac:dyDescent="0.2">
      <c r="A303" s="41">
        <v>53144</v>
      </c>
      <c r="B303" s="42">
        <f t="shared" si="29"/>
        <v>0</v>
      </c>
      <c r="C303" s="117"/>
      <c r="D303" s="43">
        <f t="shared" si="30"/>
        <v>0</v>
      </c>
      <c r="E303" s="44">
        <f t="shared" si="28"/>
        <v>0</v>
      </c>
      <c r="F303" s="43">
        <f t="shared" si="31"/>
        <v>0</v>
      </c>
      <c r="G303" s="45" t="e">
        <f>IF(AND(C303&lt;&gt;"",SUM(G$27:G302)&lt;E$19),$E$19/$E$23,0)</f>
        <v>#N/A</v>
      </c>
      <c r="H303" s="43">
        <f t="shared" si="32"/>
        <v>0</v>
      </c>
      <c r="I303" s="43">
        <f t="shared" si="34"/>
        <v>0</v>
      </c>
      <c r="J303" s="78" t="str">
        <f t="shared" si="33"/>
        <v>2045–2046</v>
      </c>
      <c r="K303" s="78"/>
      <c r="L303" s="89"/>
      <c r="M303" s="78"/>
      <c r="N303" s="87"/>
      <c r="O303" s="79"/>
      <c r="Q303" s="46"/>
    </row>
    <row r="304" spans="1:17" s="40" customFormat="1" ht="20.25" customHeight="1" x14ac:dyDescent="0.2">
      <c r="A304" s="41">
        <v>53175</v>
      </c>
      <c r="B304" s="42">
        <f t="shared" si="29"/>
        <v>0</v>
      </c>
      <c r="C304" s="117"/>
      <c r="D304" s="43">
        <f t="shared" si="30"/>
        <v>0</v>
      </c>
      <c r="E304" s="44">
        <f t="shared" si="28"/>
        <v>0</v>
      </c>
      <c r="F304" s="43">
        <f t="shared" si="31"/>
        <v>0</v>
      </c>
      <c r="G304" s="45" t="e">
        <f>IF(AND(C304&lt;&gt;"",SUM(G$27:G303)&lt;E$19),$E$19/$E$23,0)</f>
        <v>#N/A</v>
      </c>
      <c r="H304" s="43">
        <f t="shared" si="32"/>
        <v>0</v>
      </c>
      <c r="I304" s="43">
        <f t="shared" si="34"/>
        <v>0</v>
      </c>
      <c r="J304" s="78" t="str">
        <f t="shared" si="33"/>
        <v>2045–2046</v>
      </c>
      <c r="K304" s="78"/>
      <c r="L304" s="89"/>
      <c r="M304" s="78"/>
      <c r="N304" s="87"/>
      <c r="O304" s="79"/>
      <c r="Q304" s="46"/>
    </row>
    <row r="305" spans="1:17" s="40" customFormat="1" ht="20.25" customHeight="1" x14ac:dyDescent="0.2">
      <c r="A305" s="41">
        <v>53206</v>
      </c>
      <c r="B305" s="42">
        <f t="shared" si="29"/>
        <v>0</v>
      </c>
      <c r="C305" s="117"/>
      <c r="D305" s="43">
        <f t="shared" si="30"/>
        <v>0</v>
      </c>
      <c r="E305" s="44">
        <f t="shared" si="28"/>
        <v>0</v>
      </c>
      <c r="F305" s="43">
        <f t="shared" si="31"/>
        <v>0</v>
      </c>
      <c r="G305" s="45" t="e">
        <f>IF(AND(C305&lt;&gt;"",SUM(G$27:G304)&lt;E$19),$E$19/$E$23,0)</f>
        <v>#N/A</v>
      </c>
      <c r="H305" s="43">
        <f t="shared" si="32"/>
        <v>0</v>
      </c>
      <c r="I305" s="43">
        <f t="shared" si="34"/>
        <v>0</v>
      </c>
      <c r="J305" s="78" t="str">
        <f t="shared" si="33"/>
        <v>2045–2046</v>
      </c>
      <c r="K305" s="78"/>
      <c r="L305" s="89"/>
      <c r="M305" s="78"/>
      <c r="N305" s="87"/>
      <c r="O305" s="79"/>
      <c r="Q305" s="46"/>
    </row>
    <row r="306" spans="1:17" s="40" customFormat="1" ht="20.25" customHeight="1" x14ac:dyDescent="0.2">
      <c r="A306" s="41">
        <v>53236</v>
      </c>
      <c r="B306" s="42">
        <f t="shared" si="29"/>
        <v>0</v>
      </c>
      <c r="C306" s="117"/>
      <c r="D306" s="43">
        <f t="shared" si="30"/>
        <v>0</v>
      </c>
      <c r="E306" s="44">
        <f t="shared" si="28"/>
        <v>0</v>
      </c>
      <c r="F306" s="43">
        <f t="shared" si="31"/>
        <v>0</v>
      </c>
      <c r="G306" s="45" t="e">
        <f>IF(AND(C306&lt;&gt;"",SUM(G$27:G305)&lt;E$19),$E$19/$E$23,0)</f>
        <v>#N/A</v>
      </c>
      <c r="H306" s="43">
        <f t="shared" si="32"/>
        <v>0</v>
      </c>
      <c r="I306" s="43">
        <f t="shared" si="34"/>
        <v>0</v>
      </c>
      <c r="J306" s="78" t="str">
        <f t="shared" si="33"/>
        <v>2045–2046</v>
      </c>
      <c r="K306" s="78"/>
      <c r="L306" s="89"/>
      <c r="M306" s="78"/>
      <c r="N306" s="87"/>
      <c r="O306" s="79"/>
      <c r="Q306" s="46"/>
    </row>
    <row r="307" spans="1:17" s="40" customFormat="1" ht="20.25" customHeight="1" x14ac:dyDescent="0.2">
      <c r="A307" s="41">
        <v>53267</v>
      </c>
      <c r="B307" s="42">
        <f t="shared" si="29"/>
        <v>0</v>
      </c>
      <c r="C307" s="117"/>
      <c r="D307" s="43">
        <f t="shared" si="30"/>
        <v>0</v>
      </c>
      <c r="E307" s="44">
        <f t="shared" si="28"/>
        <v>0</v>
      </c>
      <c r="F307" s="43">
        <f t="shared" si="31"/>
        <v>0</v>
      </c>
      <c r="G307" s="45" t="e">
        <f>IF(AND(C307&lt;&gt;"",SUM(G$27:G306)&lt;E$19),$E$19/$E$23,0)</f>
        <v>#N/A</v>
      </c>
      <c r="H307" s="43">
        <f t="shared" si="32"/>
        <v>0</v>
      </c>
      <c r="I307" s="43">
        <f t="shared" si="34"/>
        <v>0</v>
      </c>
      <c r="J307" s="78" t="str">
        <f t="shared" si="33"/>
        <v>2045–2046</v>
      </c>
      <c r="K307" s="78"/>
      <c r="L307" s="89"/>
      <c r="M307" s="78"/>
      <c r="N307" s="87"/>
      <c r="O307" s="79"/>
      <c r="Q307" s="46"/>
    </row>
    <row r="308" spans="1:17" s="40" customFormat="1" ht="20.25" customHeight="1" x14ac:dyDescent="0.2">
      <c r="A308" s="41">
        <v>53297</v>
      </c>
      <c r="B308" s="42">
        <f t="shared" si="29"/>
        <v>0</v>
      </c>
      <c r="C308" s="117"/>
      <c r="D308" s="43">
        <f t="shared" si="30"/>
        <v>0</v>
      </c>
      <c r="E308" s="44">
        <f t="shared" si="28"/>
        <v>0</v>
      </c>
      <c r="F308" s="43">
        <f t="shared" si="31"/>
        <v>0</v>
      </c>
      <c r="G308" s="45" t="e">
        <f>IF(AND(C308&lt;&gt;"",SUM(G$27:G307)&lt;E$19),$E$19/$E$23,0)</f>
        <v>#N/A</v>
      </c>
      <c r="H308" s="43">
        <f t="shared" si="32"/>
        <v>0</v>
      </c>
      <c r="I308" s="43">
        <f t="shared" si="34"/>
        <v>0</v>
      </c>
      <c r="J308" s="78" t="str">
        <f t="shared" si="33"/>
        <v>2045–2046</v>
      </c>
      <c r="K308" s="78"/>
      <c r="L308" s="89"/>
      <c r="M308" s="78"/>
      <c r="N308" s="87"/>
      <c r="O308" s="79"/>
      <c r="Q308" s="46"/>
    </row>
    <row r="309" spans="1:17" s="40" customFormat="1" ht="20.25" customHeight="1" x14ac:dyDescent="0.2">
      <c r="A309" s="41">
        <v>53328</v>
      </c>
      <c r="B309" s="42">
        <f t="shared" si="29"/>
        <v>0</v>
      </c>
      <c r="C309" s="117"/>
      <c r="D309" s="43">
        <f t="shared" si="30"/>
        <v>0</v>
      </c>
      <c r="E309" s="44">
        <f t="shared" si="28"/>
        <v>0</v>
      </c>
      <c r="F309" s="43">
        <f t="shared" si="31"/>
        <v>0</v>
      </c>
      <c r="G309" s="45" t="e">
        <f>IF(AND(C309&lt;&gt;"",SUM(G$27:G308)&lt;E$19),$E$19/$E$23,0)</f>
        <v>#N/A</v>
      </c>
      <c r="H309" s="43">
        <f t="shared" si="32"/>
        <v>0</v>
      </c>
      <c r="I309" s="43">
        <f t="shared" si="34"/>
        <v>0</v>
      </c>
      <c r="J309" s="78" t="str">
        <f t="shared" si="33"/>
        <v>2045–2046</v>
      </c>
      <c r="K309" s="78"/>
      <c r="L309" s="89"/>
      <c r="M309" s="78"/>
      <c r="N309" s="87"/>
      <c r="O309" s="79"/>
      <c r="Q309" s="46"/>
    </row>
    <row r="310" spans="1:17" s="40" customFormat="1" ht="20.25" customHeight="1" x14ac:dyDescent="0.2">
      <c r="A310" s="41">
        <v>53359</v>
      </c>
      <c r="B310" s="42">
        <f t="shared" si="29"/>
        <v>0</v>
      </c>
      <c r="C310" s="117"/>
      <c r="D310" s="43">
        <f t="shared" si="30"/>
        <v>0</v>
      </c>
      <c r="E310" s="44">
        <f t="shared" si="28"/>
        <v>0</v>
      </c>
      <c r="F310" s="43">
        <f t="shared" si="31"/>
        <v>0</v>
      </c>
      <c r="G310" s="45" t="e">
        <f>IF(AND(C310&lt;&gt;"",SUM(G$27:G309)&lt;E$19),$E$19/$E$23,0)</f>
        <v>#N/A</v>
      </c>
      <c r="H310" s="43">
        <f t="shared" si="32"/>
        <v>0</v>
      </c>
      <c r="I310" s="43">
        <f t="shared" si="34"/>
        <v>0</v>
      </c>
      <c r="J310" s="78" t="str">
        <f t="shared" si="33"/>
        <v>2045–2046</v>
      </c>
      <c r="K310" s="78"/>
      <c r="L310" s="89"/>
      <c r="M310" s="78"/>
      <c r="N310" s="87"/>
      <c r="O310" s="79"/>
      <c r="Q310" s="46"/>
    </row>
    <row r="311" spans="1:17" s="40" customFormat="1" ht="20.25" customHeight="1" x14ac:dyDescent="0.2">
      <c r="A311" s="41">
        <v>53387</v>
      </c>
      <c r="B311" s="42">
        <f t="shared" si="29"/>
        <v>0</v>
      </c>
      <c r="C311" s="117"/>
      <c r="D311" s="43">
        <f t="shared" si="30"/>
        <v>0</v>
      </c>
      <c r="E311" s="44">
        <f t="shared" si="28"/>
        <v>0</v>
      </c>
      <c r="F311" s="43">
        <f t="shared" si="31"/>
        <v>0</v>
      </c>
      <c r="G311" s="45" t="e">
        <f>IF(AND(C311&lt;&gt;"",SUM(G$27:G310)&lt;E$19),$E$19/$E$23,0)</f>
        <v>#N/A</v>
      </c>
      <c r="H311" s="43">
        <f t="shared" si="32"/>
        <v>0</v>
      </c>
      <c r="I311" s="43">
        <f t="shared" si="34"/>
        <v>0</v>
      </c>
      <c r="J311" s="78" t="str">
        <f t="shared" si="33"/>
        <v>2045–2046</v>
      </c>
      <c r="K311" s="78"/>
      <c r="L311" s="89"/>
      <c r="M311" s="78"/>
      <c r="N311" s="87"/>
      <c r="O311" s="79"/>
      <c r="Q311" s="46"/>
    </row>
    <row r="312" spans="1:17" s="40" customFormat="1" ht="20.25" customHeight="1" x14ac:dyDescent="0.2">
      <c r="A312" s="41">
        <v>53418</v>
      </c>
      <c r="B312" s="42">
        <f t="shared" si="29"/>
        <v>0</v>
      </c>
      <c r="C312" s="117"/>
      <c r="D312" s="43">
        <f t="shared" si="30"/>
        <v>0</v>
      </c>
      <c r="E312" s="44">
        <f t="shared" si="28"/>
        <v>0</v>
      </c>
      <c r="F312" s="43">
        <f t="shared" si="31"/>
        <v>0</v>
      </c>
      <c r="G312" s="45" t="e">
        <f>IF(AND(C312&lt;&gt;"",SUM(G$27:G311)&lt;E$19),$E$19/$E$23,0)</f>
        <v>#N/A</v>
      </c>
      <c r="H312" s="43">
        <f t="shared" si="32"/>
        <v>0</v>
      </c>
      <c r="I312" s="43">
        <f t="shared" si="34"/>
        <v>0</v>
      </c>
      <c r="J312" s="78" t="str">
        <f t="shared" si="33"/>
        <v>2045–2046</v>
      </c>
      <c r="K312" s="78"/>
      <c r="L312" s="89"/>
      <c r="M312" s="78"/>
      <c r="N312" s="87"/>
      <c r="O312" s="79"/>
      <c r="Q312" s="46"/>
    </row>
    <row r="313" spans="1:17" s="40" customFormat="1" ht="20.25" customHeight="1" x14ac:dyDescent="0.2">
      <c r="A313" s="41">
        <v>53448</v>
      </c>
      <c r="B313" s="42">
        <f t="shared" si="29"/>
        <v>0</v>
      </c>
      <c r="C313" s="117"/>
      <c r="D313" s="43">
        <f t="shared" si="30"/>
        <v>0</v>
      </c>
      <c r="E313" s="44">
        <f t="shared" si="28"/>
        <v>0</v>
      </c>
      <c r="F313" s="43">
        <f t="shared" si="31"/>
        <v>0</v>
      </c>
      <c r="G313" s="45" t="e">
        <f>IF(AND(C313&lt;&gt;"",SUM(G$27:G312)&lt;E$19),$E$19/$E$23,0)</f>
        <v>#N/A</v>
      </c>
      <c r="H313" s="43">
        <f t="shared" si="32"/>
        <v>0</v>
      </c>
      <c r="I313" s="43">
        <f t="shared" si="34"/>
        <v>0</v>
      </c>
      <c r="J313" s="78" t="str">
        <f t="shared" si="33"/>
        <v>2045–2046</v>
      </c>
      <c r="K313" s="78"/>
      <c r="L313" s="89"/>
      <c r="M313" s="78"/>
      <c r="N313" s="87"/>
      <c r="O313" s="79"/>
      <c r="Q313" s="46"/>
    </row>
    <row r="314" spans="1:17" s="40" customFormat="1" ht="20.25" customHeight="1" x14ac:dyDescent="0.2">
      <c r="A314" s="41">
        <v>53479</v>
      </c>
      <c r="B314" s="42">
        <f t="shared" si="29"/>
        <v>0</v>
      </c>
      <c r="C314" s="117"/>
      <c r="D314" s="43">
        <f t="shared" si="30"/>
        <v>0</v>
      </c>
      <c r="E314" s="44">
        <f t="shared" si="28"/>
        <v>0</v>
      </c>
      <c r="F314" s="43">
        <f t="shared" si="31"/>
        <v>0</v>
      </c>
      <c r="G314" s="45" t="e">
        <f>IF(AND(C314&lt;&gt;"",SUM(G$27:G313)&lt;E$19),$E$19/$E$23,0)</f>
        <v>#N/A</v>
      </c>
      <c r="H314" s="43">
        <f t="shared" si="32"/>
        <v>0</v>
      </c>
      <c r="I314" s="43">
        <f t="shared" si="34"/>
        <v>0</v>
      </c>
      <c r="J314" s="78" t="str">
        <f t="shared" si="33"/>
        <v>2045–2046</v>
      </c>
      <c r="K314" s="78"/>
      <c r="L314" s="89"/>
      <c r="M314" s="78"/>
      <c r="N314" s="87"/>
      <c r="O314" s="79"/>
      <c r="Q314" s="46"/>
    </row>
    <row r="315" spans="1:17" s="40" customFormat="1" ht="20.25" customHeight="1" x14ac:dyDescent="0.2">
      <c r="A315" s="41">
        <v>53509</v>
      </c>
      <c r="B315" s="42">
        <f t="shared" si="29"/>
        <v>0</v>
      </c>
      <c r="C315" s="117"/>
      <c r="D315" s="43">
        <f t="shared" si="30"/>
        <v>0</v>
      </c>
      <c r="E315" s="44">
        <f t="shared" si="28"/>
        <v>0</v>
      </c>
      <c r="F315" s="43">
        <f t="shared" si="31"/>
        <v>0</v>
      </c>
      <c r="G315" s="45" t="e">
        <f>IF(AND(C315&lt;&gt;"",SUM(G$27:G314)&lt;E$19),$E$19/$E$23,0)</f>
        <v>#N/A</v>
      </c>
      <c r="H315" s="43">
        <f t="shared" si="32"/>
        <v>0</v>
      </c>
      <c r="I315" s="43">
        <f t="shared" si="34"/>
        <v>0</v>
      </c>
      <c r="J315" s="78" t="str">
        <f t="shared" si="33"/>
        <v>2046–2047</v>
      </c>
      <c r="K315" s="78"/>
      <c r="L315" s="89"/>
      <c r="M315" s="78"/>
      <c r="N315" s="87"/>
      <c r="O315" s="79"/>
      <c r="Q315" s="46"/>
    </row>
    <row r="316" spans="1:17" s="40" customFormat="1" ht="20.25" customHeight="1" x14ac:dyDescent="0.2">
      <c r="A316" s="41">
        <v>53540</v>
      </c>
      <c r="B316" s="42">
        <f t="shared" si="29"/>
        <v>0</v>
      </c>
      <c r="C316" s="117"/>
      <c r="D316" s="43">
        <f t="shared" si="30"/>
        <v>0</v>
      </c>
      <c r="E316" s="44">
        <f t="shared" si="28"/>
        <v>0</v>
      </c>
      <c r="F316" s="43">
        <f t="shared" si="31"/>
        <v>0</v>
      </c>
      <c r="G316" s="45" t="e">
        <f>IF(AND(C316&lt;&gt;"",SUM(G$27:G315)&lt;E$19),$E$19/$E$23,0)</f>
        <v>#N/A</v>
      </c>
      <c r="H316" s="43">
        <f t="shared" si="32"/>
        <v>0</v>
      </c>
      <c r="I316" s="43">
        <f t="shared" si="34"/>
        <v>0</v>
      </c>
      <c r="J316" s="78" t="str">
        <f t="shared" si="33"/>
        <v>2046–2047</v>
      </c>
      <c r="K316" s="78"/>
      <c r="L316" s="89"/>
      <c r="M316" s="78"/>
      <c r="N316" s="87"/>
      <c r="O316" s="79"/>
      <c r="Q316" s="46"/>
    </row>
    <row r="317" spans="1:17" s="40" customFormat="1" ht="20.25" customHeight="1" x14ac:dyDescent="0.2">
      <c r="A317" s="41">
        <v>53571</v>
      </c>
      <c r="B317" s="42">
        <f t="shared" si="29"/>
        <v>0</v>
      </c>
      <c r="C317" s="117"/>
      <c r="D317" s="43">
        <f t="shared" si="30"/>
        <v>0</v>
      </c>
      <c r="E317" s="44">
        <f t="shared" si="28"/>
        <v>0</v>
      </c>
      <c r="F317" s="43">
        <f t="shared" si="31"/>
        <v>0</v>
      </c>
      <c r="G317" s="45" t="e">
        <f>IF(AND(C317&lt;&gt;"",SUM(G$27:G316)&lt;E$19),$E$19/$E$23,0)</f>
        <v>#N/A</v>
      </c>
      <c r="H317" s="43">
        <f t="shared" si="32"/>
        <v>0</v>
      </c>
      <c r="I317" s="43">
        <f t="shared" si="34"/>
        <v>0</v>
      </c>
      <c r="J317" s="78" t="str">
        <f t="shared" si="33"/>
        <v>2046–2047</v>
      </c>
      <c r="K317" s="78"/>
      <c r="L317" s="89"/>
      <c r="M317" s="78"/>
      <c r="N317" s="87"/>
      <c r="O317" s="79"/>
      <c r="Q317" s="46"/>
    </row>
    <row r="318" spans="1:17" s="40" customFormat="1" ht="20.25" customHeight="1" x14ac:dyDescent="0.2">
      <c r="A318" s="41">
        <v>53601</v>
      </c>
      <c r="B318" s="42">
        <f t="shared" si="29"/>
        <v>0</v>
      </c>
      <c r="C318" s="117"/>
      <c r="D318" s="43">
        <f t="shared" si="30"/>
        <v>0</v>
      </c>
      <c r="E318" s="44">
        <f t="shared" si="28"/>
        <v>0</v>
      </c>
      <c r="F318" s="43">
        <f t="shared" si="31"/>
        <v>0</v>
      </c>
      <c r="G318" s="45" t="e">
        <f>IF(AND(C318&lt;&gt;"",SUM(G$27:G317)&lt;E$19),$E$19/$E$23,0)</f>
        <v>#N/A</v>
      </c>
      <c r="H318" s="43">
        <f t="shared" si="32"/>
        <v>0</v>
      </c>
      <c r="I318" s="43">
        <f t="shared" si="34"/>
        <v>0</v>
      </c>
      <c r="J318" s="78" t="str">
        <f t="shared" si="33"/>
        <v>2046–2047</v>
      </c>
      <c r="K318" s="78"/>
      <c r="L318" s="89"/>
      <c r="M318" s="78"/>
      <c r="N318" s="87"/>
      <c r="O318" s="79"/>
      <c r="Q318" s="46"/>
    </row>
    <row r="319" spans="1:17" s="40" customFormat="1" ht="20.25" customHeight="1" x14ac:dyDescent="0.2">
      <c r="A319" s="41">
        <v>53632</v>
      </c>
      <c r="B319" s="42">
        <f t="shared" si="29"/>
        <v>0</v>
      </c>
      <c r="C319" s="117"/>
      <c r="D319" s="43">
        <f t="shared" si="30"/>
        <v>0</v>
      </c>
      <c r="E319" s="44">
        <f t="shared" si="28"/>
        <v>0</v>
      </c>
      <c r="F319" s="43">
        <f t="shared" si="31"/>
        <v>0</v>
      </c>
      <c r="G319" s="45" t="e">
        <f>IF(AND(C319&lt;&gt;"",SUM(G$27:G318)&lt;E$19),$E$19/$E$23,0)</f>
        <v>#N/A</v>
      </c>
      <c r="H319" s="43">
        <f t="shared" si="32"/>
        <v>0</v>
      </c>
      <c r="I319" s="43">
        <f t="shared" si="34"/>
        <v>0</v>
      </c>
      <c r="J319" s="78" t="str">
        <f t="shared" si="33"/>
        <v>2046–2047</v>
      </c>
      <c r="K319" s="78"/>
      <c r="L319" s="89"/>
      <c r="M319" s="78"/>
      <c r="N319" s="87"/>
      <c r="O319" s="79"/>
      <c r="Q319" s="46"/>
    </row>
    <row r="320" spans="1:17" s="40" customFormat="1" ht="20.25" customHeight="1" x14ac:dyDescent="0.2">
      <c r="A320" s="41">
        <v>53662</v>
      </c>
      <c r="B320" s="42">
        <f t="shared" si="29"/>
        <v>0</v>
      </c>
      <c r="C320" s="117"/>
      <c r="D320" s="43">
        <f t="shared" si="30"/>
        <v>0</v>
      </c>
      <c r="E320" s="44">
        <f t="shared" si="28"/>
        <v>0</v>
      </c>
      <c r="F320" s="43">
        <f t="shared" si="31"/>
        <v>0</v>
      </c>
      <c r="G320" s="45" t="e">
        <f>IF(AND(C320&lt;&gt;"",SUM(G$27:G319)&lt;E$19),$E$19/$E$23,0)</f>
        <v>#N/A</v>
      </c>
      <c r="H320" s="43">
        <f t="shared" si="32"/>
        <v>0</v>
      </c>
      <c r="I320" s="43">
        <f t="shared" si="34"/>
        <v>0</v>
      </c>
      <c r="J320" s="78" t="str">
        <f t="shared" si="33"/>
        <v>2046–2047</v>
      </c>
      <c r="K320" s="78"/>
      <c r="L320" s="89"/>
      <c r="M320" s="78"/>
      <c r="N320" s="87"/>
      <c r="O320" s="79"/>
      <c r="Q320" s="46"/>
    </row>
    <row r="321" spans="1:17" s="40" customFormat="1" ht="20.25" customHeight="1" x14ac:dyDescent="0.2">
      <c r="A321" s="41">
        <v>53693</v>
      </c>
      <c r="B321" s="42">
        <f t="shared" si="29"/>
        <v>0</v>
      </c>
      <c r="C321" s="117"/>
      <c r="D321" s="43">
        <f t="shared" si="30"/>
        <v>0</v>
      </c>
      <c r="E321" s="44">
        <f t="shared" si="28"/>
        <v>0</v>
      </c>
      <c r="F321" s="43">
        <f t="shared" si="31"/>
        <v>0</v>
      </c>
      <c r="G321" s="45" t="e">
        <f>IF(AND(C321&lt;&gt;"",SUM(G$27:G320)&lt;E$19),$E$19/$E$23,0)</f>
        <v>#N/A</v>
      </c>
      <c r="H321" s="43">
        <f t="shared" si="32"/>
        <v>0</v>
      </c>
      <c r="I321" s="43">
        <f t="shared" si="34"/>
        <v>0</v>
      </c>
      <c r="J321" s="78" t="str">
        <f t="shared" si="33"/>
        <v>2046–2047</v>
      </c>
      <c r="K321" s="78"/>
      <c r="L321" s="89"/>
      <c r="M321" s="78"/>
      <c r="N321" s="87"/>
      <c r="O321" s="79"/>
      <c r="Q321" s="46"/>
    </row>
    <row r="322" spans="1:17" s="40" customFormat="1" ht="20.25" customHeight="1" x14ac:dyDescent="0.2">
      <c r="A322" s="41">
        <v>53724</v>
      </c>
      <c r="B322" s="42">
        <f t="shared" si="29"/>
        <v>0</v>
      </c>
      <c r="C322" s="117"/>
      <c r="D322" s="43">
        <f t="shared" si="30"/>
        <v>0</v>
      </c>
      <c r="E322" s="44">
        <f t="shared" si="28"/>
        <v>0</v>
      </c>
      <c r="F322" s="43">
        <f t="shared" si="31"/>
        <v>0</v>
      </c>
      <c r="G322" s="45" t="e">
        <f>IF(AND(C322&lt;&gt;"",SUM(G$27:G321)&lt;E$19),$E$19/$E$23,0)</f>
        <v>#N/A</v>
      </c>
      <c r="H322" s="43">
        <f t="shared" si="32"/>
        <v>0</v>
      </c>
      <c r="I322" s="43">
        <f t="shared" si="34"/>
        <v>0</v>
      </c>
      <c r="J322" s="78" t="str">
        <f t="shared" si="33"/>
        <v>2046–2047</v>
      </c>
      <c r="K322" s="78"/>
      <c r="L322" s="89"/>
      <c r="M322" s="78"/>
      <c r="N322" s="87"/>
      <c r="O322" s="79"/>
      <c r="Q322" s="46"/>
    </row>
    <row r="323" spans="1:17" s="40" customFormat="1" ht="20.25" customHeight="1" x14ac:dyDescent="0.2">
      <c r="A323" s="41">
        <v>53752</v>
      </c>
      <c r="B323" s="42">
        <f t="shared" si="29"/>
        <v>0</v>
      </c>
      <c r="C323" s="117"/>
      <c r="D323" s="43">
        <f t="shared" si="30"/>
        <v>0</v>
      </c>
      <c r="E323" s="44">
        <f t="shared" si="28"/>
        <v>0</v>
      </c>
      <c r="F323" s="43">
        <f t="shared" si="31"/>
        <v>0</v>
      </c>
      <c r="G323" s="45" t="e">
        <f>IF(AND(C323&lt;&gt;"",SUM(G$27:G322)&lt;E$19),$E$19/$E$23,0)</f>
        <v>#N/A</v>
      </c>
      <c r="H323" s="43">
        <f t="shared" si="32"/>
        <v>0</v>
      </c>
      <c r="I323" s="43">
        <f t="shared" si="34"/>
        <v>0</v>
      </c>
      <c r="J323" s="78" t="str">
        <f t="shared" si="33"/>
        <v>2046–2047</v>
      </c>
      <c r="K323" s="78"/>
      <c r="L323" s="89"/>
      <c r="M323" s="78"/>
      <c r="N323" s="87"/>
      <c r="O323" s="79"/>
      <c r="Q323" s="46"/>
    </row>
    <row r="324" spans="1:17" s="40" customFormat="1" ht="20.25" customHeight="1" x14ac:dyDescent="0.2">
      <c r="A324" s="41">
        <v>53783</v>
      </c>
      <c r="B324" s="42">
        <f t="shared" si="29"/>
        <v>0</v>
      </c>
      <c r="C324" s="117"/>
      <c r="D324" s="43">
        <f t="shared" si="30"/>
        <v>0</v>
      </c>
      <c r="E324" s="44">
        <f t="shared" si="28"/>
        <v>0</v>
      </c>
      <c r="F324" s="43">
        <f t="shared" si="31"/>
        <v>0</v>
      </c>
      <c r="G324" s="45" t="e">
        <f>IF(AND(C324&lt;&gt;"",SUM(G$27:G323)&lt;E$19),$E$19/$E$23,0)</f>
        <v>#N/A</v>
      </c>
      <c r="H324" s="43">
        <f t="shared" si="32"/>
        <v>0</v>
      </c>
      <c r="I324" s="43">
        <f t="shared" si="34"/>
        <v>0</v>
      </c>
      <c r="J324" s="78" t="str">
        <f t="shared" si="33"/>
        <v>2046–2047</v>
      </c>
      <c r="K324" s="78"/>
      <c r="L324" s="89"/>
      <c r="M324" s="78"/>
      <c r="N324" s="87"/>
      <c r="O324" s="79"/>
      <c r="Q324" s="46"/>
    </row>
    <row r="325" spans="1:17" s="40" customFormat="1" ht="20.25" customHeight="1" x14ac:dyDescent="0.2">
      <c r="A325" s="41">
        <v>53813</v>
      </c>
      <c r="B325" s="42">
        <f t="shared" si="29"/>
        <v>0</v>
      </c>
      <c r="C325" s="117"/>
      <c r="D325" s="43">
        <f t="shared" si="30"/>
        <v>0</v>
      </c>
      <c r="E325" s="44">
        <f t="shared" si="28"/>
        <v>0</v>
      </c>
      <c r="F325" s="43">
        <f t="shared" si="31"/>
        <v>0</v>
      </c>
      <c r="G325" s="45" t="e">
        <f>IF(AND(C325&lt;&gt;"",SUM(G$27:G324)&lt;E$19),$E$19/$E$23,0)</f>
        <v>#N/A</v>
      </c>
      <c r="H325" s="43">
        <f t="shared" si="32"/>
        <v>0</v>
      </c>
      <c r="I325" s="43">
        <f t="shared" si="34"/>
        <v>0</v>
      </c>
      <c r="J325" s="78" t="str">
        <f t="shared" si="33"/>
        <v>2046–2047</v>
      </c>
      <c r="K325" s="78"/>
      <c r="L325" s="89"/>
      <c r="M325" s="78"/>
      <c r="N325" s="87"/>
      <c r="O325" s="79"/>
      <c r="Q325" s="46"/>
    </row>
    <row r="326" spans="1:17" s="40" customFormat="1" ht="20.25" customHeight="1" x14ac:dyDescent="0.2">
      <c r="A326" s="41">
        <v>53844</v>
      </c>
      <c r="B326" s="42">
        <f t="shared" si="29"/>
        <v>0</v>
      </c>
      <c r="C326" s="117"/>
      <c r="D326" s="43">
        <f t="shared" si="30"/>
        <v>0</v>
      </c>
      <c r="E326" s="44">
        <f t="shared" si="28"/>
        <v>0</v>
      </c>
      <c r="F326" s="43">
        <f t="shared" si="31"/>
        <v>0</v>
      </c>
      <c r="G326" s="45" t="e">
        <f>IF(AND(C326&lt;&gt;"",SUM(G$27:G325)&lt;E$19),$E$19/$E$23,0)</f>
        <v>#N/A</v>
      </c>
      <c r="H326" s="43">
        <f t="shared" si="32"/>
        <v>0</v>
      </c>
      <c r="I326" s="43">
        <f t="shared" si="34"/>
        <v>0</v>
      </c>
      <c r="J326" s="78" t="str">
        <f t="shared" si="33"/>
        <v>2046–2047</v>
      </c>
      <c r="K326" s="78"/>
      <c r="L326" s="89"/>
      <c r="M326" s="78"/>
      <c r="N326" s="87"/>
      <c r="O326" s="79"/>
      <c r="Q326" s="46"/>
    </row>
    <row r="327" spans="1:17" s="40" customFormat="1" ht="20.25" customHeight="1" x14ac:dyDescent="0.2">
      <c r="A327" s="41">
        <v>53874</v>
      </c>
      <c r="B327" s="42">
        <f t="shared" si="29"/>
        <v>0</v>
      </c>
      <c r="C327" s="117"/>
      <c r="D327" s="43">
        <f t="shared" si="30"/>
        <v>0</v>
      </c>
      <c r="E327" s="44">
        <f t="shared" si="28"/>
        <v>0</v>
      </c>
      <c r="F327" s="43">
        <f t="shared" si="31"/>
        <v>0</v>
      </c>
      <c r="G327" s="45" t="e">
        <f>IF(AND(C327&lt;&gt;"",SUM(G$27:G326)&lt;E$19),$E$19/$E$23,0)</f>
        <v>#N/A</v>
      </c>
      <c r="H327" s="43">
        <f t="shared" si="32"/>
        <v>0</v>
      </c>
      <c r="I327" s="43">
        <f t="shared" si="34"/>
        <v>0</v>
      </c>
      <c r="J327" s="78" t="str">
        <f t="shared" si="33"/>
        <v>2047–2048</v>
      </c>
      <c r="K327" s="78"/>
      <c r="L327" s="89"/>
      <c r="M327" s="78"/>
      <c r="N327" s="87"/>
      <c r="O327" s="79"/>
      <c r="Q327" s="46"/>
    </row>
    <row r="328" spans="1:17" s="40" customFormat="1" ht="20.25" customHeight="1" x14ac:dyDescent="0.2">
      <c r="A328" s="41">
        <v>53905</v>
      </c>
      <c r="B328" s="42">
        <f t="shared" si="29"/>
        <v>0</v>
      </c>
      <c r="C328" s="117"/>
      <c r="D328" s="43">
        <f t="shared" si="30"/>
        <v>0</v>
      </c>
      <c r="E328" s="44">
        <f t="shared" si="28"/>
        <v>0</v>
      </c>
      <c r="F328" s="43">
        <f t="shared" si="31"/>
        <v>0</v>
      </c>
      <c r="G328" s="45" t="e">
        <f>IF(AND(C328&lt;&gt;"",SUM(G$27:G327)&lt;E$19),$E$19/$E$23,0)</f>
        <v>#N/A</v>
      </c>
      <c r="H328" s="43">
        <f t="shared" si="32"/>
        <v>0</v>
      </c>
      <c r="I328" s="43">
        <f t="shared" si="34"/>
        <v>0</v>
      </c>
      <c r="J328" s="78" t="str">
        <f t="shared" si="33"/>
        <v>2047–2048</v>
      </c>
      <c r="K328" s="78"/>
      <c r="L328" s="89"/>
      <c r="M328" s="78"/>
      <c r="N328" s="87"/>
      <c r="O328" s="79"/>
      <c r="Q328" s="46"/>
    </row>
    <row r="329" spans="1:17" s="40" customFormat="1" ht="20.25" customHeight="1" x14ac:dyDescent="0.2">
      <c r="A329" s="41">
        <v>53936</v>
      </c>
      <c r="B329" s="42">
        <f t="shared" si="29"/>
        <v>0</v>
      </c>
      <c r="C329" s="117"/>
      <c r="D329" s="43">
        <f t="shared" si="30"/>
        <v>0</v>
      </c>
      <c r="E329" s="44">
        <f t="shared" si="28"/>
        <v>0</v>
      </c>
      <c r="F329" s="43">
        <f t="shared" si="31"/>
        <v>0</v>
      </c>
      <c r="G329" s="45" t="e">
        <f>IF(AND(C329&lt;&gt;"",SUM(G$27:G328)&lt;E$19),$E$19/$E$23,0)</f>
        <v>#N/A</v>
      </c>
      <c r="H329" s="43">
        <f t="shared" si="32"/>
        <v>0</v>
      </c>
      <c r="I329" s="43">
        <f t="shared" si="34"/>
        <v>0</v>
      </c>
      <c r="J329" s="78" t="str">
        <f t="shared" si="33"/>
        <v>2047–2048</v>
      </c>
      <c r="K329" s="78"/>
      <c r="L329" s="89"/>
      <c r="M329" s="78"/>
      <c r="N329" s="87"/>
      <c r="O329" s="79"/>
      <c r="Q329" s="46"/>
    </row>
    <row r="330" spans="1:17" s="40" customFormat="1" ht="20.25" customHeight="1" x14ac:dyDescent="0.2">
      <c r="A330" s="41">
        <v>53966</v>
      </c>
      <c r="B330" s="42">
        <f t="shared" si="29"/>
        <v>0</v>
      </c>
      <c r="C330" s="117"/>
      <c r="D330" s="43">
        <f t="shared" si="30"/>
        <v>0</v>
      </c>
      <c r="E330" s="44">
        <f t="shared" si="28"/>
        <v>0</v>
      </c>
      <c r="F330" s="43">
        <f t="shared" si="31"/>
        <v>0</v>
      </c>
      <c r="G330" s="45" t="e">
        <f>IF(AND(C330&lt;&gt;"",SUM(G$27:G329)&lt;E$19),$E$19/$E$23,0)</f>
        <v>#N/A</v>
      </c>
      <c r="H330" s="43">
        <f t="shared" si="32"/>
        <v>0</v>
      </c>
      <c r="I330" s="43">
        <f t="shared" si="34"/>
        <v>0</v>
      </c>
      <c r="J330" s="78" t="str">
        <f t="shared" si="33"/>
        <v>2047–2048</v>
      </c>
      <c r="K330" s="78"/>
      <c r="L330" s="89"/>
      <c r="M330" s="78"/>
      <c r="N330" s="87"/>
      <c r="O330" s="79"/>
      <c r="Q330" s="46"/>
    </row>
    <row r="331" spans="1:17" s="40" customFormat="1" ht="20.25" customHeight="1" x14ac:dyDescent="0.2">
      <c r="A331" s="41">
        <v>53997</v>
      </c>
      <c r="B331" s="42">
        <f t="shared" si="29"/>
        <v>0</v>
      </c>
      <c r="C331" s="117"/>
      <c r="D331" s="43">
        <f t="shared" si="30"/>
        <v>0</v>
      </c>
      <c r="E331" s="44">
        <f t="shared" si="28"/>
        <v>0</v>
      </c>
      <c r="F331" s="43">
        <f t="shared" si="31"/>
        <v>0</v>
      </c>
      <c r="G331" s="45" t="e">
        <f>IF(AND(C331&lt;&gt;"",SUM(G$27:G330)&lt;E$19),$E$19/$E$23,0)</f>
        <v>#N/A</v>
      </c>
      <c r="H331" s="43">
        <f t="shared" si="32"/>
        <v>0</v>
      </c>
      <c r="I331" s="43">
        <f t="shared" si="34"/>
        <v>0</v>
      </c>
      <c r="J331" s="78" t="str">
        <f t="shared" si="33"/>
        <v>2047–2048</v>
      </c>
      <c r="K331" s="78"/>
      <c r="L331" s="89"/>
      <c r="M331" s="78"/>
      <c r="N331" s="87"/>
      <c r="O331" s="79"/>
      <c r="Q331" s="46"/>
    </row>
    <row r="332" spans="1:17" s="40" customFormat="1" ht="20.25" customHeight="1" x14ac:dyDescent="0.2">
      <c r="A332" s="41">
        <v>54027</v>
      </c>
      <c r="B332" s="42">
        <f t="shared" si="29"/>
        <v>0</v>
      </c>
      <c r="C332" s="117"/>
      <c r="D332" s="43">
        <f t="shared" si="30"/>
        <v>0</v>
      </c>
      <c r="E332" s="44">
        <f t="shared" si="28"/>
        <v>0</v>
      </c>
      <c r="F332" s="43">
        <f t="shared" si="31"/>
        <v>0</v>
      </c>
      <c r="G332" s="45" t="e">
        <f>IF(AND(C332&lt;&gt;"",SUM(G$27:G331)&lt;E$19),$E$19/$E$23,0)</f>
        <v>#N/A</v>
      </c>
      <c r="H332" s="43">
        <f t="shared" si="32"/>
        <v>0</v>
      </c>
      <c r="I332" s="43">
        <f t="shared" si="34"/>
        <v>0</v>
      </c>
      <c r="J332" s="78" t="str">
        <f t="shared" si="33"/>
        <v>2047–2048</v>
      </c>
      <c r="K332" s="78"/>
      <c r="L332" s="89"/>
      <c r="M332" s="78"/>
      <c r="N332" s="87"/>
      <c r="O332" s="79"/>
      <c r="Q332" s="46"/>
    </row>
    <row r="333" spans="1:17" s="40" customFormat="1" ht="20.25" customHeight="1" x14ac:dyDescent="0.2">
      <c r="A333" s="41">
        <v>54058</v>
      </c>
      <c r="B333" s="42">
        <f t="shared" si="29"/>
        <v>0</v>
      </c>
      <c r="C333" s="117"/>
      <c r="D333" s="43">
        <f t="shared" si="30"/>
        <v>0</v>
      </c>
      <c r="E333" s="44">
        <f t="shared" si="28"/>
        <v>0</v>
      </c>
      <c r="F333" s="43">
        <f t="shared" si="31"/>
        <v>0</v>
      </c>
      <c r="G333" s="45" t="e">
        <f>IF(AND(C333&lt;&gt;"",SUM(G$27:G332)&lt;E$19),$E$19/$E$23,0)</f>
        <v>#N/A</v>
      </c>
      <c r="H333" s="43">
        <f t="shared" si="32"/>
        <v>0</v>
      </c>
      <c r="I333" s="43">
        <f t="shared" si="34"/>
        <v>0</v>
      </c>
      <c r="J333" s="78" t="str">
        <f t="shared" si="33"/>
        <v>2047–2048</v>
      </c>
      <c r="K333" s="78"/>
      <c r="L333" s="89"/>
      <c r="M333" s="78"/>
      <c r="N333" s="87"/>
      <c r="O333" s="79"/>
      <c r="Q333" s="46"/>
    </row>
    <row r="334" spans="1:17" s="40" customFormat="1" ht="20.25" customHeight="1" x14ac:dyDescent="0.2">
      <c r="A334" s="41">
        <v>54089</v>
      </c>
      <c r="B334" s="42">
        <f t="shared" si="29"/>
        <v>0</v>
      </c>
      <c r="C334" s="117"/>
      <c r="D334" s="43">
        <f t="shared" si="30"/>
        <v>0</v>
      </c>
      <c r="E334" s="44">
        <f t="shared" si="28"/>
        <v>0</v>
      </c>
      <c r="F334" s="43">
        <f t="shared" si="31"/>
        <v>0</v>
      </c>
      <c r="G334" s="45" t="e">
        <f>IF(AND(C334&lt;&gt;"",SUM(G$27:G333)&lt;E$19),$E$19/$E$23,0)</f>
        <v>#N/A</v>
      </c>
      <c r="H334" s="43">
        <f t="shared" si="32"/>
        <v>0</v>
      </c>
      <c r="I334" s="43">
        <f t="shared" si="34"/>
        <v>0</v>
      </c>
      <c r="J334" s="78" t="str">
        <f t="shared" si="33"/>
        <v>2047–2048</v>
      </c>
      <c r="K334" s="78"/>
      <c r="L334" s="89"/>
      <c r="M334" s="78"/>
      <c r="N334" s="87"/>
      <c r="O334" s="79"/>
      <c r="Q334" s="46"/>
    </row>
    <row r="335" spans="1:17" s="40" customFormat="1" ht="20.25" customHeight="1" x14ac:dyDescent="0.2">
      <c r="A335" s="41">
        <v>54118</v>
      </c>
      <c r="B335" s="42">
        <f t="shared" si="29"/>
        <v>0</v>
      </c>
      <c r="C335" s="117"/>
      <c r="D335" s="43">
        <f t="shared" si="30"/>
        <v>0</v>
      </c>
      <c r="E335" s="44">
        <f t="shared" si="28"/>
        <v>0</v>
      </c>
      <c r="F335" s="43">
        <f t="shared" si="31"/>
        <v>0</v>
      </c>
      <c r="G335" s="45" t="e">
        <f>IF(AND(C335&lt;&gt;"",SUM(G$27:G334)&lt;E$19),$E$19/$E$23,0)</f>
        <v>#N/A</v>
      </c>
      <c r="H335" s="43">
        <f t="shared" si="32"/>
        <v>0</v>
      </c>
      <c r="I335" s="43">
        <f t="shared" si="34"/>
        <v>0</v>
      </c>
      <c r="J335" s="78" t="str">
        <f t="shared" si="33"/>
        <v>2047–2048</v>
      </c>
      <c r="K335" s="78"/>
      <c r="L335" s="89"/>
      <c r="M335" s="78"/>
      <c r="N335" s="87"/>
      <c r="O335" s="79"/>
      <c r="Q335" s="46"/>
    </row>
    <row r="336" spans="1:17" s="40" customFormat="1" ht="20.25" customHeight="1" x14ac:dyDescent="0.2">
      <c r="A336" s="41">
        <v>54149</v>
      </c>
      <c r="B336" s="42">
        <f t="shared" si="29"/>
        <v>0</v>
      </c>
      <c r="C336" s="117"/>
      <c r="D336" s="43">
        <f t="shared" si="30"/>
        <v>0</v>
      </c>
      <c r="E336" s="44">
        <f t="shared" si="28"/>
        <v>0</v>
      </c>
      <c r="F336" s="43">
        <f t="shared" si="31"/>
        <v>0</v>
      </c>
      <c r="G336" s="45" t="e">
        <f>IF(AND(C336&lt;&gt;"",SUM(G$27:G335)&lt;E$19),$E$19/$E$23,0)</f>
        <v>#N/A</v>
      </c>
      <c r="H336" s="43">
        <f t="shared" si="32"/>
        <v>0</v>
      </c>
      <c r="I336" s="43">
        <f t="shared" si="34"/>
        <v>0</v>
      </c>
      <c r="J336" s="78" t="str">
        <f t="shared" si="33"/>
        <v>2047–2048</v>
      </c>
      <c r="K336" s="78"/>
      <c r="L336" s="89"/>
      <c r="M336" s="78"/>
      <c r="N336" s="87"/>
      <c r="O336" s="79"/>
      <c r="Q336" s="46"/>
    </row>
    <row r="337" spans="1:17" s="40" customFormat="1" ht="20.25" customHeight="1" x14ac:dyDescent="0.2">
      <c r="A337" s="41">
        <v>54179</v>
      </c>
      <c r="B337" s="42">
        <f t="shared" si="29"/>
        <v>0</v>
      </c>
      <c r="C337" s="117"/>
      <c r="D337" s="43">
        <f t="shared" si="30"/>
        <v>0</v>
      </c>
      <c r="E337" s="44">
        <f t="shared" si="28"/>
        <v>0</v>
      </c>
      <c r="F337" s="43">
        <f t="shared" si="31"/>
        <v>0</v>
      </c>
      <c r="G337" s="45" t="e">
        <f>IF(AND(C337&lt;&gt;"",SUM(G$27:G336)&lt;E$19),$E$19/$E$23,0)</f>
        <v>#N/A</v>
      </c>
      <c r="H337" s="43">
        <f t="shared" si="32"/>
        <v>0</v>
      </c>
      <c r="I337" s="43">
        <f t="shared" si="34"/>
        <v>0</v>
      </c>
      <c r="J337" s="78" t="str">
        <f t="shared" si="33"/>
        <v>2047–2048</v>
      </c>
      <c r="K337" s="78"/>
      <c r="L337" s="89"/>
      <c r="M337" s="78"/>
      <c r="N337" s="87"/>
      <c r="O337" s="79"/>
      <c r="Q337" s="46"/>
    </row>
    <row r="338" spans="1:17" s="40" customFormat="1" ht="20.25" customHeight="1" x14ac:dyDescent="0.2">
      <c r="A338" s="41">
        <v>54210</v>
      </c>
      <c r="B338" s="42">
        <f t="shared" si="29"/>
        <v>0</v>
      </c>
      <c r="C338" s="117"/>
      <c r="D338" s="43">
        <f t="shared" si="30"/>
        <v>0</v>
      </c>
      <c r="E338" s="44">
        <f t="shared" si="28"/>
        <v>0</v>
      </c>
      <c r="F338" s="43">
        <f t="shared" si="31"/>
        <v>0</v>
      </c>
      <c r="G338" s="45" t="e">
        <f>IF(AND(C338&lt;&gt;"",SUM(G$27:G337)&lt;E$19),$E$19/$E$23,0)</f>
        <v>#N/A</v>
      </c>
      <c r="H338" s="43">
        <f t="shared" si="32"/>
        <v>0</v>
      </c>
      <c r="I338" s="43">
        <f t="shared" si="34"/>
        <v>0</v>
      </c>
      <c r="J338" s="78" t="str">
        <f t="shared" si="33"/>
        <v>2047–2048</v>
      </c>
      <c r="K338" s="78"/>
      <c r="L338" s="89"/>
      <c r="M338" s="78"/>
      <c r="N338" s="87"/>
      <c r="O338" s="79"/>
      <c r="Q338" s="46"/>
    </row>
    <row r="339" spans="1:17" s="40" customFormat="1" ht="20.25" customHeight="1" x14ac:dyDescent="0.2">
      <c r="A339" s="41">
        <v>54240</v>
      </c>
      <c r="B339" s="42">
        <f t="shared" si="29"/>
        <v>0</v>
      </c>
      <c r="C339" s="117"/>
      <c r="D339" s="43">
        <f t="shared" si="30"/>
        <v>0</v>
      </c>
      <c r="E339" s="44">
        <f t="shared" si="28"/>
        <v>0</v>
      </c>
      <c r="F339" s="43">
        <f t="shared" si="31"/>
        <v>0</v>
      </c>
      <c r="G339" s="45" t="e">
        <f>IF(AND(C339&lt;&gt;"",SUM(G$27:G338)&lt;E$19),$E$19/$E$23,0)</f>
        <v>#N/A</v>
      </c>
      <c r="H339" s="43">
        <f t="shared" si="32"/>
        <v>0</v>
      </c>
      <c r="I339" s="43">
        <f t="shared" si="34"/>
        <v>0</v>
      </c>
      <c r="J339" s="78" t="str">
        <f t="shared" si="33"/>
        <v>2048–2049</v>
      </c>
      <c r="K339" s="78"/>
      <c r="L339" s="89"/>
      <c r="M339" s="78"/>
      <c r="N339" s="87"/>
      <c r="O339" s="79"/>
      <c r="Q339" s="46"/>
    </row>
    <row r="340" spans="1:17" s="40" customFormat="1" ht="20.25" customHeight="1" x14ac:dyDescent="0.2">
      <c r="A340" s="41">
        <v>54271</v>
      </c>
      <c r="B340" s="42">
        <f t="shared" si="29"/>
        <v>0</v>
      </c>
      <c r="C340" s="117"/>
      <c r="D340" s="43">
        <f t="shared" si="30"/>
        <v>0</v>
      </c>
      <c r="E340" s="44">
        <f t="shared" si="28"/>
        <v>0</v>
      </c>
      <c r="F340" s="43">
        <f t="shared" si="31"/>
        <v>0</v>
      </c>
      <c r="G340" s="45" t="e">
        <f>IF(AND(C340&lt;&gt;"",SUM(G$27:G339)&lt;E$19),$E$19/$E$23,0)</f>
        <v>#N/A</v>
      </c>
      <c r="H340" s="43">
        <f t="shared" si="32"/>
        <v>0</v>
      </c>
      <c r="I340" s="43">
        <f t="shared" si="34"/>
        <v>0</v>
      </c>
      <c r="J340" s="78" t="str">
        <f t="shared" si="33"/>
        <v>2048–2049</v>
      </c>
      <c r="K340" s="78"/>
      <c r="L340" s="89"/>
      <c r="M340" s="78"/>
      <c r="N340" s="87"/>
      <c r="O340" s="79"/>
      <c r="Q340" s="46"/>
    </row>
    <row r="341" spans="1:17" s="40" customFormat="1" ht="20.25" customHeight="1" x14ac:dyDescent="0.2">
      <c r="A341" s="41">
        <v>54302</v>
      </c>
      <c r="B341" s="42">
        <f t="shared" si="29"/>
        <v>0</v>
      </c>
      <c r="C341" s="117"/>
      <c r="D341" s="43">
        <f t="shared" si="30"/>
        <v>0</v>
      </c>
      <c r="E341" s="44">
        <f t="shared" si="28"/>
        <v>0</v>
      </c>
      <c r="F341" s="43">
        <f t="shared" si="31"/>
        <v>0</v>
      </c>
      <c r="G341" s="45" t="e">
        <f>IF(AND(C341&lt;&gt;"",SUM(G$27:G340)&lt;E$19),$E$19/$E$23,0)</f>
        <v>#N/A</v>
      </c>
      <c r="H341" s="43">
        <f t="shared" si="32"/>
        <v>0</v>
      </c>
      <c r="I341" s="43">
        <f t="shared" si="34"/>
        <v>0</v>
      </c>
      <c r="J341" s="78" t="str">
        <f t="shared" si="33"/>
        <v>2048–2049</v>
      </c>
      <c r="K341" s="78"/>
      <c r="L341" s="89"/>
      <c r="M341" s="78"/>
      <c r="N341" s="87"/>
      <c r="O341" s="79"/>
      <c r="Q341" s="46"/>
    </row>
    <row r="342" spans="1:17" s="40" customFormat="1" ht="20.25" customHeight="1" x14ac:dyDescent="0.2">
      <c r="A342" s="41">
        <v>54332</v>
      </c>
      <c r="B342" s="42">
        <f t="shared" si="29"/>
        <v>0</v>
      </c>
      <c r="C342" s="117"/>
      <c r="D342" s="43">
        <f t="shared" si="30"/>
        <v>0</v>
      </c>
      <c r="E342" s="44">
        <f t="shared" si="28"/>
        <v>0</v>
      </c>
      <c r="F342" s="43">
        <f t="shared" si="31"/>
        <v>0</v>
      </c>
      <c r="G342" s="45" t="e">
        <f>IF(AND(C342&lt;&gt;"",SUM(G$27:G341)&lt;E$19),$E$19/$E$23,0)</f>
        <v>#N/A</v>
      </c>
      <c r="H342" s="43">
        <f t="shared" si="32"/>
        <v>0</v>
      </c>
      <c r="I342" s="43">
        <f t="shared" si="34"/>
        <v>0</v>
      </c>
      <c r="J342" s="78" t="str">
        <f t="shared" si="33"/>
        <v>2048–2049</v>
      </c>
      <c r="K342" s="78"/>
      <c r="L342" s="89"/>
      <c r="M342" s="78"/>
      <c r="N342" s="87"/>
      <c r="O342" s="79"/>
      <c r="Q342" s="46"/>
    </row>
    <row r="343" spans="1:17" s="40" customFormat="1" ht="20.25" customHeight="1" x14ac:dyDescent="0.2">
      <c r="A343" s="41">
        <v>54363</v>
      </c>
      <c r="B343" s="42">
        <f t="shared" si="29"/>
        <v>0</v>
      </c>
      <c r="C343" s="117"/>
      <c r="D343" s="43">
        <f t="shared" si="30"/>
        <v>0</v>
      </c>
      <c r="E343" s="44">
        <f t="shared" si="28"/>
        <v>0</v>
      </c>
      <c r="F343" s="43">
        <f t="shared" si="31"/>
        <v>0</v>
      </c>
      <c r="G343" s="45" t="e">
        <f>IF(AND(C343&lt;&gt;"",SUM(G$27:G342)&lt;E$19),$E$19/$E$23,0)</f>
        <v>#N/A</v>
      </c>
      <c r="H343" s="43">
        <f t="shared" si="32"/>
        <v>0</v>
      </c>
      <c r="I343" s="43">
        <f t="shared" si="34"/>
        <v>0</v>
      </c>
      <c r="J343" s="78" t="str">
        <f t="shared" si="33"/>
        <v>2048–2049</v>
      </c>
      <c r="K343" s="78"/>
      <c r="L343" s="89"/>
      <c r="M343" s="78"/>
      <c r="N343" s="87"/>
      <c r="O343" s="79"/>
      <c r="Q343" s="46"/>
    </row>
    <row r="344" spans="1:17" s="40" customFormat="1" ht="20.25" customHeight="1" x14ac:dyDescent="0.2">
      <c r="A344" s="41">
        <v>54393</v>
      </c>
      <c r="B344" s="42">
        <f t="shared" si="29"/>
        <v>0</v>
      </c>
      <c r="C344" s="117"/>
      <c r="D344" s="43">
        <f t="shared" si="30"/>
        <v>0</v>
      </c>
      <c r="E344" s="44">
        <f t="shared" si="28"/>
        <v>0</v>
      </c>
      <c r="F344" s="43">
        <f t="shared" si="31"/>
        <v>0</v>
      </c>
      <c r="G344" s="45" t="e">
        <f>IF(AND(C344&lt;&gt;"",SUM(G$27:G343)&lt;E$19),$E$19/$E$23,0)</f>
        <v>#N/A</v>
      </c>
      <c r="H344" s="43">
        <f t="shared" si="32"/>
        <v>0</v>
      </c>
      <c r="I344" s="43">
        <f t="shared" si="34"/>
        <v>0</v>
      </c>
      <c r="J344" s="78" t="str">
        <f t="shared" si="33"/>
        <v>2048–2049</v>
      </c>
      <c r="K344" s="78"/>
      <c r="L344" s="89"/>
      <c r="M344" s="78"/>
      <c r="N344" s="87"/>
      <c r="O344" s="79"/>
      <c r="Q344" s="46"/>
    </row>
    <row r="345" spans="1:17" s="40" customFormat="1" ht="20.25" customHeight="1" x14ac:dyDescent="0.2">
      <c r="A345" s="41">
        <v>54424</v>
      </c>
      <c r="B345" s="42">
        <f t="shared" si="29"/>
        <v>0</v>
      </c>
      <c r="C345" s="117"/>
      <c r="D345" s="43">
        <f t="shared" si="30"/>
        <v>0</v>
      </c>
      <c r="E345" s="44">
        <f t="shared" si="28"/>
        <v>0</v>
      </c>
      <c r="F345" s="43">
        <f t="shared" si="31"/>
        <v>0</v>
      </c>
      <c r="G345" s="45" t="e">
        <f>IF(AND(C345&lt;&gt;"",SUM(G$27:G344)&lt;E$19),$E$19/$E$23,0)</f>
        <v>#N/A</v>
      </c>
      <c r="H345" s="43">
        <f t="shared" si="32"/>
        <v>0</v>
      </c>
      <c r="I345" s="43">
        <f t="shared" si="34"/>
        <v>0</v>
      </c>
      <c r="J345" s="78" t="str">
        <f t="shared" si="33"/>
        <v>2048–2049</v>
      </c>
      <c r="K345" s="78"/>
      <c r="L345" s="89"/>
      <c r="M345" s="78"/>
      <c r="N345" s="87"/>
      <c r="O345" s="79"/>
      <c r="Q345" s="46"/>
    </row>
    <row r="346" spans="1:17" s="40" customFormat="1" ht="20.25" customHeight="1" x14ac:dyDescent="0.2">
      <c r="A346" s="41">
        <v>54455</v>
      </c>
      <c r="B346" s="42">
        <f t="shared" si="29"/>
        <v>0</v>
      </c>
      <c r="C346" s="117"/>
      <c r="D346" s="43">
        <f t="shared" si="30"/>
        <v>0</v>
      </c>
      <c r="E346" s="44">
        <f t="shared" si="28"/>
        <v>0</v>
      </c>
      <c r="F346" s="43">
        <f t="shared" si="31"/>
        <v>0</v>
      </c>
      <c r="G346" s="45" t="e">
        <f>IF(AND(C346&lt;&gt;"",SUM(G$27:G345)&lt;E$19),$E$19/$E$23,0)</f>
        <v>#N/A</v>
      </c>
      <c r="H346" s="43">
        <f t="shared" si="32"/>
        <v>0</v>
      </c>
      <c r="I346" s="43">
        <f t="shared" si="34"/>
        <v>0</v>
      </c>
      <c r="J346" s="78" t="str">
        <f t="shared" si="33"/>
        <v>2048–2049</v>
      </c>
      <c r="K346" s="78"/>
      <c r="L346" s="89"/>
      <c r="M346" s="78"/>
      <c r="N346" s="87"/>
      <c r="O346" s="79"/>
      <c r="Q346" s="46"/>
    </row>
    <row r="347" spans="1:17" s="40" customFormat="1" ht="20.25" customHeight="1" x14ac:dyDescent="0.2">
      <c r="A347" s="41">
        <v>54483</v>
      </c>
      <c r="B347" s="42">
        <f t="shared" si="29"/>
        <v>0</v>
      </c>
      <c r="C347" s="117"/>
      <c r="D347" s="43">
        <f t="shared" si="30"/>
        <v>0</v>
      </c>
      <c r="E347" s="44">
        <f t="shared" ref="E347:E410" si="35">C347-D347</f>
        <v>0</v>
      </c>
      <c r="F347" s="43">
        <f t="shared" si="31"/>
        <v>0</v>
      </c>
      <c r="G347" s="45" t="e">
        <f>IF(AND(C347&lt;&gt;"",SUM(G$27:G346)&lt;E$19),$E$19/$E$23,0)</f>
        <v>#N/A</v>
      </c>
      <c r="H347" s="43">
        <f t="shared" si="32"/>
        <v>0</v>
      </c>
      <c r="I347" s="43">
        <f t="shared" si="34"/>
        <v>0</v>
      </c>
      <c r="J347" s="78" t="str">
        <f t="shared" si="33"/>
        <v>2048–2049</v>
      </c>
      <c r="K347" s="78"/>
      <c r="L347" s="89"/>
      <c r="M347" s="78"/>
      <c r="N347" s="87"/>
      <c r="O347" s="79"/>
      <c r="Q347" s="46"/>
    </row>
    <row r="348" spans="1:17" s="40" customFormat="1" ht="20.25" customHeight="1" x14ac:dyDescent="0.2">
      <c r="A348" s="41">
        <v>54514</v>
      </c>
      <c r="B348" s="42">
        <f t="shared" ref="B348:B411" si="36">IF(C348&gt;0,C348*-1,C348)</f>
        <v>0</v>
      </c>
      <c r="C348" s="117"/>
      <c r="D348" s="43">
        <f t="shared" ref="D348:D411" si="37">IF(C348="",0,IF($E$15="Beginning",IF(C347&lt;&gt;"",$F347*$E$6/12,0),IF(C347&lt;&gt;"",$F347*$E$6/12,$E$16*$E$6/12)))</f>
        <v>0</v>
      </c>
      <c r="E348" s="44">
        <f t="shared" si="35"/>
        <v>0</v>
      </c>
      <c r="F348" s="43">
        <f t="shared" ref="F348:F411" si="38">IF(C348="",0,IF(C347="",$E$16-E348,IF(C348&lt;&gt;"",F347-E348)))</f>
        <v>0</v>
      </c>
      <c r="G348" s="45" t="e">
        <f>IF(AND(C348&lt;&gt;"",SUM(G$27:G347)&lt;E$19),$E$19/$E$23,0)</f>
        <v>#N/A</v>
      </c>
      <c r="H348" s="43">
        <f t="shared" ref="H348:H411" si="39">IF(C348&lt;&gt;"",G348+H347,0)</f>
        <v>0</v>
      </c>
      <c r="I348" s="43">
        <f t="shared" si="34"/>
        <v>0</v>
      </c>
      <c r="J348" s="78" t="str">
        <f t="shared" ref="J348:J411" si="40">IF(OR(MONTH(A348)=1,MONTH(A348)=2,MONTH(A348)=3,MONTH(A348)=4,MONTH(A348)=5,MONTH(A348)=6),YEAR(A348)-1&amp;"–"&amp;YEAR(A348),YEAR(A348)&amp;"–"&amp;YEAR(A348)+1)</f>
        <v>2048–2049</v>
      </c>
      <c r="K348" s="78"/>
      <c r="L348" s="89"/>
      <c r="M348" s="78"/>
      <c r="N348" s="87"/>
      <c r="O348" s="79"/>
      <c r="Q348" s="46"/>
    </row>
    <row r="349" spans="1:17" s="40" customFormat="1" ht="20.25" customHeight="1" x14ac:dyDescent="0.2">
      <c r="A349" s="41">
        <v>54544</v>
      </c>
      <c r="B349" s="42">
        <f t="shared" si="36"/>
        <v>0</v>
      </c>
      <c r="C349" s="117"/>
      <c r="D349" s="43">
        <f t="shared" si="37"/>
        <v>0</v>
      </c>
      <c r="E349" s="44">
        <f t="shared" si="35"/>
        <v>0</v>
      </c>
      <c r="F349" s="43">
        <f t="shared" si="38"/>
        <v>0</v>
      </c>
      <c r="G349" s="45" t="e">
        <f>IF(AND(C349&lt;&gt;"",SUM(G$27:G348)&lt;E$19),$E$19/$E$23,0)</f>
        <v>#N/A</v>
      </c>
      <c r="H349" s="43">
        <f t="shared" si="39"/>
        <v>0</v>
      </c>
      <c r="I349" s="43">
        <f t="shared" ref="I349:I412" si="41">IF(C349&lt;&gt;"",$E$19-H349,0)</f>
        <v>0</v>
      </c>
      <c r="J349" s="78" t="str">
        <f t="shared" si="40"/>
        <v>2048–2049</v>
      </c>
      <c r="K349" s="78"/>
      <c r="L349" s="89"/>
      <c r="M349" s="78"/>
      <c r="N349" s="87"/>
      <c r="O349" s="79"/>
      <c r="Q349" s="46"/>
    </row>
    <row r="350" spans="1:17" s="40" customFormat="1" ht="20.25" customHeight="1" x14ac:dyDescent="0.2">
      <c r="A350" s="41">
        <v>54575</v>
      </c>
      <c r="B350" s="42">
        <f t="shared" si="36"/>
        <v>0</v>
      </c>
      <c r="C350" s="117"/>
      <c r="D350" s="43">
        <f t="shared" si="37"/>
        <v>0</v>
      </c>
      <c r="E350" s="44">
        <f t="shared" si="35"/>
        <v>0</v>
      </c>
      <c r="F350" s="43">
        <f t="shared" si="38"/>
        <v>0</v>
      </c>
      <c r="G350" s="45" t="e">
        <f>IF(AND(C350&lt;&gt;"",SUM(G$27:G349)&lt;E$19),$E$19/$E$23,0)</f>
        <v>#N/A</v>
      </c>
      <c r="H350" s="43">
        <f t="shared" si="39"/>
        <v>0</v>
      </c>
      <c r="I350" s="43">
        <f t="shared" si="41"/>
        <v>0</v>
      </c>
      <c r="J350" s="78" t="str">
        <f t="shared" si="40"/>
        <v>2048–2049</v>
      </c>
      <c r="K350" s="78"/>
      <c r="L350" s="89"/>
      <c r="M350" s="78"/>
      <c r="N350" s="87"/>
      <c r="O350" s="79"/>
      <c r="Q350" s="46"/>
    </row>
    <row r="351" spans="1:17" s="40" customFormat="1" ht="20.25" customHeight="1" x14ac:dyDescent="0.2">
      <c r="A351" s="41">
        <v>54605</v>
      </c>
      <c r="B351" s="42">
        <f t="shared" si="36"/>
        <v>0</v>
      </c>
      <c r="C351" s="117"/>
      <c r="D351" s="43">
        <f t="shared" si="37"/>
        <v>0</v>
      </c>
      <c r="E351" s="44">
        <f t="shared" si="35"/>
        <v>0</v>
      </c>
      <c r="F351" s="43">
        <f t="shared" si="38"/>
        <v>0</v>
      </c>
      <c r="G351" s="45" t="e">
        <f>IF(AND(C351&lt;&gt;"",SUM(G$27:G350)&lt;E$19),$E$19/$E$23,0)</f>
        <v>#N/A</v>
      </c>
      <c r="H351" s="43">
        <f t="shared" si="39"/>
        <v>0</v>
      </c>
      <c r="I351" s="43">
        <f t="shared" si="41"/>
        <v>0</v>
      </c>
      <c r="J351" s="78" t="str">
        <f t="shared" si="40"/>
        <v>2049–2050</v>
      </c>
      <c r="K351" s="78"/>
      <c r="L351" s="89"/>
      <c r="M351" s="78"/>
      <c r="N351" s="87"/>
      <c r="O351" s="79"/>
      <c r="Q351" s="46"/>
    </row>
    <row r="352" spans="1:17" s="40" customFormat="1" ht="20.25" customHeight="1" x14ac:dyDescent="0.2">
      <c r="A352" s="41">
        <v>54636</v>
      </c>
      <c r="B352" s="42">
        <f t="shared" si="36"/>
        <v>0</v>
      </c>
      <c r="C352" s="117"/>
      <c r="D352" s="43">
        <f t="shared" si="37"/>
        <v>0</v>
      </c>
      <c r="E352" s="44">
        <f t="shared" si="35"/>
        <v>0</v>
      </c>
      <c r="F352" s="43">
        <f t="shared" si="38"/>
        <v>0</v>
      </c>
      <c r="G352" s="45" t="e">
        <f>IF(AND(C352&lt;&gt;"",SUM(G$27:G351)&lt;E$19),$E$19/$E$23,0)</f>
        <v>#N/A</v>
      </c>
      <c r="H352" s="43">
        <f t="shared" si="39"/>
        <v>0</v>
      </c>
      <c r="I352" s="43">
        <f t="shared" si="41"/>
        <v>0</v>
      </c>
      <c r="J352" s="78" t="str">
        <f t="shared" si="40"/>
        <v>2049–2050</v>
      </c>
      <c r="K352" s="78"/>
      <c r="L352" s="89"/>
      <c r="M352" s="78"/>
      <c r="N352" s="87"/>
      <c r="O352" s="79"/>
      <c r="Q352" s="46"/>
    </row>
    <row r="353" spans="1:17" s="40" customFormat="1" ht="20.25" customHeight="1" x14ac:dyDescent="0.2">
      <c r="A353" s="41">
        <v>54667</v>
      </c>
      <c r="B353" s="42">
        <f t="shared" si="36"/>
        <v>0</v>
      </c>
      <c r="C353" s="117"/>
      <c r="D353" s="43">
        <f t="shared" si="37"/>
        <v>0</v>
      </c>
      <c r="E353" s="44">
        <f t="shared" si="35"/>
        <v>0</v>
      </c>
      <c r="F353" s="43">
        <f t="shared" si="38"/>
        <v>0</v>
      </c>
      <c r="G353" s="45" t="e">
        <f>IF(AND(C353&lt;&gt;"",SUM(G$27:G352)&lt;E$19),$E$19/$E$23,0)</f>
        <v>#N/A</v>
      </c>
      <c r="H353" s="43">
        <f t="shared" si="39"/>
        <v>0</v>
      </c>
      <c r="I353" s="43">
        <f t="shared" si="41"/>
        <v>0</v>
      </c>
      <c r="J353" s="78" t="str">
        <f t="shared" si="40"/>
        <v>2049–2050</v>
      </c>
      <c r="K353" s="78"/>
      <c r="L353" s="89"/>
      <c r="M353" s="78"/>
      <c r="N353" s="87"/>
      <c r="O353" s="79"/>
      <c r="Q353" s="46"/>
    </row>
    <row r="354" spans="1:17" s="40" customFormat="1" ht="20.25" customHeight="1" x14ac:dyDescent="0.2">
      <c r="A354" s="41">
        <v>54697</v>
      </c>
      <c r="B354" s="42">
        <f t="shared" si="36"/>
        <v>0</v>
      </c>
      <c r="C354" s="117"/>
      <c r="D354" s="43">
        <f t="shared" si="37"/>
        <v>0</v>
      </c>
      <c r="E354" s="44">
        <f t="shared" si="35"/>
        <v>0</v>
      </c>
      <c r="F354" s="43">
        <f t="shared" si="38"/>
        <v>0</v>
      </c>
      <c r="G354" s="45" t="e">
        <f>IF(AND(C354&lt;&gt;"",SUM(G$27:G353)&lt;E$19),$E$19/$E$23,0)</f>
        <v>#N/A</v>
      </c>
      <c r="H354" s="43">
        <f t="shared" si="39"/>
        <v>0</v>
      </c>
      <c r="I354" s="43">
        <f t="shared" si="41"/>
        <v>0</v>
      </c>
      <c r="J354" s="78" t="str">
        <f t="shared" si="40"/>
        <v>2049–2050</v>
      </c>
      <c r="K354" s="78"/>
      <c r="L354" s="89"/>
      <c r="M354" s="78"/>
      <c r="N354" s="87"/>
      <c r="O354" s="79"/>
      <c r="Q354" s="46"/>
    </row>
    <row r="355" spans="1:17" s="40" customFormat="1" ht="20.25" customHeight="1" x14ac:dyDescent="0.2">
      <c r="A355" s="41">
        <v>54728</v>
      </c>
      <c r="B355" s="42">
        <f t="shared" si="36"/>
        <v>0</v>
      </c>
      <c r="C355" s="117"/>
      <c r="D355" s="43">
        <f t="shared" si="37"/>
        <v>0</v>
      </c>
      <c r="E355" s="44">
        <f t="shared" si="35"/>
        <v>0</v>
      </c>
      <c r="F355" s="43">
        <f t="shared" si="38"/>
        <v>0</v>
      </c>
      <c r="G355" s="45" t="e">
        <f>IF(AND(C355&lt;&gt;"",SUM(G$27:G354)&lt;E$19),$E$19/$E$23,0)</f>
        <v>#N/A</v>
      </c>
      <c r="H355" s="43">
        <f t="shared" si="39"/>
        <v>0</v>
      </c>
      <c r="I355" s="43">
        <f t="shared" si="41"/>
        <v>0</v>
      </c>
      <c r="J355" s="78" t="str">
        <f t="shared" si="40"/>
        <v>2049–2050</v>
      </c>
      <c r="K355" s="78"/>
      <c r="L355" s="89"/>
      <c r="M355" s="78"/>
      <c r="N355" s="87"/>
      <c r="O355" s="79"/>
      <c r="Q355" s="46"/>
    </row>
    <row r="356" spans="1:17" s="40" customFormat="1" ht="20.25" customHeight="1" x14ac:dyDescent="0.2">
      <c r="A356" s="41">
        <v>54758</v>
      </c>
      <c r="B356" s="42">
        <f t="shared" si="36"/>
        <v>0</v>
      </c>
      <c r="C356" s="117"/>
      <c r="D356" s="43">
        <f t="shared" si="37"/>
        <v>0</v>
      </c>
      <c r="E356" s="44">
        <f t="shared" si="35"/>
        <v>0</v>
      </c>
      <c r="F356" s="43">
        <f t="shared" si="38"/>
        <v>0</v>
      </c>
      <c r="G356" s="45" t="e">
        <f>IF(AND(C356&lt;&gt;"",SUM(G$27:G355)&lt;E$19),$E$19/$E$23,0)</f>
        <v>#N/A</v>
      </c>
      <c r="H356" s="43">
        <f t="shared" si="39"/>
        <v>0</v>
      </c>
      <c r="I356" s="43">
        <f t="shared" si="41"/>
        <v>0</v>
      </c>
      <c r="J356" s="78" t="str">
        <f t="shared" si="40"/>
        <v>2049–2050</v>
      </c>
      <c r="K356" s="78"/>
      <c r="L356" s="89"/>
      <c r="M356" s="78"/>
      <c r="N356" s="87"/>
      <c r="O356" s="79"/>
      <c r="Q356" s="46"/>
    </row>
    <row r="357" spans="1:17" s="40" customFormat="1" ht="20.25" customHeight="1" x14ac:dyDescent="0.2">
      <c r="A357" s="41">
        <v>54789</v>
      </c>
      <c r="B357" s="42">
        <f t="shared" si="36"/>
        <v>0</v>
      </c>
      <c r="C357" s="117"/>
      <c r="D357" s="43">
        <f t="shared" si="37"/>
        <v>0</v>
      </c>
      <c r="E357" s="44">
        <f t="shared" si="35"/>
        <v>0</v>
      </c>
      <c r="F357" s="43">
        <f t="shared" si="38"/>
        <v>0</v>
      </c>
      <c r="G357" s="45" t="e">
        <f>IF(AND(C357&lt;&gt;"",SUM(G$27:G356)&lt;E$19),$E$19/$E$23,0)</f>
        <v>#N/A</v>
      </c>
      <c r="H357" s="43">
        <f t="shared" si="39"/>
        <v>0</v>
      </c>
      <c r="I357" s="43">
        <f t="shared" si="41"/>
        <v>0</v>
      </c>
      <c r="J357" s="78" t="str">
        <f t="shared" si="40"/>
        <v>2049–2050</v>
      </c>
      <c r="K357" s="78"/>
      <c r="L357" s="89"/>
      <c r="M357" s="78"/>
      <c r="N357" s="87"/>
      <c r="O357" s="79"/>
      <c r="Q357" s="46"/>
    </row>
    <row r="358" spans="1:17" s="40" customFormat="1" ht="20.25" customHeight="1" x14ac:dyDescent="0.2">
      <c r="A358" s="41">
        <v>54820</v>
      </c>
      <c r="B358" s="42">
        <f t="shared" si="36"/>
        <v>0</v>
      </c>
      <c r="C358" s="117"/>
      <c r="D358" s="43">
        <f t="shared" si="37"/>
        <v>0</v>
      </c>
      <c r="E358" s="44">
        <f t="shared" si="35"/>
        <v>0</v>
      </c>
      <c r="F358" s="43">
        <f t="shared" si="38"/>
        <v>0</v>
      </c>
      <c r="G358" s="45" t="e">
        <f>IF(AND(C358&lt;&gt;"",SUM(G$27:G357)&lt;E$19),$E$19/$E$23,0)</f>
        <v>#N/A</v>
      </c>
      <c r="H358" s="43">
        <f t="shared" si="39"/>
        <v>0</v>
      </c>
      <c r="I358" s="43">
        <f t="shared" si="41"/>
        <v>0</v>
      </c>
      <c r="J358" s="78" t="str">
        <f t="shared" si="40"/>
        <v>2049–2050</v>
      </c>
      <c r="K358" s="78"/>
      <c r="L358" s="89"/>
      <c r="M358" s="78"/>
      <c r="N358" s="87"/>
      <c r="O358" s="79"/>
      <c r="Q358" s="46"/>
    </row>
    <row r="359" spans="1:17" s="40" customFormat="1" ht="20.25" customHeight="1" x14ac:dyDescent="0.2">
      <c r="A359" s="41">
        <v>54848</v>
      </c>
      <c r="B359" s="42">
        <f t="shared" si="36"/>
        <v>0</v>
      </c>
      <c r="C359" s="117"/>
      <c r="D359" s="43">
        <f t="shared" si="37"/>
        <v>0</v>
      </c>
      <c r="E359" s="44">
        <f t="shared" si="35"/>
        <v>0</v>
      </c>
      <c r="F359" s="43">
        <f t="shared" si="38"/>
        <v>0</v>
      </c>
      <c r="G359" s="45" t="e">
        <f>IF(AND(C359&lt;&gt;"",SUM(G$27:G358)&lt;E$19),$E$19/$E$23,0)</f>
        <v>#N/A</v>
      </c>
      <c r="H359" s="43">
        <f t="shared" si="39"/>
        <v>0</v>
      </c>
      <c r="I359" s="43">
        <f t="shared" si="41"/>
        <v>0</v>
      </c>
      <c r="J359" s="78" t="str">
        <f t="shared" si="40"/>
        <v>2049–2050</v>
      </c>
      <c r="K359" s="78"/>
      <c r="L359" s="89"/>
      <c r="M359" s="78"/>
      <c r="N359" s="87"/>
      <c r="O359" s="79"/>
      <c r="Q359" s="46"/>
    </row>
    <row r="360" spans="1:17" s="40" customFormat="1" ht="20.25" customHeight="1" x14ac:dyDescent="0.2">
      <c r="A360" s="41">
        <v>54879</v>
      </c>
      <c r="B360" s="42">
        <f t="shared" si="36"/>
        <v>0</v>
      </c>
      <c r="C360" s="117"/>
      <c r="D360" s="43">
        <f t="shared" si="37"/>
        <v>0</v>
      </c>
      <c r="E360" s="44">
        <f t="shared" si="35"/>
        <v>0</v>
      </c>
      <c r="F360" s="43">
        <f t="shared" si="38"/>
        <v>0</v>
      </c>
      <c r="G360" s="45" t="e">
        <f>IF(AND(C360&lt;&gt;"",SUM(G$27:G359)&lt;E$19),$E$19/$E$23,0)</f>
        <v>#N/A</v>
      </c>
      <c r="H360" s="43">
        <f t="shared" si="39"/>
        <v>0</v>
      </c>
      <c r="I360" s="43">
        <f t="shared" si="41"/>
        <v>0</v>
      </c>
      <c r="J360" s="78" t="str">
        <f t="shared" si="40"/>
        <v>2049–2050</v>
      </c>
      <c r="K360" s="78"/>
      <c r="L360" s="89"/>
      <c r="M360" s="78"/>
      <c r="N360" s="87"/>
      <c r="O360" s="79"/>
      <c r="Q360" s="46"/>
    </row>
    <row r="361" spans="1:17" s="40" customFormat="1" ht="20.25" customHeight="1" x14ac:dyDescent="0.2">
      <c r="A361" s="41">
        <v>54909</v>
      </c>
      <c r="B361" s="42">
        <f t="shared" si="36"/>
        <v>0</v>
      </c>
      <c r="C361" s="117"/>
      <c r="D361" s="43">
        <f t="shared" si="37"/>
        <v>0</v>
      </c>
      <c r="E361" s="44">
        <f t="shared" si="35"/>
        <v>0</v>
      </c>
      <c r="F361" s="43">
        <f t="shared" si="38"/>
        <v>0</v>
      </c>
      <c r="G361" s="45" t="e">
        <f>IF(AND(C361&lt;&gt;"",SUM(G$27:G360)&lt;E$19),$E$19/$E$23,0)</f>
        <v>#N/A</v>
      </c>
      <c r="H361" s="43">
        <f t="shared" si="39"/>
        <v>0</v>
      </c>
      <c r="I361" s="43">
        <f t="shared" si="41"/>
        <v>0</v>
      </c>
      <c r="J361" s="78" t="str">
        <f t="shared" si="40"/>
        <v>2049–2050</v>
      </c>
      <c r="K361" s="78"/>
      <c r="L361" s="89"/>
      <c r="M361" s="78"/>
      <c r="N361" s="87"/>
      <c r="O361" s="79"/>
      <c r="Q361" s="46"/>
    </row>
    <row r="362" spans="1:17" s="40" customFormat="1" ht="20.25" customHeight="1" x14ac:dyDescent="0.2">
      <c r="A362" s="41">
        <v>54940</v>
      </c>
      <c r="B362" s="42">
        <f t="shared" si="36"/>
        <v>0</v>
      </c>
      <c r="C362" s="117"/>
      <c r="D362" s="43">
        <f t="shared" si="37"/>
        <v>0</v>
      </c>
      <c r="E362" s="44">
        <f t="shared" si="35"/>
        <v>0</v>
      </c>
      <c r="F362" s="43">
        <f t="shared" si="38"/>
        <v>0</v>
      </c>
      <c r="G362" s="45" t="e">
        <f>IF(AND(C362&lt;&gt;"",SUM(G$27:G361)&lt;E$19),$E$19/$E$23,0)</f>
        <v>#N/A</v>
      </c>
      <c r="H362" s="43">
        <f t="shared" si="39"/>
        <v>0</v>
      </c>
      <c r="I362" s="43">
        <f t="shared" si="41"/>
        <v>0</v>
      </c>
      <c r="J362" s="78" t="str">
        <f t="shared" si="40"/>
        <v>2049–2050</v>
      </c>
      <c r="K362" s="78"/>
      <c r="L362" s="89"/>
      <c r="M362" s="78"/>
      <c r="N362" s="87"/>
      <c r="O362" s="79"/>
      <c r="Q362" s="46"/>
    </row>
    <row r="363" spans="1:17" s="40" customFormat="1" ht="20.25" customHeight="1" x14ac:dyDescent="0.2">
      <c r="A363" s="41">
        <v>54970</v>
      </c>
      <c r="B363" s="42">
        <f t="shared" si="36"/>
        <v>0</v>
      </c>
      <c r="C363" s="117"/>
      <c r="D363" s="43">
        <f t="shared" si="37"/>
        <v>0</v>
      </c>
      <c r="E363" s="44">
        <f t="shared" si="35"/>
        <v>0</v>
      </c>
      <c r="F363" s="43">
        <f t="shared" si="38"/>
        <v>0</v>
      </c>
      <c r="G363" s="45" t="e">
        <f>IF(AND(C363&lt;&gt;"",SUM(G$27:G362)&lt;E$19),$E$19/$E$23,0)</f>
        <v>#N/A</v>
      </c>
      <c r="H363" s="43">
        <f t="shared" si="39"/>
        <v>0</v>
      </c>
      <c r="I363" s="43">
        <f t="shared" si="41"/>
        <v>0</v>
      </c>
      <c r="J363" s="78" t="str">
        <f t="shared" si="40"/>
        <v>2050–2051</v>
      </c>
      <c r="K363" s="78"/>
      <c r="L363" s="89"/>
      <c r="M363" s="78"/>
      <c r="N363" s="87"/>
      <c r="O363" s="79"/>
      <c r="Q363" s="46"/>
    </row>
    <row r="364" spans="1:17" s="40" customFormat="1" ht="20.25" customHeight="1" x14ac:dyDescent="0.2">
      <c r="A364" s="41">
        <v>55001</v>
      </c>
      <c r="B364" s="42">
        <f t="shared" si="36"/>
        <v>0</v>
      </c>
      <c r="C364" s="117"/>
      <c r="D364" s="43">
        <f t="shared" si="37"/>
        <v>0</v>
      </c>
      <c r="E364" s="44">
        <f t="shared" si="35"/>
        <v>0</v>
      </c>
      <c r="F364" s="43">
        <f t="shared" si="38"/>
        <v>0</v>
      </c>
      <c r="G364" s="45" t="e">
        <f>IF(AND(C364&lt;&gt;"",SUM(G$27:G363)&lt;E$19),$E$19/$E$23,0)</f>
        <v>#N/A</v>
      </c>
      <c r="H364" s="43">
        <f t="shared" si="39"/>
        <v>0</v>
      </c>
      <c r="I364" s="43">
        <f t="shared" si="41"/>
        <v>0</v>
      </c>
      <c r="J364" s="78" t="str">
        <f t="shared" si="40"/>
        <v>2050–2051</v>
      </c>
      <c r="K364" s="78"/>
      <c r="L364" s="89"/>
      <c r="M364" s="78"/>
      <c r="N364" s="87"/>
      <c r="O364" s="79"/>
      <c r="Q364" s="46"/>
    </row>
    <row r="365" spans="1:17" s="40" customFormat="1" ht="20.25" customHeight="1" x14ac:dyDescent="0.2">
      <c r="A365" s="41">
        <v>55032</v>
      </c>
      <c r="B365" s="42">
        <f t="shared" si="36"/>
        <v>0</v>
      </c>
      <c r="C365" s="117"/>
      <c r="D365" s="43">
        <f t="shared" si="37"/>
        <v>0</v>
      </c>
      <c r="E365" s="44">
        <f t="shared" si="35"/>
        <v>0</v>
      </c>
      <c r="F365" s="43">
        <f t="shared" si="38"/>
        <v>0</v>
      </c>
      <c r="G365" s="45" t="e">
        <f>IF(AND(C365&lt;&gt;"",SUM(G$27:G364)&lt;E$19),$E$19/$E$23,0)</f>
        <v>#N/A</v>
      </c>
      <c r="H365" s="43">
        <f t="shared" si="39"/>
        <v>0</v>
      </c>
      <c r="I365" s="43">
        <f t="shared" si="41"/>
        <v>0</v>
      </c>
      <c r="J365" s="78" t="str">
        <f t="shared" si="40"/>
        <v>2050–2051</v>
      </c>
      <c r="K365" s="78"/>
      <c r="L365" s="89"/>
      <c r="M365" s="78"/>
      <c r="N365" s="87"/>
      <c r="O365" s="79"/>
      <c r="Q365" s="46"/>
    </row>
    <row r="366" spans="1:17" s="40" customFormat="1" ht="20.25" customHeight="1" x14ac:dyDescent="0.2">
      <c r="A366" s="41">
        <v>55062</v>
      </c>
      <c r="B366" s="42">
        <f t="shared" si="36"/>
        <v>0</v>
      </c>
      <c r="C366" s="117"/>
      <c r="D366" s="43">
        <f t="shared" si="37"/>
        <v>0</v>
      </c>
      <c r="E366" s="44">
        <f t="shared" si="35"/>
        <v>0</v>
      </c>
      <c r="F366" s="43">
        <f t="shared" si="38"/>
        <v>0</v>
      </c>
      <c r="G366" s="45" t="e">
        <f>IF(AND(C366&lt;&gt;"",SUM(G$27:G365)&lt;E$19),$E$19/$E$23,0)</f>
        <v>#N/A</v>
      </c>
      <c r="H366" s="43">
        <f t="shared" si="39"/>
        <v>0</v>
      </c>
      <c r="I366" s="43">
        <f t="shared" si="41"/>
        <v>0</v>
      </c>
      <c r="J366" s="78" t="str">
        <f t="shared" si="40"/>
        <v>2050–2051</v>
      </c>
      <c r="K366" s="78"/>
      <c r="L366" s="89"/>
      <c r="M366" s="78"/>
      <c r="N366" s="87"/>
      <c r="O366" s="79"/>
      <c r="Q366" s="46"/>
    </row>
    <row r="367" spans="1:17" s="40" customFormat="1" ht="20.25" customHeight="1" x14ac:dyDescent="0.2">
      <c r="A367" s="41">
        <v>55093</v>
      </c>
      <c r="B367" s="42">
        <f t="shared" si="36"/>
        <v>0</v>
      </c>
      <c r="C367" s="117"/>
      <c r="D367" s="43">
        <f t="shared" si="37"/>
        <v>0</v>
      </c>
      <c r="E367" s="44">
        <f t="shared" si="35"/>
        <v>0</v>
      </c>
      <c r="F367" s="43">
        <f t="shared" si="38"/>
        <v>0</v>
      </c>
      <c r="G367" s="45" t="e">
        <f>IF(AND(C367&lt;&gt;"",SUM(G$27:G366)&lt;E$19),$E$19/$E$23,0)</f>
        <v>#N/A</v>
      </c>
      <c r="H367" s="43">
        <f t="shared" si="39"/>
        <v>0</v>
      </c>
      <c r="I367" s="43">
        <f t="shared" si="41"/>
        <v>0</v>
      </c>
      <c r="J367" s="78" t="str">
        <f t="shared" si="40"/>
        <v>2050–2051</v>
      </c>
      <c r="K367" s="78"/>
      <c r="L367" s="89"/>
      <c r="M367" s="78"/>
      <c r="N367" s="87"/>
      <c r="O367" s="79"/>
      <c r="Q367" s="46"/>
    </row>
    <row r="368" spans="1:17" s="40" customFormat="1" ht="20.25" customHeight="1" x14ac:dyDescent="0.2">
      <c r="A368" s="41">
        <v>55123</v>
      </c>
      <c r="B368" s="42">
        <f t="shared" si="36"/>
        <v>0</v>
      </c>
      <c r="C368" s="117"/>
      <c r="D368" s="43">
        <f t="shared" si="37"/>
        <v>0</v>
      </c>
      <c r="E368" s="44">
        <f t="shared" si="35"/>
        <v>0</v>
      </c>
      <c r="F368" s="43">
        <f t="shared" si="38"/>
        <v>0</v>
      </c>
      <c r="G368" s="45" t="e">
        <f>IF(AND(C368&lt;&gt;"",SUM(G$27:G367)&lt;E$19),$E$19/$E$23,0)</f>
        <v>#N/A</v>
      </c>
      <c r="H368" s="43">
        <f t="shared" si="39"/>
        <v>0</v>
      </c>
      <c r="I368" s="43">
        <f t="shared" si="41"/>
        <v>0</v>
      </c>
      <c r="J368" s="78" t="str">
        <f t="shared" si="40"/>
        <v>2050–2051</v>
      </c>
      <c r="K368" s="78"/>
      <c r="L368" s="89"/>
      <c r="M368" s="78"/>
      <c r="N368" s="87"/>
      <c r="O368" s="79"/>
      <c r="Q368" s="46"/>
    </row>
    <row r="369" spans="1:17" s="40" customFormat="1" ht="20.25" customHeight="1" x14ac:dyDescent="0.2">
      <c r="A369" s="41">
        <v>55154</v>
      </c>
      <c r="B369" s="42">
        <f t="shared" si="36"/>
        <v>0</v>
      </c>
      <c r="C369" s="117"/>
      <c r="D369" s="43">
        <f t="shared" si="37"/>
        <v>0</v>
      </c>
      <c r="E369" s="44">
        <f t="shared" si="35"/>
        <v>0</v>
      </c>
      <c r="F369" s="43">
        <f t="shared" si="38"/>
        <v>0</v>
      </c>
      <c r="G369" s="45" t="e">
        <f>IF(AND(C369&lt;&gt;"",SUM(G$27:G368)&lt;E$19),$E$19/$E$23,0)</f>
        <v>#N/A</v>
      </c>
      <c r="H369" s="43">
        <f t="shared" si="39"/>
        <v>0</v>
      </c>
      <c r="I369" s="43">
        <f t="shared" si="41"/>
        <v>0</v>
      </c>
      <c r="J369" s="78" t="str">
        <f t="shared" si="40"/>
        <v>2050–2051</v>
      </c>
      <c r="K369" s="78"/>
      <c r="L369" s="89"/>
      <c r="M369" s="78"/>
      <c r="N369" s="87"/>
      <c r="O369" s="79"/>
      <c r="Q369" s="46"/>
    </row>
    <row r="370" spans="1:17" s="40" customFormat="1" ht="20.25" customHeight="1" x14ac:dyDescent="0.2">
      <c r="A370" s="41">
        <v>55185</v>
      </c>
      <c r="B370" s="42">
        <f t="shared" si="36"/>
        <v>0</v>
      </c>
      <c r="C370" s="117"/>
      <c r="D370" s="43">
        <f t="shared" si="37"/>
        <v>0</v>
      </c>
      <c r="E370" s="44">
        <f t="shared" si="35"/>
        <v>0</v>
      </c>
      <c r="F370" s="43">
        <f t="shared" si="38"/>
        <v>0</v>
      </c>
      <c r="G370" s="45" t="e">
        <f>IF(AND(C370&lt;&gt;"",SUM(G$27:G369)&lt;E$19),$E$19/$E$23,0)</f>
        <v>#N/A</v>
      </c>
      <c r="H370" s="43">
        <f t="shared" si="39"/>
        <v>0</v>
      </c>
      <c r="I370" s="43">
        <f t="shared" si="41"/>
        <v>0</v>
      </c>
      <c r="J370" s="78" t="str">
        <f t="shared" si="40"/>
        <v>2050–2051</v>
      </c>
      <c r="K370" s="78"/>
      <c r="L370" s="89"/>
      <c r="M370" s="78"/>
      <c r="N370" s="87"/>
      <c r="O370" s="79"/>
      <c r="Q370" s="46"/>
    </row>
    <row r="371" spans="1:17" s="40" customFormat="1" ht="20.25" customHeight="1" x14ac:dyDescent="0.2">
      <c r="A371" s="41">
        <v>55213</v>
      </c>
      <c r="B371" s="42">
        <f t="shared" si="36"/>
        <v>0</v>
      </c>
      <c r="C371" s="117"/>
      <c r="D371" s="43">
        <f t="shared" si="37"/>
        <v>0</v>
      </c>
      <c r="E371" s="44">
        <f t="shared" si="35"/>
        <v>0</v>
      </c>
      <c r="F371" s="43">
        <f t="shared" si="38"/>
        <v>0</v>
      </c>
      <c r="G371" s="45" t="e">
        <f>IF(AND(C371&lt;&gt;"",SUM(G$27:G370)&lt;E$19),$E$19/$E$23,0)</f>
        <v>#N/A</v>
      </c>
      <c r="H371" s="43">
        <f t="shared" si="39"/>
        <v>0</v>
      </c>
      <c r="I371" s="43">
        <f t="shared" si="41"/>
        <v>0</v>
      </c>
      <c r="J371" s="78" t="str">
        <f t="shared" si="40"/>
        <v>2050–2051</v>
      </c>
      <c r="K371" s="78"/>
      <c r="L371" s="89"/>
      <c r="M371" s="78"/>
      <c r="N371" s="87"/>
      <c r="O371" s="79"/>
      <c r="Q371" s="46"/>
    </row>
    <row r="372" spans="1:17" s="40" customFormat="1" ht="20.25" customHeight="1" x14ac:dyDescent="0.2">
      <c r="A372" s="41">
        <v>55244</v>
      </c>
      <c r="B372" s="42">
        <f t="shared" si="36"/>
        <v>0</v>
      </c>
      <c r="C372" s="117"/>
      <c r="D372" s="43">
        <f t="shared" si="37"/>
        <v>0</v>
      </c>
      <c r="E372" s="44">
        <f t="shared" si="35"/>
        <v>0</v>
      </c>
      <c r="F372" s="43">
        <f t="shared" si="38"/>
        <v>0</v>
      </c>
      <c r="G372" s="45" t="e">
        <f>IF(AND(C372&lt;&gt;"",SUM(G$27:G371)&lt;E$19),$E$19/$E$23,0)</f>
        <v>#N/A</v>
      </c>
      <c r="H372" s="43">
        <f t="shared" si="39"/>
        <v>0</v>
      </c>
      <c r="I372" s="43">
        <f t="shared" si="41"/>
        <v>0</v>
      </c>
      <c r="J372" s="78" t="str">
        <f t="shared" si="40"/>
        <v>2050–2051</v>
      </c>
      <c r="K372" s="78"/>
      <c r="L372" s="89"/>
      <c r="M372" s="78"/>
      <c r="N372" s="87"/>
      <c r="O372" s="79"/>
      <c r="Q372" s="46"/>
    </row>
    <row r="373" spans="1:17" s="40" customFormat="1" ht="20.25" customHeight="1" x14ac:dyDescent="0.2">
      <c r="A373" s="41">
        <v>55274</v>
      </c>
      <c r="B373" s="42">
        <f t="shared" si="36"/>
        <v>0</v>
      </c>
      <c r="C373" s="117"/>
      <c r="D373" s="43">
        <f t="shared" si="37"/>
        <v>0</v>
      </c>
      <c r="E373" s="44">
        <f t="shared" si="35"/>
        <v>0</v>
      </c>
      <c r="F373" s="43">
        <f t="shared" si="38"/>
        <v>0</v>
      </c>
      <c r="G373" s="45" t="e">
        <f>IF(AND(C373&lt;&gt;"",SUM(G$27:G372)&lt;E$19),$E$19/$E$23,0)</f>
        <v>#N/A</v>
      </c>
      <c r="H373" s="43">
        <f t="shared" si="39"/>
        <v>0</v>
      </c>
      <c r="I373" s="43">
        <f t="shared" si="41"/>
        <v>0</v>
      </c>
      <c r="J373" s="78" t="str">
        <f t="shared" si="40"/>
        <v>2050–2051</v>
      </c>
      <c r="K373" s="78"/>
      <c r="L373" s="89"/>
      <c r="M373" s="78"/>
      <c r="N373" s="87"/>
      <c r="O373" s="79"/>
      <c r="Q373" s="46"/>
    </row>
    <row r="374" spans="1:17" s="40" customFormat="1" ht="20.25" customHeight="1" x14ac:dyDescent="0.2">
      <c r="A374" s="41">
        <v>55305</v>
      </c>
      <c r="B374" s="42">
        <f t="shared" si="36"/>
        <v>0</v>
      </c>
      <c r="C374" s="117"/>
      <c r="D374" s="43">
        <f t="shared" si="37"/>
        <v>0</v>
      </c>
      <c r="E374" s="44">
        <f t="shared" si="35"/>
        <v>0</v>
      </c>
      <c r="F374" s="43">
        <f t="shared" si="38"/>
        <v>0</v>
      </c>
      <c r="G374" s="45" t="e">
        <f>IF(AND(C374&lt;&gt;"",SUM(G$27:G373)&lt;E$19),$E$19/$E$23,0)</f>
        <v>#N/A</v>
      </c>
      <c r="H374" s="43">
        <f t="shared" si="39"/>
        <v>0</v>
      </c>
      <c r="I374" s="43">
        <f t="shared" si="41"/>
        <v>0</v>
      </c>
      <c r="J374" s="78" t="str">
        <f t="shared" si="40"/>
        <v>2050–2051</v>
      </c>
      <c r="K374" s="78"/>
      <c r="L374" s="89"/>
      <c r="M374" s="78"/>
      <c r="N374" s="87"/>
      <c r="O374" s="79"/>
      <c r="Q374" s="46"/>
    </row>
    <row r="375" spans="1:17" s="40" customFormat="1" ht="20.25" customHeight="1" x14ac:dyDescent="0.2">
      <c r="A375" s="41">
        <v>55335</v>
      </c>
      <c r="B375" s="42">
        <f t="shared" si="36"/>
        <v>0</v>
      </c>
      <c r="C375" s="117"/>
      <c r="D375" s="43">
        <f t="shared" si="37"/>
        <v>0</v>
      </c>
      <c r="E375" s="44">
        <f t="shared" si="35"/>
        <v>0</v>
      </c>
      <c r="F375" s="43">
        <f t="shared" si="38"/>
        <v>0</v>
      </c>
      <c r="G375" s="45" t="e">
        <f>IF(AND(C375&lt;&gt;"",SUM(G$27:G374)&lt;E$19),$E$19/$E$23,0)</f>
        <v>#N/A</v>
      </c>
      <c r="H375" s="43">
        <f t="shared" si="39"/>
        <v>0</v>
      </c>
      <c r="I375" s="43">
        <f t="shared" si="41"/>
        <v>0</v>
      </c>
      <c r="J375" s="78" t="str">
        <f t="shared" si="40"/>
        <v>2051–2052</v>
      </c>
      <c r="K375" s="78"/>
      <c r="L375" s="89"/>
      <c r="M375" s="78"/>
      <c r="N375" s="87"/>
      <c r="O375" s="79"/>
      <c r="Q375" s="46"/>
    </row>
    <row r="376" spans="1:17" s="40" customFormat="1" ht="20.25" customHeight="1" x14ac:dyDescent="0.2">
      <c r="A376" s="41">
        <v>55366</v>
      </c>
      <c r="B376" s="42">
        <f t="shared" si="36"/>
        <v>0</v>
      </c>
      <c r="C376" s="117"/>
      <c r="D376" s="43">
        <f t="shared" si="37"/>
        <v>0</v>
      </c>
      <c r="E376" s="44">
        <f t="shared" si="35"/>
        <v>0</v>
      </c>
      <c r="F376" s="43">
        <f t="shared" si="38"/>
        <v>0</v>
      </c>
      <c r="G376" s="45" t="e">
        <f>IF(AND(C376&lt;&gt;"",SUM(G$27:G375)&lt;E$19),$E$19/$E$23,0)</f>
        <v>#N/A</v>
      </c>
      <c r="H376" s="43">
        <f t="shared" si="39"/>
        <v>0</v>
      </c>
      <c r="I376" s="43">
        <f t="shared" si="41"/>
        <v>0</v>
      </c>
      <c r="J376" s="78" t="str">
        <f t="shared" si="40"/>
        <v>2051–2052</v>
      </c>
      <c r="K376" s="78"/>
      <c r="L376" s="89"/>
      <c r="M376" s="78"/>
      <c r="N376" s="87"/>
      <c r="O376" s="79"/>
      <c r="Q376" s="46"/>
    </row>
    <row r="377" spans="1:17" s="40" customFormat="1" ht="20.25" customHeight="1" x14ac:dyDescent="0.2">
      <c r="A377" s="41">
        <v>55397</v>
      </c>
      <c r="B377" s="42">
        <f t="shared" si="36"/>
        <v>0</v>
      </c>
      <c r="C377" s="117"/>
      <c r="D377" s="43">
        <f t="shared" si="37"/>
        <v>0</v>
      </c>
      <c r="E377" s="44">
        <f t="shared" si="35"/>
        <v>0</v>
      </c>
      <c r="F377" s="43">
        <f t="shared" si="38"/>
        <v>0</v>
      </c>
      <c r="G377" s="45" t="e">
        <f>IF(AND(C377&lt;&gt;"",SUM(G$27:G376)&lt;E$19),$E$19/$E$23,0)</f>
        <v>#N/A</v>
      </c>
      <c r="H377" s="43">
        <f t="shared" si="39"/>
        <v>0</v>
      </c>
      <c r="I377" s="43">
        <f t="shared" si="41"/>
        <v>0</v>
      </c>
      <c r="J377" s="78" t="str">
        <f t="shared" si="40"/>
        <v>2051–2052</v>
      </c>
      <c r="K377" s="78"/>
      <c r="L377" s="89"/>
      <c r="M377" s="78"/>
      <c r="N377" s="87"/>
      <c r="O377" s="79"/>
      <c r="Q377" s="46"/>
    </row>
    <row r="378" spans="1:17" s="40" customFormat="1" ht="20.25" customHeight="1" x14ac:dyDescent="0.2">
      <c r="A378" s="41">
        <v>55427</v>
      </c>
      <c r="B378" s="42">
        <f t="shared" si="36"/>
        <v>0</v>
      </c>
      <c r="C378" s="117"/>
      <c r="D378" s="43">
        <f t="shared" si="37"/>
        <v>0</v>
      </c>
      <c r="E378" s="44">
        <f t="shared" si="35"/>
        <v>0</v>
      </c>
      <c r="F378" s="43">
        <f t="shared" si="38"/>
        <v>0</v>
      </c>
      <c r="G378" s="45" t="e">
        <f>IF(AND(C378&lt;&gt;"",SUM(G$27:G377)&lt;E$19),$E$19/$E$23,0)</f>
        <v>#N/A</v>
      </c>
      <c r="H378" s="43">
        <f t="shared" si="39"/>
        <v>0</v>
      </c>
      <c r="I378" s="43">
        <f t="shared" si="41"/>
        <v>0</v>
      </c>
      <c r="J378" s="78" t="str">
        <f t="shared" si="40"/>
        <v>2051–2052</v>
      </c>
      <c r="K378" s="78"/>
      <c r="L378" s="89"/>
      <c r="M378" s="78"/>
      <c r="N378" s="87"/>
      <c r="O378" s="79"/>
      <c r="Q378" s="46"/>
    </row>
    <row r="379" spans="1:17" s="40" customFormat="1" ht="20.25" customHeight="1" x14ac:dyDescent="0.2">
      <c r="A379" s="41">
        <v>55458</v>
      </c>
      <c r="B379" s="42">
        <f t="shared" si="36"/>
        <v>0</v>
      </c>
      <c r="C379" s="117"/>
      <c r="D379" s="43">
        <f t="shared" si="37"/>
        <v>0</v>
      </c>
      <c r="E379" s="44">
        <f t="shared" si="35"/>
        <v>0</v>
      </c>
      <c r="F379" s="43">
        <f t="shared" si="38"/>
        <v>0</v>
      </c>
      <c r="G379" s="45" t="e">
        <f>IF(AND(C379&lt;&gt;"",SUM(G$27:G378)&lt;E$19),$E$19/$E$23,0)</f>
        <v>#N/A</v>
      </c>
      <c r="H379" s="43">
        <f t="shared" si="39"/>
        <v>0</v>
      </c>
      <c r="I379" s="43">
        <f t="shared" si="41"/>
        <v>0</v>
      </c>
      <c r="J379" s="78" t="str">
        <f t="shared" si="40"/>
        <v>2051–2052</v>
      </c>
      <c r="K379" s="78"/>
      <c r="L379" s="89"/>
      <c r="M379" s="78"/>
      <c r="N379" s="87"/>
      <c r="O379" s="79"/>
      <c r="Q379" s="46"/>
    </row>
    <row r="380" spans="1:17" s="40" customFormat="1" ht="20.25" customHeight="1" x14ac:dyDescent="0.2">
      <c r="A380" s="41">
        <v>55488</v>
      </c>
      <c r="B380" s="42">
        <f t="shared" si="36"/>
        <v>0</v>
      </c>
      <c r="C380" s="117"/>
      <c r="D380" s="43">
        <f t="shared" si="37"/>
        <v>0</v>
      </c>
      <c r="E380" s="44">
        <f t="shared" si="35"/>
        <v>0</v>
      </c>
      <c r="F380" s="43">
        <f t="shared" si="38"/>
        <v>0</v>
      </c>
      <c r="G380" s="45" t="e">
        <f>IF(AND(C380&lt;&gt;"",SUM(G$27:G379)&lt;E$19),$E$19/$E$23,0)</f>
        <v>#N/A</v>
      </c>
      <c r="H380" s="43">
        <f t="shared" si="39"/>
        <v>0</v>
      </c>
      <c r="I380" s="43">
        <f t="shared" si="41"/>
        <v>0</v>
      </c>
      <c r="J380" s="78" t="str">
        <f t="shared" si="40"/>
        <v>2051–2052</v>
      </c>
      <c r="K380" s="78"/>
      <c r="L380" s="89"/>
      <c r="M380" s="78"/>
      <c r="N380" s="87"/>
      <c r="O380" s="79"/>
      <c r="Q380" s="46"/>
    </row>
    <row r="381" spans="1:17" s="40" customFormat="1" ht="20.25" customHeight="1" x14ac:dyDescent="0.2">
      <c r="A381" s="41">
        <v>55519</v>
      </c>
      <c r="B381" s="42">
        <f t="shared" si="36"/>
        <v>0</v>
      </c>
      <c r="C381" s="117"/>
      <c r="D381" s="43">
        <f t="shared" si="37"/>
        <v>0</v>
      </c>
      <c r="E381" s="44">
        <f t="shared" si="35"/>
        <v>0</v>
      </c>
      <c r="F381" s="43">
        <f t="shared" si="38"/>
        <v>0</v>
      </c>
      <c r="G381" s="45" t="e">
        <f>IF(AND(C381&lt;&gt;"",SUM(G$27:G380)&lt;E$19),$E$19/$E$23,0)</f>
        <v>#N/A</v>
      </c>
      <c r="H381" s="43">
        <f t="shared" si="39"/>
        <v>0</v>
      </c>
      <c r="I381" s="43">
        <f t="shared" si="41"/>
        <v>0</v>
      </c>
      <c r="J381" s="78" t="str">
        <f t="shared" si="40"/>
        <v>2051–2052</v>
      </c>
      <c r="K381" s="78"/>
      <c r="L381" s="89"/>
      <c r="M381" s="78"/>
      <c r="N381" s="87"/>
      <c r="O381" s="79"/>
      <c r="Q381" s="46"/>
    </row>
    <row r="382" spans="1:17" s="40" customFormat="1" ht="20.25" customHeight="1" x14ac:dyDescent="0.2">
      <c r="A382" s="41">
        <v>55550</v>
      </c>
      <c r="B382" s="42">
        <f t="shared" si="36"/>
        <v>0</v>
      </c>
      <c r="C382" s="117"/>
      <c r="D382" s="43">
        <f t="shared" si="37"/>
        <v>0</v>
      </c>
      <c r="E382" s="44">
        <f t="shared" si="35"/>
        <v>0</v>
      </c>
      <c r="F382" s="43">
        <f t="shared" si="38"/>
        <v>0</v>
      </c>
      <c r="G382" s="45" t="e">
        <f>IF(AND(C382&lt;&gt;"",SUM(G$27:G381)&lt;E$19),$E$19/$E$23,0)</f>
        <v>#N/A</v>
      </c>
      <c r="H382" s="43">
        <f t="shared" si="39"/>
        <v>0</v>
      </c>
      <c r="I382" s="43">
        <f t="shared" si="41"/>
        <v>0</v>
      </c>
      <c r="J382" s="78" t="str">
        <f t="shared" si="40"/>
        <v>2051–2052</v>
      </c>
      <c r="K382" s="78"/>
      <c r="L382" s="89"/>
      <c r="M382" s="78"/>
      <c r="N382" s="87"/>
      <c r="O382" s="79"/>
      <c r="Q382" s="46"/>
    </row>
    <row r="383" spans="1:17" s="40" customFormat="1" ht="20.25" customHeight="1" x14ac:dyDescent="0.2">
      <c r="A383" s="41">
        <v>55579</v>
      </c>
      <c r="B383" s="42">
        <f t="shared" si="36"/>
        <v>0</v>
      </c>
      <c r="C383" s="117"/>
      <c r="D383" s="43">
        <f t="shared" si="37"/>
        <v>0</v>
      </c>
      <c r="E383" s="44">
        <f t="shared" si="35"/>
        <v>0</v>
      </c>
      <c r="F383" s="43">
        <f t="shared" si="38"/>
        <v>0</v>
      </c>
      <c r="G383" s="45" t="e">
        <f>IF(AND(C383&lt;&gt;"",SUM(G$27:G382)&lt;E$19),$E$19/$E$23,0)</f>
        <v>#N/A</v>
      </c>
      <c r="H383" s="43">
        <f t="shared" si="39"/>
        <v>0</v>
      </c>
      <c r="I383" s="43">
        <f t="shared" si="41"/>
        <v>0</v>
      </c>
      <c r="J383" s="78" t="str">
        <f t="shared" si="40"/>
        <v>2051–2052</v>
      </c>
      <c r="K383" s="78"/>
      <c r="L383" s="89"/>
      <c r="M383" s="78"/>
      <c r="N383" s="87"/>
      <c r="O383" s="79"/>
      <c r="Q383" s="46"/>
    </row>
    <row r="384" spans="1:17" s="40" customFormat="1" ht="20.25" customHeight="1" x14ac:dyDescent="0.2">
      <c r="A384" s="41">
        <v>55610</v>
      </c>
      <c r="B384" s="42">
        <f t="shared" si="36"/>
        <v>0</v>
      </c>
      <c r="C384" s="117"/>
      <c r="D384" s="43">
        <f t="shared" si="37"/>
        <v>0</v>
      </c>
      <c r="E384" s="44">
        <f t="shared" si="35"/>
        <v>0</v>
      </c>
      <c r="F384" s="43">
        <f t="shared" si="38"/>
        <v>0</v>
      </c>
      <c r="G384" s="45" t="e">
        <f>IF(AND(C384&lt;&gt;"",SUM(G$27:G383)&lt;E$19),$E$19/$E$23,0)</f>
        <v>#N/A</v>
      </c>
      <c r="H384" s="43">
        <f t="shared" si="39"/>
        <v>0</v>
      </c>
      <c r="I384" s="43">
        <f t="shared" si="41"/>
        <v>0</v>
      </c>
      <c r="J384" s="78" t="str">
        <f t="shared" si="40"/>
        <v>2051–2052</v>
      </c>
      <c r="K384" s="78"/>
      <c r="L384" s="89"/>
      <c r="M384" s="78"/>
      <c r="N384" s="87"/>
      <c r="O384" s="79"/>
      <c r="Q384" s="46"/>
    </row>
    <row r="385" spans="1:17" s="40" customFormat="1" ht="20.25" customHeight="1" x14ac:dyDescent="0.2">
      <c r="A385" s="41">
        <v>55640</v>
      </c>
      <c r="B385" s="42">
        <f t="shared" si="36"/>
        <v>0</v>
      </c>
      <c r="C385" s="117"/>
      <c r="D385" s="43">
        <f t="shared" si="37"/>
        <v>0</v>
      </c>
      <c r="E385" s="44">
        <f t="shared" si="35"/>
        <v>0</v>
      </c>
      <c r="F385" s="43">
        <f t="shared" si="38"/>
        <v>0</v>
      </c>
      <c r="G385" s="45" t="e">
        <f>IF(AND(C385&lt;&gt;"",SUM(G$27:G384)&lt;E$19),$E$19/$E$23,0)</f>
        <v>#N/A</v>
      </c>
      <c r="H385" s="43">
        <f t="shared" si="39"/>
        <v>0</v>
      </c>
      <c r="I385" s="43">
        <f t="shared" si="41"/>
        <v>0</v>
      </c>
      <c r="J385" s="78" t="str">
        <f t="shared" si="40"/>
        <v>2051–2052</v>
      </c>
      <c r="K385" s="78"/>
      <c r="L385" s="89"/>
      <c r="M385" s="78"/>
      <c r="N385" s="87"/>
      <c r="O385" s="79"/>
      <c r="Q385" s="46"/>
    </row>
    <row r="386" spans="1:17" s="40" customFormat="1" ht="20.25" customHeight="1" x14ac:dyDescent="0.2">
      <c r="A386" s="41">
        <v>55671</v>
      </c>
      <c r="B386" s="42">
        <f t="shared" si="36"/>
        <v>0</v>
      </c>
      <c r="C386" s="117"/>
      <c r="D386" s="43">
        <f t="shared" si="37"/>
        <v>0</v>
      </c>
      <c r="E386" s="44">
        <f t="shared" si="35"/>
        <v>0</v>
      </c>
      <c r="F386" s="43">
        <f t="shared" si="38"/>
        <v>0</v>
      </c>
      <c r="G386" s="45" t="e">
        <f>IF(AND(C386&lt;&gt;"",SUM(G$27:G385)&lt;E$19),$E$19/$E$23,0)</f>
        <v>#N/A</v>
      </c>
      <c r="H386" s="43">
        <f t="shared" si="39"/>
        <v>0</v>
      </c>
      <c r="I386" s="43">
        <f t="shared" si="41"/>
        <v>0</v>
      </c>
      <c r="J386" s="78" t="str">
        <f t="shared" si="40"/>
        <v>2051–2052</v>
      </c>
      <c r="K386" s="78"/>
      <c r="L386" s="89"/>
      <c r="M386" s="78"/>
      <c r="N386" s="87"/>
      <c r="O386" s="79"/>
      <c r="Q386" s="46"/>
    </row>
    <row r="387" spans="1:17" s="40" customFormat="1" ht="20.25" customHeight="1" x14ac:dyDescent="0.2">
      <c r="A387" s="41">
        <v>55701</v>
      </c>
      <c r="B387" s="42">
        <f t="shared" si="36"/>
        <v>0</v>
      </c>
      <c r="C387" s="117"/>
      <c r="D387" s="43">
        <f t="shared" si="37"/>
        <v>0</v>
      </c>
      <c r="E387" s="44">
        <f t="shared" si="35"/>
        <v>0</v>
      </c>
      <c r="F387" s="43">
        <f t="shared" si="38"/>
        <v>0</v>
      </c>
      <c r="G387" s="45" t="e">
        <f>IF(AND(C387&lt;&gt;"",SUM(G$27:G386)&lt;E$19),$E$19/$E$23,0)</f>
        <v>#N/A</v>
      </c>
      <c r="H387" s="43">
        <f t="shared" si="39"/>
        <v>0</v>
      </c>
      <c r="I387" s="43">
        <f t="shared" si="41"/>
        <v>0</v>
      </c>
      <c r="J387" s="78" t="str">
        <f t="shared" si="40"/>
        <v>2052–2053</v>
      </c>
      <c r="K387" s="78"/>
      <c r="L387" s="89"/>
      <c r="M387" s="78"/>
      <c r="N387" s="87"/>
      <c r="O387" s="79"/>
      <c r="Q387" s="46"/>
    </row>
    <row r="388" spans="1:17" s="40" customFormat="1" ht="20.25" customHeight="1" x14ac:dyDescent="0.2">
      <c r="A388" s="41">
        <v>55732</v>
      </c>
      <c r="B388" s="42">
        <f t="shared" si="36"/>
        <v>0</v>
      </c>
      <c r="C388" s="117"/>
      <c r="D388" s="43">
        <f t="shared" si="37"/>
        <v>0</v>
      </c>
      <c r="E388" s="44">
        <f t="shared" si="35"/>
        <v>0</v>
      </c>
      <c r="F388" s="43">
        <f t="shared" si="38"/>
        <v>0</v>
      </c>
      <c r="G388" s="45" t="e">
        <f>IF(AND(C388&lt;&gt;"",SUM(G$27:G387)&lt;E$19),$E$19/$E$23,0)</f>
        <v>#N/A</v>
      </c>
      <c r="H388" s="43">
        <f t="shared" si="39"/>
        <v>0</v>
      </c>
      <c r="I388" s="43">
        <f t="shared" si="41"/>
        <v>0</v>
      </c>
      <c r="J388" s="78" t="str">
        <f t="shared" si="40"/>
        <v>2052–2053</v>
      </c>
      <c r="K388" s="78"/>
      <c r="L388" s="89"/>
      <c r="M388" s="78"/>
      <c r="N388" s="87"/>
      <c r="O388" s="79"/>
      <c r="Q388" s="46"/>
    </row>
    <row r="389" spans="1:17" s="40" customFormat="1" ht="20.25" customHeight="1" x14ac:dyDescent="0.2">
      <c r="A389" s="41">
        <v>55763</v>
      </c>
      <c r="B389" s="42">
        <f t="shared" si="36"/>
        <v>0</v>
      </c>
      <c r="C389" s="117"/>
      <c r="D389" s="43">
        <f t="shared" si="37"/>
        <v>0</v>
      </c>
      <c r="E389" s="44">
        <f t="shared" si="35"/>
        <v>0</v>
      </c>
      <c r="F389" s="43">
        <f t="shared" si="38"/>
        <v>0</v>
      </c>
      <c r="G389" s="45" t="e">
        <f>IF(AND(C389&lt;&gt;"",SUM(G$27:G388)&lt;E$19),$E$19/$E$23,0)</f>
        <v>#N/A</v>
      </c>
      <c r="H389" s="43">
        <f t="shared" si="39"/>
        <v>0</v>
      </c>
      <c r="I389" s="43">
        <f t="shared" si="41"/>
        <v>0</v>
      </c>
      <c r="J389" s="78" t="str">
        <f t="shared" si="40"/>
        <v>2052–2053</v>
      </c>
      <c r="K389" s="78"/>
      <c r="L389" s="89"/>
      <c r="M389" s="78"/>
      <c r="N389" s="87"/>
      <c r="O389" s="79"/>
      <c r="Q389" s="46"/>
    </row>
    <row r="390" spans="1:17" s="40" customFormat="1" ht="20.25" customHeight="1" x14ac:dyDescent="0.2">
      <c r="A390" s="41">
        <v>55793</v>
      </c>
      <c r="B390" s="42">
        <f t="shared" si="36"/>
        <v>0</v>
      </c>
      <c r="C390" s="117"/>
      <c r="D390" s="43">
        <f t="shared" si="37"/>
        <v>0</v>
      </c>
      <c r="E390" s="44">
        <f t="shared" si="35"/>
        <v>0</v>
      </c>
      <c r="F390" s="43">
        <f t="shared" si="38"/>
        <v>0</v>
      </c>
      <c r="G390" s="45" t="e">
        <f>IF(AND(C390&lt;&gt;"",SUM(G$27:G389)&lt;E$19),$E$19/$E$23,0)</f>
        <v>#N/A</v>
      </c>
      <c r="H390" s="43">
        <f t="shared" si="39"/>
        <v>0</v>
      </c>
      <c r="I390" s="43">
        <f t="shared" si="41"/>
        <v>0</v>
      </c>
      <c r="J390" s="78" t="str">
        <f t="shared" si="40"/>
        <v>2052–2053</v>
      </c>
      <c r="K390" s="78"/>
      <c r="L390" s="89"/>
      <c r="M390" s="78"/>
      <c r="N390" s="87"/>
      <c r="O390" s="79"/>
      <c r="Q390" s="46"/>
    </row>
    <row r="391" spans="1:17" s="40" customFormat="1" ht="20.25" customHeight="1" x14ac:dyDescent="0.2">
      <c r="A391" s="41">
        <v>55824</v>
      </c>
      <c r="B391" s="42">
        <f t="shared" si="36"/>
        <v>0</v>
      </c>
      <c r="C391" s="117"/>
      <c r="D391" s="43">
        <f t="shared" si="37"/>
        <v>0</v>
      </c>
      <c r="E391" s="44">
        <f t="shared" si="35"/>
        <v>0</v>
      </c>
      <c r="F391" s="43">
        <f t="shared" si="38"/>
        <v>0</v>
      </c>
      <c r="G391" s="45" t="e">
        <f>IF(AND(C391&lt;&gt;"",SUM(G$27:G390)&lt;E$19),$E$19/$E$23,0)</f>
        <v>#N/A</v>
      </c>
      <c r="H391" s="43">
        <f t="shared" si="39"/>
        <v>0</v>
      </c>
      <c r="I391" s="43">
        <f t="shared" si="41"/>
        <v>0</v>
      </c>
      <c r="J391" s="78" t="str">
        <f t="shared" si="40"/>
        <v>2052–2053</v>
      </c>
      <c r="K391" s="78"/>
      <c r="L391" s="89"/>
      <c r="M391" s="78"/>
      <c r="N391" s="87"/>
      <c r="O391" s="79"/>
      <c r="Q391" s="46"/>
    </row>
    <row r="392" spans="1:17" s="40" customFormat="1" ht="20.25" customHeight="1" x14ac:dyDescent="0.2">
      <c r="A392" s="41">
        <v>55854</v>
      </c>
      <c r="B392" s="42">
        <f t="shared" si="36"/>
        <v>0</v>
      </c>
      <c r="C392" s="117"/>
      <c r="D392" s="43">
        <f t="shared" si="37"/>
        <v>0</v>
      </c>
      <c r="E392" s="44">
        <f t="shared" si="35"/>
        <v>0</v>
      </c>
      <c r="F392" s="43">
        <f t="shared" si="38"/>
        <v>0</v>
      </c>
      <c r="G392" s="45" t="e">
        <f>IF(AND(C392&lt;&gt;"",SUM(G$27:G391)&lt;E$19),$E$19/$E$23,0)</f>
        <v>#N/A</v>
      </c>
      <c r="H392" s="43">
        <f t="shared" si="39"/>
        <v>0</v>
      </c>
      <c r="I392" s="43">
        <f t="shared" si="41"/>
        <v>0</v>
      </c>
      <c r="J392" s="78" t="str">
        <f t="shared" si="40"/>
        <v>2052–2053</v>
      </c>
      <c r="K392" s="78"/>
      <c r="L392" s="89"/>
      <c r="M392" s="78"/>
      <c r="N392" s="87"/>
      <c r="O392" s="79"/>
      <c r="Q392" s="46"/>
    </row>
    <row r="393" spans="1:17" s="40" customFormat="1" ht="20.25" customHeight="1" x14ac:dyDescent="0.2">
      <c r="A393" s="41">
        <v>55885</v>
      </c>
      <c r="B393" s="42">
        <f t="shared" si="36"/>
        <v>0</v>
      </c>
      <c r="C393" s="117"/>
      <c r="D393" s="43">
        <f t="shared" si="37"/>
        <v>0</v>
      </c>
      <c r="E393" s="44">
        <f t="shared" si="35"/>
        <v>0</v>
      </c>
      <c r="F393" s="43">
        <f t="shared" si="38"/>
        <v>0</v>
      </c>
      <c r="G393" s="45" t="e">
        <f>IF(AND(C393&lt;&gt;"",SUM(G$27:G392)&lt;E$19),$E$19/$E$23,0)</f>
        <v>#N/A</v>
      </c>
      <c r="H393" s="43">
        <f t="shared" si="39"/>
        <v>0</v>
      </c>
      <c r="I393" s="43">
        <f t="shared" si="41"/>
        <v>0</v>
      </c>
      <c r="J393" s="78" t="str">
        <f t="shared" si="40"/>
        <v>2052–2053</v>
      </c>
      <c r="K393" s="78"/>
      <c r="L393" s="89"/>
      <c r="M393" s="78"/>
      <c r="N393" s="87"/>
      <c r="O393" s="79"/>
      <c r="Q393" s="46"/>
    </row>
    <row r="394" spans="1:17" s="40" customFormat="1" ht="20.25" customHeight="1" x14ac:dyDescent="0.2">
      <c r="A394" s="41">
        <v>55916</v>
      </c>
      <c r="B394" s="42">
        <f t="shared" si="36"/>
        <v>0</v>
      </c>
      <c r="C394" s="117"/>
      <c r="D394" s="43">
        <f t="shared" si="37"/>
        <v>0</v>
      </c>
      <c r="E394" s="44">
        <f t="shared" si="35"/>
        <v>0</v>
      </c>
      <c r="F394" s="43">
        <f t="shared" si="38"/>
        <v>0</v>
      </c>
      <c r="G394" s="45" t="e">
        <f>IF(AND(C394&lt;&gt;"",SUM(G$27:G393)&lt;E$19),$E$19/$E$23,0)</f>
        <v>#N/A</v>
      </c>
      <c r="H394" s="43">
        <f t="shared" si="39"/>
        <v>0</v>
      </c>
      <c r="I394" s="43">
        <f t="shared" si="41"/>
        <v>0</v>
      </c>
      <c r="J394" s="78" t="str">
        <f t="shared" si="40"/>
        <v>2052–2053</v>
      </c>
      <c r="K394" s="78"/>
      <c r="L394" s="89"/>
      <c r="M394" s="78"/>
      <c r="N394" s="87"/>
      <c r="O394" s="79"/>
      <c r="Q394" s="46"/>
    </row>
    <row r="395" spans="1:17" s="40" customFormat="1" ht="20.25" customHeight="1" x14ac:dyDescent="0.2">
      <c r="A395" s="41">
        <v>55944</v>
      </c>
      <c r="B395" s="42">
        <f t="shared" si="36"/>
        <v>0</v>
      </c>
      <c r="C395" s="117"/>
      <c r="D395" s="43">
        <f t="shared" si="37"/>
        <v>0</v>
      </c>
      <c r="E395" s="44">
        <f t="shared" si="35"/>
        <v>0</v>
      </c>
      <c r="F395" s="43">
        <f t="shared" si="38"/>
        <v>0</v>
      </c>
      <c r="G395" s="45" t="e">
        <f>IF(AND(C395&lt;&gt;"",SUM(G$27:G394)&lt;E$19),$E$19/$E$23,0)</f>
        <v>#N/A</v>
      </c>
      <c r="H395" s="43">
        <f t="shared" si="39"/>
        <v>0</v>
      </c>
      <c r="I395" s="43">
        <f t="shared" si="41"/>
        <v>0</v>
      </c>
      <c r="J395" s="78" t="str">
        <f t="shared" si="40"/>
        <v>2052–2053</v>
      </c>
      <c r="K395" s="78"/>
      <c r="L395" s="89"/>
      <c r="M395" s="78"/>
      <c r="N395" s="87"/>
      <c r="O395" s="79"/>
      <c r="Q395" s="46"/>
    </row>
    <row r="396" spans="1:17" s="40" customFormat="1" ht="20.25" customHeight="1" x14ac:dyDescent="0.2">
      <c r="A396" s="41">
        <v>55975</v>
      </c>
      <c r="B396" s="42">
        <f t="shared" si="36"/>
        <v>0</v>
      </c>
      <c r="C396" s="117"/>
      <c r="D396" s="43">
        <f t="shared" si="37"/>
        <v>0</v>
      </c>
      <c r="E396" s="44">
        <f t="shared" si="35"/>
        <v>0</v>
      </c>
      <c r="F396" s="43">
        <f t="shared" si="38"/>
        <v>0</v>
      </c>
      <c r="G396" s="45" t="e">
        <f>IF(AND(C396&lt;&gt;"",SUM(G$27:G395)&lt;E$19),$E$19/$E$23,0)</f>
        <v>#N/A</v>
      </c>
      <c r="H396" s="43">
        <f t="shared" si="39"/>
        <v>0</v>
      </c>
      <c r="I396" s="43">
        <f t="shared" si="41"/>
        <v>0</v>
      </c>
      <c r="J396" s="78" t="str">
        <f t="shared" si="40"/>
        <v>2052–2053</v>
      </c>
      <c r="K396" s="78"/>
      <c r="L396" s="89"/>
      <c r="M396" s="78"/>
      <c r="N396" s="87"/>
      <c r="O396" s="79"/>
      <c r="Q396" s="46"/>
    </row>
    <row r="397" spans="1:17" s="40" customFormat="1" ht="20.25" customHeight="1" x14ac:dyDescent="0.2">
      <c r="A397" s="41">
        <v>56005</v>
      </c>
      <c r="B397" s="42">
        <f t="shared" si="36"/>
        <v>0</v>
      </c>
      <c r="C397" s="117"/>
      <c r="D397" s="43">
        <f t="shared" si="37"/>
        <v>0</v>
      </c>
      <c r="E397" s="44">
        <f t="shared" si="35"/>
        <v>0</v>
      </c>
      <c r="F397" s="43">
        <f t="shared" si="38"/>
        <v>0</v>
      </c>
      <c r="G397" s="45" t="e">
        <f>IF(AND(C397&lt;&gt;"",SUM(G$27:G396)&lt;E$19),$E$19/$E$23,0)</f>
        <v>#N/A</v>
      </c>
      <c r="H397" s="43">
        <f t="shared" si="39"/>
        <v>0</v>
      </c>
      <c r="I397" s="43">
        <f t="shared" si="41"/>
        <v>0</v>
      </c>
      <c r="J397" s="78" t="str">
        <f t="shared" si="40"/>
        <v>2052–2053</v>
      </c>
      <c r="K397" s="78"/>
      <c r="L397" s="89"/>
      <c r="M397" s="78"/>
      <c r="N397" s="87"/>
      <c r="O397" s="79"/>
      <c r="Q397" s="46"/>
    </row>
    <row r="398" spans="1:17" s="40" customFormat="1" ht="20.25" customHeight="1" x14ac:dyDescent="0.2">
      <c r="A398" s="41">
        <v>56036</v>
      </c>
      <c r="B398" s="42">
        <f t="shared" si="36"/>
        <v>0</v>
      </c>
      <c r="C398" s="117"/>
      <c r="D398" s="43">
        <f t="shared" si="37"/>
        <v>0</v>
      </c>
      <c r="E398" s="44">
        <f t="shared" si="35"/>
        <v>0</v>
      </c>
      <c r="F398" s="43">
        <f t="shared" si="38"/>
        <v>0</v>
      </c>
      <c r="G398" s="45" t="e">
        <f>IF(AND(C398&lt;&gt;"",SUM(G$27:G397)&lt;E$19),$E$19/$E$23,0)</f>
        <v>#N/A</v>
      </c>
      <c r="H398" s="43">
        <f t="shared" si="39"/>
        <v>0</v>
      </c>
      <c r="I398" s="43">
        <f t="shared" si="41"/>
        <v>0</v>
      </c>
      <c r="J398" s="78" t="str">
        <f t="shared" si="40"/>
        <v>2052–2053</v>
      </c>
      <c r="K398" s="78"/>
      <c r="L398" s="89"/>
      <c r="M398" s="78"/>
      <c r="N398" s="87"/>
      <c r="O398" s="79"/>
      <c r="Q398" s="46"/>
    </row>
    <row r="399" spans="1:17" s="40" customFormat="1" ht="20.25" customHeight="1" x14ac:dyDescent="0.2">
      <c r="A399" s="41">
        <v>56066</v>
      </c>
      <c r="B399" s="42">
        <f t="shared" si="36"/>
        <v>0</v>
      </c>
      <c r="C399" s="117"/>
      <c r="D399" s="43">
        <f t="shared" si="37"/>
        <v>0</v>
      </c>
      <c r="E399" s="44">
        <f t="shared" si="35"/>
        <v>0</v>
      </c>
      <c r="F399" s="43">
        <f t="shared" si="38"/>
        <v>0</v>
      </c>
      <c r="G399" s="45" t="e">
        <f>IF(AND(C399&lt;&gt;"",SUM(G$27:G398)&lt;E$19),$E$19/$E$23,0)</f>
        <v>#N/A</v>
      </c>
      <c r="H399" s="43">
        <f t="shared" si="39"/>
        <v>0</v>
      </c>
      <c r="I399" s="43">
        <f t="shared" si="41"/>
        <v>0</v>
      </c>
      <c r="J399" s="78" t="str">
        <f t="shared" si="40"/>
        <v>2053–2054</v>
      </c>
      <c r="K399" s="78"/>
      <c r="L399" s="89"/>
      <c r="M399" s="78"/>
      <c r="N399" s="87"/>
      <c r="O399" s="79"/>
      <c r="Q399" s="46"/>
    </row>
    <row r="400" spans="1:17" s="40" customFormat="1" ht="20.25" customHeight="1" x14ac:dyDescent="0.2">
      <c r="A400" s="41">
        <v>56097</v>
      </c>
      <c r="B400" s="42">
        <f t="shared" si="36"/>
        <v>0</v>
      </c>
      <c r="C400" s="117"/>
      <c r="D400" s="43">
        <f t="shared" si="37"/>
        <v>0</v>
      </c>
      <c r="E400" s="44">
        <f t="shared" si="35"/>
        <v>0</v>
      </c>
      <c r="F400" s="43">
        <f t="shared" si="38"/>
        <v>0</v>
      </c>
      <c r="G400" s="45" t="e">
        <f>IF(AND(C400&lt;&gt;"",SUM(G$27:G399)&lt;E$19),$E$19/$E$23,0)</f>
        <v>#N/A</v>
      </c>
      <c r="H400" s="43">
        <f t="shared" si="39"/>
        <v>0</v>
      </c>
      <c r="I400" s="43">
        <f t="shared" si="41"/>
        <v>0</v>
      </c>
      <c r="J400" s="78" t="str">
        <f t="shared" si="40"/>
        <v>2053–2054</v>
      </c>
      <c r="K400" s="78"/>
      <c r="L400" s="89"/>
      <c r="M400" s="78"/>
      <c r="N400" s="87"/>
      <c r="O400" s="79"/>
      <c r="Q400" s="46"/>
    </row>
    <row r="401" spans="1:17" s="40" customFormat="1" ht="20.25" customHeight="1" x14ac:dyDescent="0.2">
      <c r="A401" s="41">
        <v>56128</v>
      </c>
      <c r="B401" s="42">
        <f t="shared" si="36"/>
        <v>0</v>
      </c>
      <c r="C401" s="117"/>
      <c r="D401" s="43">
        <f t="shared" si="37"/>
        <v>0</v>
      </c>
      <c r="E401" s="44">
        <f t="shared" si="35"/>
        <v>0</v>
      </c>
      <c r="F401" s="43">
        <f t="shared" si="38"/>
        <v>0</v>
      </c>
      <c r="G401" s="45" t="e">
        <f>IF(AND(C401&lt;&gt;"",SUM(G$27:G400)&lt;E$19),$E$19/$E$23,0)</f>
        <v>#N/A</v>
      </c>
      <c r="H401" s="43">
        <f t="shared" si="39"/>
        <v>0</v>
      </c>
      <c r="I401" s="43">
        <f t="shared" si="41"/>
        <v>0</v>
      </c>
      <c r="J401" s="78" t="str">
        <f t="shared" si="40"/>
        <v>2053–2054</v>
      </c>
      <c r="K401" s="78"/>
      <c r="L401" s="89"/>
      <c r="M401" s="78"/>
      <c r="N401" s="87"/>
      <c r="O401" s="79"/>
      <c r="Q401" s="46"/>
    </row>
    <row r="402" spans="1:17" s="40" customFormat="1" ht="20.25" customHeight="1" x14ac:dyDescent="0.2">
      <c r="A402" s="41">
        <v>56158</v>
      </c>
      <c r="B402" s="42">
        <f t="shared" si="36"/>
        <v>0</v>
      </c>
      <c r="C402" s="117"/>
      <c r="D402" s="43">
        <f t="shared" si="37"/>
        <v>0</v>
      </c>
      <c r="E402" s="44">
        <f t="shared" si="35"/>
        <v>0</v>
      </c>
      <c r="F402" s="43">
        <f t="shared" si="38"/>
        <v>0</v>
      </c>
      <c r="G402" s="45" t="e">
        <f>IF(AND(C402&lt;&gt;"",SUM(G$27:G401)&lt;E$19),$E$19/$E$23,0)</f>
        <v>#N/A</v>
      </c>
      <c r="H402" s="43">
        <f t="shared" si="39"/>
        <v>0</v>
      </c>
      <c r="I402" s="43">
        <f t="shared" si="41"/>
        <v>0</v>
      </c>
      <c r="J402" s="78" t="str">
        <f t="shared" si="40"/>
        <v>2053–2054</v>
      </c>
      <c r="K402" s="78"/>
      <c r="L402" s="89"/>
      <c r="M402" s="78"/>
      <c r="N402" s="87"/>
      <c r="O402" s="79"/>
      <c r="Q402" s="46"/>
    </row>
    <row r="403" spans="1:17" s="40" customFormat="1" ht="20.25" customHeight="1" x14ac:dyDescent="0.2">
      <c r="A403" s="41">
        <v>56189</v>
      </c>
      <c r="B403" s="42">
        <f t="shared" si="36"/>
        <v>0</v>
      </c>
      <c r="C403" s="117"/>
      <c r="D403" s="43">
        <f t="shared" si="37"/>
        <v>0</v>
      </c>
      <c r="E403" s="44">
        <f t="shared" si="35"/>
        <v>0</v>
      </c>
      <c r="F403" s="43">
        <f t="shared" si="38"/>
        <v>0</v>
      </c>
      <c r="G403" s="45" t="e">
        <f>IF(AND(C403&lt;&gt;"",SUM(G$27:G402)&lt;E$19),$E$19/$E$23,0)</f>
        <v>#N/A</v>
      </c>
      <c r="H403" s="43">
        <f t="shared" si="39"/>
        <v>0</v>
      </c>
      <c r="I403" s="43">
        <f t="shared" si="41"/>
        <v>0</v>
      </c>
      <c r="J403" s="78" t="str">
        <f t="shared" si="40"/>
        <v>2053–2054</v>
      </c>
      <c r="K403" s="78"/>
      <c r="L403" s="89"/>
      <c r="M403" s="78"/>
      <c r="N403" s="87"/>
      <c r="O403" s="79"/>
      <c r="Q403" s="46"/>
    </row>
    <row r="404" spans="1:17" s="40" customFormat="1" ht="20.25" customHeight="1" x14ac:dyDescent="0.2">
      <c r="A404" s="41">
        <v>56219</v>
      </c>
      <c r="B404" s="42">
        <f t="shared" si="36"/>
        <v>0</v>
      </c>
      <c r="C404" s="117"/>
      <c r="D404" s="43">
        <f t="shared" si="37"/>
        <v>0</v>
      </c>
      <c r="E404" s="44">
        <f t="shared" si="35"/>
        <v>0</v>
      </c>
      <c r="F404" s="43">
        <f t="shared" si="38"/>
        <v>0</v>
      </c>
      <c r="G404" s="45" t="e">
        <f>IF(AND(C404&lt;&gt;"",SUM(G$27:G403)&lt;E$19),$E$19/$E$23,0)</f>
        <v>#N/A</v>
      </c>
      <c r="H404" s="43">
        <f t="shared" si="39"/>
        <v>0</v>
      </c>
      <c r="I404" s="43">
        <f t="shared" si="41"/>
        <v>0</v>
      </c>
      <c r="J404" s="78" t="str">
        <f t="shared" si="40"/>
        <v>2053–2054</v>
      </c>
      <c r="K404" s="78"/>
      <c r="L404" s="89"/>
      <c r="M404" s="78"/>
      <c r="N404" s="87"/>
      <c r="O404" s="79"/>
      <c r="Q404" s="46"/>
    </row>
    <row r="405" spans="1:17" s="40" customFormat="1" ht="20.25" customHeight="1" x14ac:dyDescent="0.2">
      <c r="A405" s="41">
        <v>56250</v>
      </c>
      <c r="B405" s="42">
        <f t="shared" si="36"/>
        <v>0</v>
      </c>
      <c r="C405" s="117"/>
      <c r="D405" s="43">
        <f t="shared" si="37"/>
        <v>0</v>
      </c>
      <c r="E405" s="44">
        <f t="shared" si="35"/>
        <v>0</v>
      </c>
      <c r="F405" s="43">
        <f t="shared" si="38"/>
        <v>0</v>
      </c>
      <c r="G405" s="45" t="e">
        <f>IF(AND(C405&lt;&gt;"",SUM(G$27:G404)&lt;E$19),$E$19/$E$23,0)</f>
        <v>#N/A</v>
      </c>
      <c r="H405" s="43">
        <f t="shared" si="39"/>
        <v>0</v>
      </c>
      <c r="I405" s="43">
        <f t="shared" si="41"/>
        <v>0</v>
      </c>
      <c r="J405" s="78" t="str">
        <f t="shared" si="40"/>
        <v>2053–2054</v>
      </c>
      <c r="K405" s="78"/>
      <c r="L405" s="89"/>
      <c r="M405" s="78"/>
      <c r="N405" s="87"/>
      <c r="O405" s="79"/>
      <c r="Q405" s="46"/>
    </row>
    <row r="406" spans="1:17" s="40" customFormat="1" ht="20.25" customHeight="1" x14ac:dyDescent="0.2">
      <c r="A406" s="41">
        <v>56281</v>
      </c>
      <c r="B406" s="42">
        <f t="shared" si="36"/>
        <v>0</v>
      </c>
      <c r="C406" s="117"/>
      <c r="D406" s="43">
        <f t="shared" si="37"/>
        <v>0</v>
      </c>
      <c r="E406" s="44">
        <f t="shared" si="35"/>
        <v>0</v>
      </c>
      <c r="F406" s="43">
        <f t="shared" si="38"/>
        <v>0</v>
      </c>
      <c r="G406" s="45" t="e">
        <f>IF(AND(C406&lt;&gt;"",SUM(G$27:G405)&lt;E$19),$E$19/$E$23,0)</f>
        <v>#N/A</v>
      </c>
      <c r="H406" s="43">
        <f t="shared" si="39"/>
        <v>0</v>
      </c>
      <c r="I406" s="43">
        <f t="shared" si="41"/>
        <v>0</v>
      </c>
      <c r="J406" s="78" t="str">
        <f t="shared" si="40"/>
        <v>2053–2054</v>
      </c>
      <c r="K406" s="78"/>
      <c r="L406" s="89"/>
      <c r="M406" s="78"/>
      <c r="N406" s="87"/>
      <c r="O406" s="79"/>
      <c r="Q406" s="46"/>
    </row>
    <row r="407" spans="1:17" s="40" customFormat="1" ht="20.25" customHeight="1" x14ac:dyDescent="0.2">
      <c r="A407" s="41">
        <v>56309</v>
      </c>
      <c r="B407" s="42">
        <f t="shared" si="36"/>
        <v>0</v>
      </c>
      <c r="C407" s="117"/>
      <c r="D407" s="43">
        <f t="shared" si="37"/>
        <v>0</v>
      </c>
      <c r="E407" s="44">
        <f t="shared" si="35"/>
        <v>0</v>
      </c>
      <c r="F407" s="43">
        <f t="shared" si="38"/>
        <v>0</v>
      </c>
      <c r="G407" s="45" t="e">
        <f>IF(AND(C407&lt;&gt;"",SUM(G$27:G406)&lt;E$19),$E$19/$E$23,0)</f>
        <v>#N/A</v>
      </c>
      <c r="H407" s="43">
        <f t="shared" si="39"/>
        <v>0</v>
      </c>
      <c r="I407" s="43">
        <f t="shared" si="41"/>
        <v>0</v>
      </c>
      <c r="J407" s="78" t="str">
        <f t="shared" si="40"/>
        <v>2053–2054</v>
      </c>
      <c r="K407" s="78"/>
      <c r="L407" s="89"/>
      <c r="M407" s="78"/>
      <c r="N407" s="87"/>
      <c r="O407" s="79"/>
      <c r="Q407" s="46"/>
    </row>
    <row r="408" spans="1:17" s="40" customFormat="1" ht="20.25" customHeight="1" x14ac:dyDescent="0.2">
      <c r="A408" s="41">
        <v>56340</v>
      </c>
      <c r="B408" s="42">
        <f t="shared" si="36"/>
        <v>0</v>
      </c>
      <c r="C408" s="117"/>
      <c r="D408" s="43">
        <f t="shared" si="37"/>
        <v>0</v>
      </c>
      <c r="E408" s="44">
        <f t="shared" si="35"/>
        <v>0</v>
      </c>
      <c r="F408" s="43">
        <f t="shared" si="38"/>
        <v>0</v>
      </c>
      <c r="G408" s="45" t="e">
        <f>IF(AND(C408&lt;&gt;"",SUM(G$27:G407)&lt;E$19),$E$19/$E$23,0)</f>
        <v>#N/A</v>
      </c>
      <c r="H408" s="43">
        <f t="shared" si="39"/>
        <v>0</v>
      </c>
      <c r="I408" s="43">
        <f t="shared" si="41"/>
        <v>0</v>
      </c>
      <c r="J408" s="78" t="str">
        <f t="shared" si="40"/>
        <v>2053–2054</v>
      </c>
      <c r="K408" s="78"/>
      <c r="L408" s="89"/>
      <c r="M408" s="78"/>
      <c r="N408" s="87"/>
      <c r="O408" s="79"/>
      <c r="Q408" s="46"/>
    </row>
    <row r="409" spans="1:17" s="40" customFormat="1" ht="20.25" customHeight="1" x14ac:dyDescent="0.2">
      <c r="A409" s="41">
        <v>56370</v>
      </c>
      <c r="B409" s="42">
        <f t="shared" si="36"/>
        <v>0</v>
      </c>
      <c r="C409" s="117"/>
      <c r="D409" s="43">
        <f t="shared" si="37"/>
        <v>0</v>
      </c>
      <c r="E409" s="44">
        <f t="shared" si="35"/>
        <v>0</v>
      </c>
      <c r="F409" s="43">
        <f t="shared" si="38"/>
        <v>0</v>
      </c>
      <c r="G409" s="45" t="e">
        <f>IF(AND(C409&lt;&gt;"",SUM(G$27:G408)&lt;E$19),$E$19/$E$23,0)</f>
        <v>#N/A</v>
      </c>
      <c r="H409" s="43">
        <f t="shared" si="39"/>
        <v>0</v>
      </c>
      <c r="I409" s="43">
        <f t="shared" si="41"/>
        <v>0</v>
      </c>
      <c r="J409" s="78" t="str">
        <f t="shared" si="40"/>
        <v>2053–2054</v>
      </c>
      <c r="K409" s="78"/>
      <c r="L409" s="89"/>
      <c r="M409" s="78"/>
      <c r="N409" s="87"/>
      <c r="O409" s="79"/>
      <c r="Q409" s="46"/>
    </row>
    <row r="410" spans="1:17" s="40" customFormat="1" ht="20.25" customHeight="1" x14ac:dyDescent="0.2">
      <c r="A410" s="41">
        <v>56401</v>
      </c>
      <c r="B410" s="42">
        <f t="shared" si="36"/>
        <v>0</v>
      </c>
      <c r="C410" s="117"/>
      <c r="D410" s="43">
        <f t="shared" si="37"/>
        <v>0</v>
      </c>
      <c r="E410" s="44">
        <f t="shared" si="35"/>
        <v>0</v>
      </c>
      <c r="F410" s="43">
        <f t="shared" si="38"/>
        <v>0</v>
      </c>
      <c r="G410" s="45" t="e">
        <f>IF(AND(C410&lt;&gt;"",SUM(G$27:G409)&lt;E$19),$E$19/$E$23,0)</f>
        <v>#N/A</v>
      </c>
      <c r="H410" s="43">
        <f t="shared" si="39"/>
        <v>0</v>
      </c>
      <c r="I410" s="43">
        <f t="shared" si="41"/>
        <v>0</v>
      </c>
      <c r="J410" s="78" t="str">
        <f t="shared" si="40"/>
        <v>2053–2054</v>
      </c>
      <c r="K410" s="78"/>
      <c r="L410" s="89"/>
      <c r="M410" s="78"/>
      <c r="N410" s="87"/>
      <c r="O410" s="79"/>
      <c r="Q410" s="46"/>
    </row>
    <row r="411" spans="1:17" s="40" customFormat="1" ht="20.25" customHeight="1" x14ac:dyDescent="0.2">
      <c r="A411" s="41">
        <v>56431</v>
      </c>
      <c r="B411" s="42">
        <f t="shared" si="36"/>
        <v>0</v>
      </c>
      <c r="C411" s="117"/>
      <c r="D411" s="43">
        <f t="shared" si="37"/>
        <v>0</v>
      </c>
      <c r="E411" s="44">
        <f t="shared" ref="E411:E474" si="42">C411-D411</f>
        <v>0</v>
      </c>
      <c r="F411" s="43">
        <f t="shared" si="38"/>
        <v>0</v>
      </c>
      <c r="G411" s="45" t="e">
        <f>IF(AND(C411&lt;&gt;"",SUM(G$27:G410)&lt;E$19),$E$19/$E$23,0)</f>
        <v>#N/A</v>
      </c>
      <c r="H411" s="43">
        <f t="shared" si="39"/>
        <v>0</v>
      </c>
      <c r="I411" s="43">
        <f t="shared" si="41"/>
        <v>0</v>
      </c>
      <c r="J411" s="78" t="str">
        <f t="shared" si="40"/>
        <v>2054–2055</v>
      </c>
      <c r="K411" s="78"/>
      <c r="L411" s="89"/>
      <c r="M411" s="78"/>
      <c r="N411" s="87"/>
      <c r="O411" s="79"/>
      <c r="Q411" s="46"/>
    </row>
    <row r="412" spans="1:17" s="40" customFormat="1" ht="20.25" customHeight="1" x14ac:dyDescent="0.2">
      <c r="A412" s="41">
        <v>56462</v>
      </c>
      <c r="B412" s="42">
        <f t="shared" ref="B412:B475" si="43">IF(C412&gt;0,C412*-1,C412)</f>
        <v>0</v>
      </c>
      <c r="C412" s="117"/>
      <c r="D412" s="43">
        <f t="shared" ref="D412:D475" si="44">IF(C412="",0,IF($E$15="Beginning",IF(C411&lt;&gt;"",$F411*$E$6/12,0),IF(C411&lt;&gt;"",$F411*$E$6/12,$E$16*$E$6/12)))</f>
        <v>0</v>
      </c>
      <c r="E412" s="44">
        <f t="shared" si="42"/>
        <v>0</v>
      </c>
      <c r="F412" s="43">
        <f t="shared" ref="F412:F475" si="45">IF(C412="",0,IF(C411="",$E$16-E412,IF(C412&lt;&gt;"",F411-E412)))</f>
        <v>0</v>
      </c>
      <c r="G412" s="45" t="e">
        <f>IF(AND(C412&lt;&gt;"",SUM(G$27:G411)&lt;E$19),$E$19/$E$23,0)</f>
        <v>#N/A</v>
      </c>
      <c r="H412" s="43">
        <f t="shared" ref="H412:H475" si="46">IF(C412&lt;&gt;"",G412+H411,0)</f>
        <v>0</v>
      </c>
      <c r="I412" s="43">
        <f t="shared" si="41"/>
        <v>0</v>
      </c>
      <c r="J412" s="78" t="str">
        <f t="shared" ref="J412:J475" si="47">IF(OR(MONTH(A412)=1,MONTH(A412)=2,MONTH(A412)=3,MONTH(A412)=4,MONTH(A412)=5,MONTH(A412)=6),YEAR(A412)-1&amp;"–"&amp;YEAR(A412),YEAR(A412)&amp;"–"&amp;YEAR(A412)+1)</f>
        <v>2054–2055</v>
      </c>
      <c r="K412" s="78"/>
      <c r="L412" s="89"/>
      <c r="M412" s="78"/>
      <c r="N412" s="87"/>
      <c r="O412" s="79"/>
      <c r="Q412" s="46"/>
    </row>
    <row r="413" spans="1:17" s="40" customFormat="1" ht="20.25" customHeight="1" x14ac:dyDescent="0.2">
      <c r="A413" s="41">
        <v>56493</v>
      </c>
      <c r="B413" s="42">
        <f t="shared" si="43"/>
        <v>0</v>
      </c>
      <c r="C413" s="117"/>
      <c r="D413" s="43">
        <f t="shared" si="44"/>
        <v>0</v>
      </c>
      <c r="E413" s="44">
        <f t="shared" si="42"/>
        <v>0</v>
      </c>
      <c r="F413" s="43">
        <f t="shared" si="45"/>
        <v>0</v>
      </c>
      <c r="G413" s="45" t="e">
        <f>IF(AND(C413&lt;&gt;"",SUM(G$27:G412)&lt;E$19),$E$19/$E$23,0)</f>
        <v>#N/A</v>
      </c>
      <c r="H413" s="43">
        <f t="shared" si="46"/>
        <v>0</v>
      </c>
      <c r="I413" s="43">
        <f t="shared" ref="I413:I476" si="48">IF(C413&lt;&gt;"",$E$19-H413,0)</f>
        <v>0</v>
      </c>
      <c r="J413" s="78" t="str">
        <f t="shared" si="47"/>
        <v>2054–2055</v>
      </c>
      <c r="K413" s="78"/>
      <c r="L413" s="89"/>
      <c r="M413" s="78"/>
      <c r="N413" s="87"/>
      <c r="O413" s="79"/>
      <c r="Q413" s="46"/>
    </row>
    <row r="414" spans="1:17" s="40" customFormat="1" ht="20.25" customHeight="1" x14ac:dyDescent="0.2">
      <c r="A414" s="41">
        <v>56523</v>
      </c>
      <c r="B414" s="42">
        <f t="shared" si="43"/>
        <v>0</v>
      </c>
      <c r="C414" s="117"/>
      <c r="D414" s="43">
        <f t="shared" si="44"/>
        <v>0</v>
      </c>
      <c r="E414" s="44">
        <f t="shared" si="42"/>
        <v>0</v>
      </c>
      <c r="F414" s="43">
        <f t="shared" si="45"/>
        <v>0</v>
      </c>
      <c r="G414" s="45" t="e">
        <f>IF(AND(C414&lt;&gt;"",SUM(G$27:G413)&lt;E$19),$E$19/$E$23,0)</f>
        <v>#N/A</v>
      </c>
      <c r="H414" s="43">
        <f t="shared" si="46"/>
        <v>0</v>
      </c>
      <c r="I414" s="43">
        <f t="shared" si="48"/>
        <v>0</v>
      </c>
      <c r="J414" s="78" t="str">
        <f t="shared" si="47"/>
        <v>2054–2055</v>
      </c>
      <c r="K414" s="78"/>
      <c r="L414" s="89"/>
      <c r="M414" s="78"/>
      <c r="N414" s="87"/>
      <c r="O414" s="79"/>
      <c r="Q414" s="46"/>
    </row>
    <row r="415" spans="1:17" s="40" customFormat="1" ht="20.25" customHeight="1" x14ac:dyDescent="0.2">
      <c r="A415" s="41">
        <v>56554</v>
      </c>
      <c r="B415" s="42">
        <f t="shared" si="43"/>
        <v>0</v>
      </c>
      <c r="C415" s="117"/>
      <c r="D415" s="43">
        <f t="shared" si="44"/>
        <v>0</v>
      </c>
      <c r="E415" s="44">
        <f t="shared" si="42"/>
        <v>0</v>
      </c>
      <c r="F415" s="43">
        <f t="shared" si="45"/>
        <v>0</v>
      </c>
      <c r="G415" s="45" t="e">
        <f>IF(AND(C415&lt;&gt;"",SUM(G$27:G414)&lt;E$19),$E$19/$E$23,0)</f>
        <v>#N/A</v>
      </c>
      <c r="H415" s="43">
        <f t="shared" si="46"/>
        <v>0</v>
      </c>
      <c r="I415" s="43">
        <f t="shared" si="48"/>
        <v>0</v>
      </c>
      <c r="J415" s="78" t="str">
        <f t="shared" si="47"/>
        <v>2054–2055</v>
      </c>
      <c r="K415" s="78"/>
      <c r="L415" s="89"/>
      <c r="M415" s="78"/>
      <c r="N415" s="87"/>
      <c r="O415" s="79"/>
      <c r="Q415" s="46"/>
    </row>
    <row r="416" spans="1:17" s="40" customFormat="1" ht="20.25" customHeight="1" x14ac:dyDescent="0.2">
      <c r="A416" s="41">
        <v>56584</v>
      </c>
      <c r="B416" s="42">
        <f t="shared" si="43"/>
        <v>0</v>
      </c>
      <c r="C416" s="117"/>
      <c r="D416" s="43">
        <f t="shared" si="44"/>
        <v>0</v>
      </c>
      <c r="E416" s="44">
        <f t="shared" si="42"/>
        <v>0</v>
      </c>
      <c r="F416" s="43">
        <f t="shared" si="45"/>
        <v>0</v>
      </c>
      <c r="G416" s="45" t="e">
        <f>IF(AND(C416&lt;&gt;"",SUM(G$27:G415)&lt;E$19),$E$19/$E$23,0)</f>
        <v>#N/A</v>
      </c>
      <c r="H416" s="43">
        <f t="shared" si="46"/>
        <v>0</v>
      </c>
      <c r="I416" s="43">
        <f t="shared" si="48"/>
        <v>0</v>
      </c>
      <c r="J416" s="78" t="str">
        <f t="shared" si="47"/>
        <v>2054–2055</v>
      </c>
      <c r="K416" s="78"/>
      <c r="L416" s="89"/>
      <c r="M416" s="78"/>
      <c r="N416" s="87"/>
      <c r="O416" s="79"/>
      <c r="Q416" s="46"/>
    </row>
    <row r="417" spans="1:17" s="40" customFormat="1" ht="20.25" customHeight="1" x14ac:dyDescent="0.2">
      <c r="A417" s="41">
        <v>56615</v>
      </c>
      <c r="B417" s="42">
        <f t="shared" si="43"/>
        <v>0</v>
      </c>
      <c r="C417" s="117"/>
      <c r="D417" s="43">
        <f t="shared" si="44"/>
        <v>0</v>
      </c>
      <c r="E417" s="44">
        <f t="shared" si="42"/>
        <v>0</v>
      </c>
      <c r="F417" s="43">
        <f t="shared" si="45"/>
        <v>0</v>
      </c>
      <c r="G417" s="45" t="e">
        <f>IF(AND(C417&lt;&gt;"",SUM(G$27:G416)&lt;E$19),$E$19/$E$23,0)</f>
        <v>#N/A</v>
      </c>
      <c r="H417" s="43">
        <f t="shared" si="46"/>
        <v>0</v>
      </c>
      <c r="I417" s="43">
        <f t="shared" si="48"/>
        <v>0</v>
      </c>
      <c r="J417" s="78" t="str">
        <f t="shared" si="47"/>
        <v>2054–2055</v>
      </c>
      <c r="K417" s="78"/>
      <c r="L417" s="89"/>
      <c r="M417" s="78"/>
      <c r="N417" s="87"/>
      <c r="O417" s="79"/>
      <c r="Q417" s="46"/>
    </row>
    <row r="418" spans="1:17" s="40" customFormat="1" ht="20.25" customHeight="1" x14ac:dyDescent="0.2">
      <c r="A418" s="41">
        <v>56646</v>
      </c>
      <c r="B418" s="42">
        <f t="shared" si="43"/>
        <v>0</v>
      </c>
      <c r="C418" s="117"/>
      <c r="D418" s="43">
        <f t="shared" si="44"/>
        <v>0</v>
      </c>
      <c r="E418" s="44">
        <f t="shared" si="42"/>
        <v>0</v>
      </c>
      <c r="F418" s="43">
        <f t="shared" si="45"/>
        <v>0</v>
      </c>
      <c r="G418" s="45" t="e">
        <f>IF(AND(C418&lt;&gt;"",SUM(G$27:G417)&lt;E$19),$E$19/$E$23,0)</f>
        <v>#N/A</v>
      </c>
      <c r="H418" s="43">
        <f t="shared" si="46"/>
        <v>0</v>
      </c>
      <c r="I418" s="43">
        <f t="shared" si="48"/>
        <v>0</v>
      </c>
      <c r="J418" s="78" t="str">
        <f t="shared" si="47"/>
        <v>2054–2055</v>
      </c>
      <c r="K418" s="78"/>
      <c r="L418" s="89"/>
      <c r="M418" s="78"/>
      <c r="N418" s="87"/>
      <c r="O418" s="79"/>
      <c r="Q418" s="46"/>
    </row>
    <row r="419" spans="1:17" s="40" customFormat="1" ht="20.25" customHeight="1" x14ac:dyDescent="0.2">
      <c r="A419" s="41">
        <v>56674</v>
      </c>
      <c r="B419" s="42">
        <f t="shared" si="43"/>
        <v>0</v>
      </c>
      <c r="C419" s="117"/>
      <c r="D419" s="43">
        <f t="shared" si="44"/>
        <v>0</v>
      </c>
      <c r="E419" s="44">
        <f t="shared" si="42"/>
        <v>0</v>
      </c>
      <c r="F419" s="43">
        <f t="shared" si="45"/>
        <v>0</v>
      </c>
      <c r="G419" s="45" t="e">
        <f>IF(AND(C419&lt;&gt;"",SUM(G$27:G418)&lt;E$19),$E$19/$E$23,0)</f>
        <v>#N/A</v>
      </c>
      <c r="H419" s="43">
        <f t="shared" si="46"/>
        <v>0</v>
      </c>
      <c r="I419" s="43">
        <f t="shared" si="48"/>
        <v>0</v>
      </c>
      <c r="J419" s="78" t="str">
        <f t="shared" si="47"/>
        <v>2054–2055</v>
      </c>
      <c r="K419" s="78"/>
      <c r="L419" s="89"/>
      <c r="M419" s="78"/>
      <c r="N419" s="87"/>
      <c r="O419" s="79"/>
      <c r="Q419" s="46"/>
    </row>
    <row r="420" spans="1:17" s="40" customFormat="1" ht="20.25" customHeight="1" x14ac:dyDescent="0.2">
      <c r="A420" s="41">
        <v>56705</v>
      </c>
      <c r="B420" s="42">
        <f t="shared" si="43"/>
        <v>0</v>
      </c>
      <c r="C420" s="117"/>
      <c r="D420" s="43">
        <f t="shared" si="44"/>
        <v>0</v>
      </c>
      <c r="E420" s="44">
        <f t="shared" si="42"/>
        <v>0</v>
      </c>
      <c r="F420" s="43">
        <f t="shared" si="45"/>
        <v>0</v>
      </c>
      <c r="G420" s="45" t="e">
        <f>IF(AND(C420&lt;&gt;"",SUM(G$27:G419)&lt;E$19),$E$19/$E$23,0)</f>
        <v>#N/A</v>
      </c>
      <c r="H420" s="43">
        <f t="shared" si="46"/>
        <v>0</v>
      </c>
      <c r="I420" s="43">
        <f t="shared" si="48"/>
        <v>0</v>
      </c>
      <c r="J420" s="78" t="str">
        <f t="shared" si="47"/>
        <v>2054–2055</v>
      </c>
      <c r="K420" s="78"/>
      <c r="L420" s="89"/>
      <c r="M420" s="78"/>
      <c r="N420" s="87"/>
      <c r="O420" s="79"/>
      <c r="Q420" s="46"/>
    </row>
    <row r="421" spans="1:17" s="40" customFormat="1" ht="20.25" customHeight="1" x14ac:dyDescent="0.2">
      <c r="A421" s="41">
        <v>56735</v>
      </c>
      <c r="B421" s="42">
        <f t="shared" si="43"/>
        <v>0</v>
      </c>
      <c r="C421" s="117"/>
      <c r="D421" s="43">
        <f t="shared" si="44"/>
        <v>0</v>
      </c>
      <c r="E421" s="44">
        <f t="shared" si="42"/>
        <v>0</v>
      </c>
      <c r="F421" s="43">
        <f t="shared" si="45"/>
        <v>0</v>
      </c>
      <c r="G421" s="45" t="e">
        <f>IF(AND(C421&lt;&gt;"",SUM(G$27:G420)&lt;E$19),$E$19/$E$23,0)</f>
        <v>#N/A</v>
      </c>
      <c r="H421" s="43">
        <f t="shared" si="46"/>
        <v>0</v>
      </c>
      <c r="I421" s="43">
        <f t="shared" si="48"/>
        <v>0</v>
      </c>
      <c r="J421" s="78" t="str">
        <f t="shared" si="47"/>
        <v>2054–2055</v>
      </c>
      <c r="K421" s="78"/>
      <c r="L421" s="89"/>
      <c r="M421" s="78"/>
      <c r="N421" s="87"/>
      <c r="O421" s="79"/>
      <c r="Q421" s="46"/>
    </row>
    <row r="422" spans="1:17" s="40" customFormat="1" ht="20.25" customHeight="1" x14ac:dyDescent="0.2">
      <c r="A422" s="41">
        <v>56766</v>
      </c>
      <c r="B422" s="42">
        <f t="shared" si="43"/>
        <v>0</v>
      </c>
      <c r="C422" s="117"/>
      <c r="D422" s="43">
        <f t="shared" si="44"/>
        <v>0</v>
      </c>
      <c r="E422" s="44">
        <f t="shared" si="42"/>
        <v>0</v>
      </c>
      <c r="F422" s="43">
        <f t="shared" si="45"/>
        <v>0</v>
      </c>
      <c r="G422" s="45" t="e">
        <f>IF(AND(C422&lt;&gt;"",SUM(G$27:G421)&lt;E$19),$E$19/$E$23,0)</f>
        <v>#N/A</v>
      </c>
      <c r="H422" s="43">
        <f t="shared" si="46"/>
        <v>0</v>
      </c>
      <c r="I422" s="43">
        <f t="shared" si="48"/>
        <v>0</v>
      </c>
      <c r="J422" s="78" t="str">
        <f t="shared" si="47"/>
        <v>2054–2055</v>
      </c>
      <c r="K422" s="78"/>
      <c r="L422" s="89"/>
      <c r="M422" s="78"/>
      <c r="N422" s="87"/>
      <c r="O422" s="79"/>
      <c r="Q422" s="46"/>
    </row>
    <row r="423" spans="1:17" s="40" customFormat="1" ht="20.25" customHeight="1" x14ac:dyDescent="0.2">
      <c r="A423" s="41">
        <v>56796</v>
      </c>
      <c r="B423" s="42">
        <f t="shared" si="43"/>
        <v>0</v>
      </c>
      <c r="C423" s="117"/>
      <c r="D423" s="43">
        <f t="shared" si="44"/>
        <v>0</v>
      </c>
      <c r="E423" s="44">
        <f t="shared" si="42"/>
        <v>0</v>
      </c>
      <c r="F423" s="43">
        <f t="shared" si="45"/>
        <v>0</v>
      </c>
      <c r="G423" s="45" t="e">
        <f>IF(AND(C423&lt;&gt;"",SUM(G$27:G422)&lt;E$19),$E$19/$E$23,0)</f>
        <v>#N/A</v>
      </c>
      <c r="H423" s="43">
        <f t="shared" si="46"/>
        <v>0</v>
      </c>
      <c r="I423" s="43">
        <f t="shared" si="48"/>
        <v>0</v>
      </c>
      <c r="J423" s="78" t="str">
        <f t="shared" si="47"/>
        <v>2055–2056</v>
      </c>
      <c r="K423" s="78"/>
      <c r="L423" s="89"/>
      <c r="M423" s="78"/>
      <c r="N423" s="87"/>
      <c r="O423" s="79"/>
      <c r="Q423" s="46"/>
    </row>
    <row r="424" spans="1:17" s="40" customFormat="1" ht="20.25" customHeight="1" x14ac:dyDescent="0.2">
      <c r="A424" s="41">
        <v>56827</v>
      </c>
      <c r="B424" s="42">
        <f t="shared" si="43"/>
        <v>0</v>
      </c>
      <c r="C424" s="117"/>
      <c r="D424" s="43">
        <f t="shared" si="44"/>
        <v>0</v>
      </c>
      <c r="E424" s="44">
        <f t="shared" si="42"/>
        <v>0</v>
      </c>
      <c r="F424" s="43">
        <f t="shared" si="45"/>
        <v>0</v>
      </c>
      <c r="G424" s="45" t="e">
        <f>IF(AND(C424&lt;&gt;"",SUM(G$27:G423)&lt;E$19),$E$19/$E$23,0)</f>
        <v>#N/A</v>
      </c>
      <c r="H424" s="43">
        <f t="shared" si="46"/>
        <v>0</v>
      </c>
      <c r="I424" s="43">
        <f t="shared" si="48"/>
        <v>0</v>
      </c>
      <c r="J424" s="78" t="str">
        <f t="shared" si="47"/>
        <v>2055–2056</v>
      </c>
      <c r="K424" s="78"/>
      <c r="L424" s="89"/>
      <c r="M424" s="78"/>
      <c r="N424" s="87"/>
      <c r="O424" s="79"/>
      <c r="Q424" s="46"/>
    </row>
    <row r="425" spans="1:17" s="40" customFormat="1" ht="20.25" customHeight="1" x14ac:dyDescent="0.2">
      <c r="A425" s="41">
        <v>56858</v>
      </c>
      <c r="B425" s="42">
        <f t="shared" si="43"/>
        <v>0</v>
      </c>
      <c r="C425" s="117"/>
      <c r="D425" s="43">
        <f t="shared" si="44"/>
        <v>0</v>
      </c>
      <c r="E425" s="44">
        <f t="shared" si="42"/>
        <v>0</v>
      </c>
      <c r="F425" s="43">
        <f t="shared" si="45"/>
        <v>0</v>
      </c>
      <c r="G425" s="45" t="e">
        <f>IF(AND(C425&lt;&gt;"",SUM(G$27:G424)&lt;E$19),$E$19/$E$23,0)</f>
        <v>#N/A</v>
      </c>
      <c r="H425" s="43">
        <f t="shared" si="46"/>
        <v>0</v>
      </c>
      <c r="I425" s="43">
        <f t="shared" si="48"/>
        <v>0</v>
      </c>
      <c r="J425" s="78" t="str">
        <f t="shared" si="47"/>
        <v>2055–2056</v>
      </c>
      <c r="K425" s="78"/>
      <c r="L425" s="89"/>
      <c r="M425" s="78"/>
      <c r="N425" s="87"/>
      <c r="O425" s="79"/>
      <c r="Q425" s="46"/>
    </row>
    <row r="426" spans="1:17" s="40" customFormat="1" ht="20.25" customHeight="1" x14ac:dyDescent="0.2">
      <c r="A426" s="41">
        <v>56888</v>
      </c>
      <c r="B426" s="42">
        <f t="shared" si="43"/>
        <v>0</v>
      </c>
      <c r="C426" s="117"/>
      <c r="D426" s="43">
        <f t="shared" si="44"/>
        <v>0</v>
      </c>
      <c r="E426" s="44">
        <f t="shared" si="42"/>
        <v>0</v>
      </c>
      <c r="F426" s="43">
        <f t="shared" si="45"/>
        <v>0</v>
      </c>
      <c r="G426" s="45" t="e">
        <f>IF(AND(C426&lt;&gt;"",SUM(G$27:G425)&lt;E$19),$E$19/$E$23,0)</f>
        <v>#N/A</v>
      </c>
      <c r="H426" s="43">
        <f t="shared" si="46"/>
        <v>0</v>
      </c>
      <c r="I426" s="43">
        <f t="shared" si="48"/>
        <v>0</v>
      </c>
      <c r="J426" s="78" t="str">
        <f t="shared" si="47"/>
        <v>2055–2056</v>
      </c>
      <c r="K426" s="78"/>
      <c r="L426" s="89"/>
      <c r="M426" s="78"/>
      <c r="N426" s="87"/>
      <c r="O426" s="79"/>
      <c r="Q426" s="46"/>
    </row>
    <row r="427" spans="1:17" s="40" customFormat="1" ht="20.25" customHeight="1" x14ac:dyDescent="0.2">
      <c r="A427" s="41">
        <v>56919</v>
      </c>
      <c r="B427" s="42">
        <f t="shared" si="43"/>
        <v>0</v>
      </c>
      <c r="C427" s="117"/>
      <c r="D427" s="43">
        <f t="shared" si="44"/>
        <v>0</v>
      </c>
      <c r="E427" s="44">
        <f t="shared" si="42"/>
        <v>0</v>
      </c>
      <c r="F427" s="43">
        <f t="shared" si="45"/>
        <v>0</v>
      </c>
      <c r="G427" s="45" t="e">
        <f>IF(AND(C427&lt;&gt;"",SUM(G$27:G426)&lt;E$19),$E$19/$E$23,0)</f>
        <v>#N/A</v>
      </c>
      <c r="H427" s="43">
        <f t="shared" si="46"/>
        <v>0</v>
      </c>
      <c r="I427" s="43">
        <f t="shared" si="48"/>
        <v>0</v>
      </c>
      <c r="J427" s="78" t="str">
        <f t="shared" si="47"/>
        <v>2055–2056</v>
      </c>
      <c r="K427" s="78"/>
      <c r="L427" s="89"/>
      <c r="M427" s="78"/>
      <c r="N427" s="87"/>
      <c r="O427" s="79"/>
      <c r="Q427" s="46"/>
    </row>
    <row r="428" spans="1:17" s="40" customFormat="1" ht="20.25" customHeight="1" x14ac:dyDescent="0.2">
      <c r="A428" s="41">
        <v>56949</v>
      </c>
      <c r="B428" s="42">
        <f t="shared" si="43"/>
        <v>0</v>
      </c>
      <c r="C428" s="117"/>
      <c r="D428" s="43">
        <f t="shared" si="44"/>
        <v>0</v>
      </c>
      <c r="E428" s="44">
        <f t="shared" si="42"/>
        <v>0</v>
      </c>
      <c r="F428" s="43">
        <f t="shared" si="45"/>
        <v>0</v>
      </c>
      <c r="G428" s="45" t="e">
        <f>IF(AND(C428&lt;&gt;"",SUM(G$27:G427)&lt;E$19),$E$19/$E$23,0)</f>
        <v>#N/A</v>
      </c>
      <c r="H428" s="43">
        <f t="shared" si="46"/>
        <v>0</v>
      </c>
      <c r="I428" s="43">
        <f t="shared" si="48"/>
        <v>0</v>
      </c>
      <c r="J428" s="78" t="str">
        <f t="shared" si="47"/>
        <v>2055–2056</v>
      </c>
      <c r="K428" s="78"/>
      <c r="L428" s="89"/>
      <c r="M428" s="78"/>
      <c r="N428" s="87"/>
      <c r="O428" s="79"/>
      <c r="Q428" s="46"/>
    </row>
    <row r="429" spans="1:17" s="40" customFormat="1" ht="20.25" customHeight="1" x14ac:dyDescent="0.2">
      <c r="A429" s="41">
        <v>56980</v>
      </c>
      <c r="B429" s="42">
        <f t="shared" si="43"/>
        <v>0</v>
      </c>
      <c r="C429" s="117"/>
      <c r="D429" s="43">
        <f t="shared" si="44"/>
        <v>0</v>
      </c>
      <c r="E429" s="44">
        <f t="shared" si="42"/>
        <v>0</v>
      </c>
      <c r="F429" s="43">
        <f t="shared" si="45"/>
        <v>0</v>
      </c>
      <c r="G429" s="45" t="e">
        <f>IF(AND(C429&lt;&gt;"",SUM(G$27:G428)&lt;E$19),$E$19/$E$23,0)</f>
        <v>#N/A</v>
      </c>
      <c r="H429" s="43">
        <f t="shared" si="46"/>
        <v>0</v>
      </c>
      <c r="I429" s="43">
        <f t="shared" si="48"/>
        <v>0</v>
      </c>
      <c r="J429" s="78" t="str">
        <f t="shared" si="47"/>
        <v>2055–2056</v>
      </c>
      <c r="K429" s="78"/>
      <c r="L429" s="89"/>
      <c r="M429" s="78"/>
      <c r="N429" s="87"/>
      <c r="O429" s="79"/>
      <c r="Q429" s="46"/>
    </row>
    <row r="430" spans="1:17" s="40" customFormat="1" ht="20.25" customHeight="1" x14ac:dyDescent="0.2">
      <c r="A430" s="41">
        <v>57011</v>
      </c>
      <c r="B430" s="42">
        <f t="shared" si="43"/>
        <v>0</v>
      </c>
      <c r="C430" s="117"/>
      <c r="D430" s="43">
        <f t="shared" si="44"/>
        <v>0</v>
      </c>
      <c r="E430" s="44">
        <f t="shared" si="42"/>
        <v>0</v>
      </c>
      <c r="F430" s="43">
        <f t="shared" si="45"/>
        <v>0</v>
      </c>
      <c r="G430" s="45" t="e">
        <f>IF(AND(C430&lt;&gt;"",SUM(G$27:G429)&lt;E$19),$E$19/$E$23,0)</f>
        <v>#N/A</v>
      </c>
      <c r="H430" s="43">
        <f t="shared" si="46"/>
        <v>0</v>
      </c>
      <c r="I430" s="43">
        <f t="shared" si="48"/>
        <v>0</v>
      </c>
      <c r="J430" s="78" t="str">
        <f t="shared" si="47"/>
        <v>2055–2056</v>
      </c>
      <c r="K430" s="78"/>
      <c r="L430" s="89"/>
      <c r="M430" s="78"/>
      <c r="N430" s="87"/>
      <c r="O430" s="79"/>
      <c r="Q430" s="46"/>
    </row>
    <row r="431" spans="1:17" s="40" customFormat="1" ht="20.25" customHeight="1" x14ac:dyDescent="0.2">
      <c r="A431" s="41">
        <v>57040</v>
      </c>
      <c r="B431" s="42">
        <f t="shared" si="43"/>
        <v>0</v>
      </c>
      <c r="C431" s="117"/>
      <c r="D431" s="43">
        <f t="shared" si="44"/>
        <v>0</v>
      </c>
      <c r="E431" s="44">
        <f t="shared" si="42"/>
        <v>0</v>
      </c>
      <c r="F431" s="43">
        <f t="shared" si="45"/>
        <v>0</v>
      </c>
      <c r="G431" s="45" t="e">
        <f>IF(AND(C431&lt;&gt;"",SUM(G$27:G430)&lt;E$19),$E$19/$E$23,0)</f>
        <v>#N/A</v>
      </c>
      <c r="H431" s="43">
        <f t="shared" si="46"/>
        <v>0</v>
      </c>
      <c r="I431" s="43">
        <f t="shared" si="48"/>
        <v>0</v>
      </c>
      <c r="J431" s="78" t="str">
        <f t="shared" si="47"/>
        <v>2055–2056</v>
      </c>
      <c r="K431" s="78"/>
      <c r="L431" s="89"/>
      <c r="M431" s="78"/>
      <c r="N431" s="87"/>
      <c r="O431" s="79"/>
      <c r="Q431" s="46"/>
    </row>
    <row r="432" spans="1:17" s="40" customFormat="1" ht="20.25" customHeight="1" x14ac:dyDescent="0.2">
      <c r="A432" s="41">
        <v>57071</v>
      </c>
      <c r="B432" s="42">
        <f t="shared" si="43"/>
        <v>0</v>
      </c>
      <c r="C432" s="117"/>
      <c r="D432" s="43">
        <f t="shared" si="44"/>
        <v>0</v>
      </c>
      <c r="E432" s="44">
        <f t="shared" si="42"/>
        <v>0</v>
      </c>
      <c r="F432" s="43">
        <f t="shared" si="45"/>
        <v>0</v>
      </c>
      <c r="G432" s="45" t="e">
        <f>IF(AND(C432&lt;&gt;"",SUM(G$27:G431)&lt;E$19),$E$19/$E$23,0)</f>
        <v>#N/A</v>
      </c>
      <c r="H432" s="43">
        <f t="shared" si="46"/>
        <v>0</v>
      </c>
      <c r="I432" s="43">
        <f t="shared" si="48"/>
        <v>0</v>
      </c>
      <c r="J432" s="78" t="str">
        <f t="shared" si="47"/>
        <v>2055–2056</v>
      </c>
      <c r="K432" s="78"/>
      <c r="L432" s="89"/>
      <c r="M432" s="78"/>
      <c r="N432" s="87"/>
      <c r="O432" s="79"/>
      <c r="Q432" s="46"/>
    </row>
    <row r="433" spans="1:17" s="40" customFormat="1" ht="20.25" customHeight="1" x14ac:dyDescent="0.2">
      <c r="A433" s="41">
        <v>57101</v>
      </c>
      <c r="B433" s="42">
        <f t="shared" si="43"/>
        <v>0</v>
      </c>
      <c r="C433" s="117"/>
      <c r="D433" s="43">
        <f t="shared" si="44"/>
        <v>0</v>
      </c>
      <c r="E433" s="44">
        <f t="shared" si="42"/>
        <v>0</v>
      </c>
      <c r="F433" s="43">
        <f t="shared" si="45"/>
        <v>0</v>
      </c>
      <c r="G433" s="45" t="e">
        <f>IF(AND(C433&lt;&gt;"",SUM(G$27:G432)&lt;E$19),$E$19/$E$23,0)</f>
        <v>#N/A</v>
      </c>
      <c r="H433" s="43">
        <f t="shared" si="46"/>
        <v>0</v>
      </c>
      <c r="I433" s="43">
        <f t="shared" si="48"/>
        <v>0</v>
      </c>
      <c r="J433" s="78" t="str">
        <f t="shared" si="47"/>
        <v>2055–2056</v>
      </c>
      <c r="K433" s="78"/>
      <c r="L433" s="89"/>
      <c r="M433" s="78"/>
      <c r="N433" s="87"/>
      <c r="O433" s="79"/>
      <c r="Q433" s="46"/>
    </row>
    <row r="434" spans="1:17" s="40" customFormat="1" ht="20.25" customHeight="1" x14ac:dyDescent="0.2">
      <c r="A434" s="41">
        <v>57132</v>
      </c>
      <c r="B434" s="42">
        <f t="shared" si="43"/>
        <v>0</v>
      </c>
      <c r="C434" s="117"/>
      <c r="D434" s="43">
        <f t="shared" si="44"/>
        <v>0</v>
      </c>
      <c r="E434" s="44">
        <f t="shared" si="42"/>
        <v>0</v>
      </c>
      <c r="F434" s="43">
        <f t="shared" si="45"/>
        <v>0</v>
      </c>
      <c r="G434" s="45" t="e">
        <f>IF(AND(C434&lt;&gt;"",SUM(G$27:G433)&lt;E$19),$E$19/$E$23,0)</f>
        <v>#N/A</v>
      </c>
      <c r="H434" s="43">
        <f t="shared" si="46"/>
        <v>0</v>
      </c>
      <c r="I434" s="43">
        <f t="shared" si="48"/>
        <v>0</v>
      </c>
      <c r="J434" s="78" t="str">
        <f t="shared" si="47"/>
        <v>2055–2056</v>
      </c>
      <c r="K434" s="78"/>
      <c r="L434" s="89"/>
      <c r="M434" s="78"/>
      <c r="N434" s="87"/>
      <c r="O434" s="79"/>
      <c r="Q434" s="46"/>
    </row>
    <row r="435" spans="1:17" s="40" customFormat="1" ht="20.25" customHeight="1" x14ac:dyDescent="0.2">
      <c r="A435" s="41">
        <v>57162</v>
      </c>
      <c r="B435" s="42">
        <f t="shared" si="43"/>
        <v>0</v>
      </c>
      <c r="C435" s="117"/>
      <c r="D435" s="43">
        <f t="shared" si="44"/>
        <v>0</v>
      </c>
      <c r="E435" s="44">
        <f t="shared" si="42"/>
        <v>0</v>
      </c>
      <c r="F435" s="43">
        <f t="shared" si="45"/>
        <v>0</v>
      </c>
      <c r="G435" s="45" t="e">
        <f>IF(AND(C435&lt;&gt;"",SUM(G$27:G434)&lt;E$19),$E$19/$E$23,0)</f>
        <v>#N/A</v>
      </c>
      <c r="H435" s="43">
        <f t="shared" si="46"/>
        <v>0</v>
      </c>
      <c r="I435" s="43">
        <f t="shared" si="48"/>
        <v>0</v>
      </c>
      <c r="J435" s="78" t="str">
        <f t="shared" si="47"/>
        <v>2056–2057</v>
      </c>
      <c r="K435" s="78"/>
      <c r="L435" s="89"/>
      <c r="M435" s="78"/>
      <c r="N435" s="87"/>
      <c r="O435" s="79"/>
      <c r="Q435" s="46"/>
    </row>
    <row r="436" spans="1:17" s="40" customFormat="1" ht="20.25" customHeight="1" x14ac:dyDescent="0.2">
      <c r="A436" s="41">
        <v>57193</v>
      </c>
      <c r="B436" s="42">
        <f t="shared" si="43"/>
        <v>0</v>
      </c>
      <c r="C436" s="117"/>
      <c r="D436" s="43">
        <f t="shared" si="44"/>
        <v>0</v>
      </c>
      <c r="E436" s="44">
        <f t="shared" si="42"/>
        <v>0</v>
      </c>
      <c r="F436" s="43">
        <f t="shared" si="45"/>
        <v>0</v>
      </c>
      <c r="G436" s="45" t="e">
        <f>IF(AND(C436&lt;&gt;"",SUM(G$27:G435)&lt;E$19),$E$19/$E$23,0)</f>
        <v>#N/A</v>
      </c>
      <c r="H436" s="43">
        <f t="shared" si="46"/>
        <v>0</v>
      </c>
      <c r="I436" s="43">
        <f t="shared" si="48"/>
        <v>0</v>
      </c>
      <c r="J436" s="78" t="str">
        <f t="shared" si="47"/>
        <v>2056–2057</v>
      </c>
      <c r="K436" s="78"/>
      <c r="L436" s="89"/>
      <c r="M436" s="78"/>
      <c r="N436" s="87"/>
      <c r="O436" s="79"/>
      <c r="Q436" s="46"/>
    </row>
    <row r="437" spans="1:17" s="40" customFormat="1" ht="20.25" customHeight="1" x14ac:dyDescent="0.2">
      <c r="A437" s="41">
        <v>57224</v>
      </c>
      <c r="B437" s="42">
        <f t="shared" si="43"/>
        <v>0</v>
      </c>
      <c r="C437" s="117"/>
      <c r="D437" s="43">
        <f t="shared" si="44"/>
        <v>0</v>
      </c>
      <c r="E437" s="44">
        <f t="shared" si="42"/>
        <v>0</v>
      </c>
      <c r="F437" s="43">
        <f t="shared" si="45"/>
        <v>0</v>
      </c>
      <c r="G437" s="45" t="e">
        <f>IF(AND(C437&lt;&gt;"",SUM(G$27:G436)&lt;E$19),$E$19/$E$23,0)</f>
        <v>#N/A</v>
      </c>
      <c r="H437" s="43">
        <f t="shared" si="46"/>
        <v>0</v>
      </c>
      <c r="I437" s="43">
        <f t="shared" si="48"/>
        <v>0</v>
      </c>
      <c r="J437" s="78" t="str">
        <f t="shared" si="47"/>
        <v>2056–2057</v>
      </c>
      <c r="K437" s="78"/>
      <c r="L437" s="89"/>
      <c r="M437" s="78"/>
      <c r="N437" s="87"/>
      <c r="O437" s="79"/>
      <c r="Q437" s="46"/>
    </row>
    <row r="438" spans="1:17" s="40" customFormat="1" ht="20.25" customHeight="1" x14ac:dyDescent="0.2">
      <c r="A438" s="41">
        <v>57254</v>
      </c>
      <c r="B438" s="42">
        <f t="shared" si="43"/>
        <v>0</v>
      </c>
      <c r="C438" s="117"/>
      <c r="D438" s="43">
        <f t="shared" si="44"/>
        <v>0</v>
      </c>
      <c r="E438" s="44">
        <f t="shared" si="42"/>
        <v>0</v>
      </c>
      <c r="F438" s="43">
        <f t="shared" si="45"/>
        <v>0</v>
      </c>
      <c r="G438" s="45" t="e">
        <f>IF(AND(C438&lt;&gt;"",SUM(G$27:G437)&lt;E$19),$E$19/$E$23,0)</f>
        <v>#N/A</v>
      </c>
      <c r="H438" s="43">
        <f t="shared" si="46"/>
        <v>0</v>
      </c>
      <c r="I438" s="43">
        <f t="shared" si="48"/>
        <v>0</v>
      </c>
      <c r="J438" s="78" t="str">
        <f t="shared" si="47"/>
        <v>2056–2057</v>
      </c>
      <c r="K438" s="78"/>
      <c r="L438" s="89"/>
      <c r="M438" s="78"/>
      <c r="N438" s="87"/>
      <c r="O438" s="79"/>
      <c r="Q438" s="46"/>
    </row>
    <row r="439" spans="1:17" s="40" customFormat="1" ht="20.25" customHeight="1" x14ac:dyDescent="0.2">
      <c r="A439" s="41">
        <v>57285</v>
      </c>
      <c r="B439" s="42">
        <f t="shared" si="43"/>
        <v>0</v>
      </c>
      <c r="C439" s="117"/>
      <c r="D439" s="43">
        <f t="shared" si="44"/>
        <v>0</v>
      </c>
      <c r="E439" s="44">
        <f t="shared" si="42"/>
        <v>0</v>
      </c>
      <c r="F439" s="43">
        <f t="shared" si="45"/>
        <v>0</v>
      </c>
      <c r="G439" s="45" t="e">
        <f>IF(AND(C439&lt;&gt;"",SUM(G$27:G438)&lt;E$19),$E$19/$E$23,0)</f>
        <v>#N/A</v>
      </c>
      <c r="H439" s="43">
        <f t="shared" si="46"/>
        <v>0</v>
      </c>
      <c r="I439" s="43">
        <f t="shared" si="48"/>
        <v>0</v>
      </c>
      <c r="J439" s="78" t="str">
        <f t="shared" si="47"/>
        <v>2056–2057</v>
      </c>
      <c r="K439" s="78"/>
      <c r="L439" s="89"/>
      <c r="M439" s="78"/>
      <c r="N439" s="87"/>
      <c r="O439" s="79"/>
      <c r="Q439" s="46"/>
    </row>
    <row r="440" spans="1:17" s="40" customFormat="1" ht="20.25" customHeight="1" x14ac:dyDescent="0.2">
      <c r="A440" s="41">
        <v>57315</v>
      </c>
      <c r="B440" s="42">
        <f t="shared" si="43"/>
        <v>0</v>
      </c>
      <c r="C440" s="117"/>
      <c r="D440" s="43">
        <f t="shared" si="44"/>
        <v>0</v>
      </c>
      <c r="E440" s="44">
        <f t="shared" si="42"/>
        <v>0</v>
      </c>
      <c r="F440" s="43">
        <f t="shared" si="45"/>
        <v>0</v>
      </c>
      <c r="G440" s="45" t="e">
        <f>IF(AND(C440&lt;&gt;"",SUM(G$27:G439)&lt;E$19),$E$19/$E$23,0)</f>
        <v>#N/A</v>
      </c>
      <c r="H440" s="43">
        <f t="shared" si="46"/>
        <v>0</v>
      </c>
      <c r="I440" s="43">
        <f t="shared" si="48"/>
        <v>0</v>
      </c>
      <c r="J440" s="78" t="str">
        <f t="shared" si="47"/>
        <v>2056–2057</v>
      </c>
      <c r="K440" s="78"/>
      <c r="L440" s="89"/>
      <c r="M440" s="78"/>
      <c r="N440" s="87"/>
      <c r="O440" s="79"/>
      <c r="Q440" s="46"/>
    </row>
    <row r="441" spans="1:17" s="40" customFormat="1" ht="20.25" customHeight="1" x14ac:dyDescent="0.2">
      <c r="A441" s="41">
        <v>57346</v>
      </c>
      <c r="B441" s="42">
        <f t="shared" si="43"/>
        <v>0</v>
      </c>
      <c r="C441" s="117"/>
      <c r="D441" s="43">
        <f t="shared" si="44"/>
        <v>0</v>
      </c>
      <c r="E441" s="44">
        <f t="shared" si="42"/>
        <v>0</v>
      </c>
      <c r="F441" s="43">
        <f t="shared" si="45"/>
        <v>0</v>
      </c>
      <c r="G441" s="45" t="e">
        <f>IF(AND(C441&lt;&gt;"",SUM(G$27:G440)&lt;E$19),$E$19/$E$23,0)</f>
        <v>#N/A</v>
      </c>
      <c r="H441" s="43">
        <f t="shared" si="46"/>
        <v>0</v>
      </c>
      <c r="I441" s="43">
        <f t="shared" si="48"/>
        <v>0</v>
      </c>
      <c r="J441" s="78" t="str">
        <f t="shared" si="47"/>
        <v>2056–2057</v>
      </c>
      <c r="K441" s="78"/>
      <c r="L441" s="89"/>
      <c r="M441" s="78"/>
      <c r="N441" s="87"/>
      <c r="O441" s="79"/>
      <c r="Q441" s="46"/>
    </row>
    <row r="442" spans="1:17" s="40" customFormat="1" ht="20.25" customHeight="1" x14ac:dyDescent="0.2">
      <c r="A442" s="41">
        <v>57377</v>
      </c>
      <c r="B442" s="42">
        <f t="shared" si="43"/>
        <v>0</v>
      </c>
      <c r="C442" s="117"/>
      <c r="D442" s="43">
        <f t="shared" si="44"/>
        <v>0</v>
      </c>
      <c r="E442" s="44">
        <f t="shared" si="42"/>
        <v>0</v>
      </c>
      <c r="F442" s="43">
        <f t="shared" si="45"/>
        <v>0</v>
      </c>
      <c r="G442" s="45" t="e">
        <f>IF(AND(C442&lt;&gt;"",SUM(G$27:G441)&lt;E$19),$E$19/$E$23,0)</f>
        <v>#N/A</v>
      </c>
      <c r="H442" s="43">
        <f t="shared" si="46"/>
        <v>0</v>
      </c>
      <c r="I442" s="43">
        <f t="shared" si="48"/>
        <v>0</v>
      </c>
      <c r="J442" s="78" t="str">
        <f t="shared" si="47"/>
        <v>2056–2057</v>
      </c>
      <c r="K442" s="78"/>
      <c r="L442" s="89"/>
      <c r="M442" s="78"/>
      <c r="N442" s="87"/>
      <c r="O442" s="79"/>
      <c r="Q442" s="46"/>
    </row>
    <row r="443" spans="1:17" s="40" customFormat="1" ht="20.25" customHeight="1" x14ac:dyDescent="0.2">
      <c r="A443" s="41">
        <v>57405</v>
      </c>
      <c r="B443" s="42">
        <f t="shared" si="43"/>
        <v>0</v>
      </c>
      <c r="C443" s="117"/>
      <c r="D443" s="43">
        <f t="shared" si="44"/>
        <v>0</v>
      </c>
      <c r="E443" s="44">
        <f t="shared" si="42"/>
        <v>0</v>
      </c>
      <c r="F443" s="43">
        <f t="shared" si="45"/>
        <v>0</v>
      </c>
      <c r="G443" s="45" t="e">
        <f>IF(AND(C443&lt;&gt;"",SUM(G$27:G442)&lt;E$19),$E$19/$E$23,0)</f>
        <v>#N/A</v>
      </c>
      <c r="H443" s="43">
        <f t="shared" si="46"/>
        <v>0</v>
      </c>
      <c r="I443" s="43">
        <f t="shared" si="48"/>
        <v>0</v>
      </c>
      <c r="J443" s="78" t="str">
        <f t="shared" si="47"/>
        <v>2056–2057</v>
      </c>
      <c r="K443" s="78"/>
      <c r="L443" s="89"/>
      <c r="M443" s="78"/>
      <c r="N443" s="87"/>
      <c r="O443" s="79"/>
      <c r="Q443" s="46"/>
    </row>
    <row r="444" spans="1:17" s="40" customFormat="1" ht="20.25" customHeight="1" x14ac:dyDescent="0.2">
      <c r="A444" s="41">
        <v>57436</v>
      </c>
      <c r="B444" s="42">
        <f t="shared" si="43"/>
        <v>0</v>
      </c>
      <c r="C444" s="117"/>
      <c r="D444" s="43">
        <f t="shared" si="44"/>
        <v>0</v>
      </c>
      <c r="E444" s="44">
        <f t="shared" si="42"/>
        <v>0</v>
      </c>
      <c r="F444" s="43">
        <f t="shared" si="45"/>
        <v>0</v>
      </c>
      <c r="G444" s="45" t="e">
        <f>IF(AND(C444&lt;&gt;"",SUM(G$27:G443)&lt;E$19),$E$19/$E$23,0)</f>
        <v>#N/A</v>
      </c>
      <c r="H444" s="43">
        <f t="shared" si="46"/>
        <v>0</v>
      </c>
      <c r="I444" s="43">
        <f t="shared" si="48"/>
        <v>0</v>
      </c>
      <c r="J444" s="78" t="str">
        <f t="shared" si="47"/>
        <v>2056–2057</v>
      </c>
      <c r="K444" s="78"/>
      <c r="L444" s="89"/>
      <c r="M444" s="78"/>
      <c r="N444" s="87"/>
      <c r="O444" s="79"/>
      <c r="Q444" s="46"/>
    </row>
    <row r="445" spans="1:17" s="40" customFormat="1" ht="20.25" customHeight="1" x14ac:dyDescent="0.2">
      <c r="A445" s="41">
        <v>57466</v>
      </c>
      <c r="B445" s="42">
        <f t="shared" si="43"/>
        <v>0</v>
      </c>
      <c r="C445" s="117"/>
      <c r="D445" s="43">
        <f t="shared" si="44"/>
        <v>0</v>
      </c>
      <c r="E445" s="44">
        <f t="shared" si="42"/>
        <v>0</v>
      </c>
      <c r="F445" s="43">
        <f t="shared" si="45"/>
        <v>0</v>
      </c>
      <c r="G445" s="45" t="e">
        <f>IF(AND(C445&lt;&gt;"",SUM(G$27:G444)&lt;E$19),$E$19/$E$23,0)</f>
        <v>#N/A</v>
      </c>
      <c r="H445" s="43">
        <f t="shared" si="46"/>
        <v>0</v>
      </c>
      <c r="I445" s="43">
        <f t="shared" si="48"/>
        <v>0</v>
      </c>
      <c r="J445" s="78" t="str">
        <f t="shared" si="47"/>
        <v>2056–2057</v>
      </c>
      <c r="K445" s="78"/>
      <c r="L445" s="89"/>
      <c r="M445" s="78"/>
      <c r="N445" s="87"/>
      <c r="O445" s="79"/>
      <c r="Q445" s="46"/>
    </row>
    <row r="446" spans="1:17" s="40" customFormat="1" ht="20.25" customHeight="1" x14ac:dyDescent="0.2">
      <c r="A446" s="41">
        <v>57497</v>
      </c>
      <c r="B446" s="42">
        <f t="shared" si="43"/>
        <v>0</v>
      </c>
      <c r="C446" s="117"/>
      <c r="D446" s="43">
        <f t="shared" si="44"/>
        <v>0</v>
      </c>
      <c r="E446" s="44">
        <f t="shared" si="42"/>
        <v>0</v>
      </c>
      <c r="F446" s="43">
        <f t="shared" si="45"/>
        <v>0</v>
      </c>
      <c r="G446" s="45" t="e">
        <f>IF(AND(C446&lt;&gt;"",SUM(G$27:G445)&lt;E$19),$E$19/$E$23,0)</f>
        <v>#N/A</v>
      </c>
      <c r="H446" s="43">
        <f t="shared" si="46"/>
        <v>0</v>
      </c>
      <c r="I446" s="43">
        <f t="shared" si="48"/>
        <v>0</v>
      </c>
      <c r="J446" s="78" t="str">
        <f t="shared" si="47"/>
        <v>2056–2057</v>
      </c>
      <c r="K446" s="78"/>
      <c r="L446" s="89"/>
      <c r="M446" s="78"/>
      <c r="N446" s="87"/>
      <c r="O446" s="79"/>
      <c r="Q446" s="46"/>
    </row>
    <row r="447" spans="1:17" s="40" customFormat="1" ht="20.25" customHeight="1" x14ac:dyDescent="0.2">
      <c r="A447" s="41">
        <v>57527</v>
      </c>
      <c r="B447" s="42">
        <f t="shared" si="43"/>
        <v>0</v>
      </c>
      <c r="C447" s="117"/>
      <c r="D447" s="43">
        <f t="shared" si="44"/>
        <v>0</v>
      </c>
      <c r="E447" s="44">
        <f t="shared" si="42"/>
        <v>0</v>
      </c>
      <c r="F447" s="43">
        <f t="shared" si="45"/>
        <v>0</v>
      </c>
      <c r="G447" s="45" t="e">
        <f>IF(AND(C447&lt;&gt;"",SUM(G$27:G446)&lt;E$19),$E$19/$E$23,0)</f>
        <v>#N/A</v>
      </c>
      <c r="H447" s="43">
        <f t="shared" si="46"/>
        <v>0</v>
      </c>
      <c r="I447" s="43">
        <f t="shared" si="48"/>
        <v>0</v>
      </c>
      <c r="J447" s="78" t="str">
        <f t="shared" si="47"/>
        <v>2057–2058</v>
      </c>
      <c r="K447" s="78"/>
      <c r="L447" s="89"/>
      <c r="M447" s="78"/>
      <c r="N447" s="87"/>
      <c r="O447" s="79"/>
      <c r="Q447" s="46"/>
    </row>
    <row r="448" spans="1:17" s="40" customFormat="1" ht="20.25" customHeight="1" x14ac:dyDescent="0.2">
      <c r="A448" s="41">
        <v>57558</v>
      </c>
      <c r="B448" s="42">
        <f t="shared" si="43"/>
        <v>0</v>
      </c>
      <c r="C448" s="117"/>
      <c r="D448" s="43">
        <f t="shared" si="44"/>
        <v>0</v>
      </c>
      <c r="E448" s="44">
        <f t="shared" si="42"/>
        <v>0</v>
      </c>
      <c r="F448" s="43">
        <f t="shared" si="45"/>
        <v>0</v>
      </c>
      <c r="G448" s="45" t="e">
        <f>IF(AND(C448&lt;&gt;"",SUM(G$27:G447)&lt;E$19),$E$19/$E$23,0)</f>
        <v>#N/A</v>
      </c>
      <c r="H448" s="43">
        <f t="shared" si="46"/>
        <v>0</v>
      </c>
      <c r="I448" s="43">
        <f t="shared" si="48"/>
        <v>0</v>
      </c>
      <c r="J448" s="78" t="str">
        <f t="shared" si="47"/>
        <v>2057–2058</v>
      </c>
      <c r="K448" s="78"/>
      <c r="L448" s="89"/>
      <c r="M448" s="78"/>
      <c r="N448" s="87"/>
      <c r="O448" s="79"/>
      <c r="Q448" s="46"/>
    </row>
    <row r="449" spans="1:17" s="40" customFormat="1" ht="20.25" customHeight="1" x14ac:dyDescent="0.2">
      <c r="A449" s="41">
        <v>57589</v>
      </c>
      <c r="B449" s="42">
        <f t="shared" si="43"/>
        <v>0</v>
      </c>
      <c r="C449" s="117"/>
      <c r="D449" s="43">
        <f t="shared" si="44"/>
        <v>0</v>
      </c>
      <c r="E449" s="44">
        <f t="shared" si="42"/>
        <v>0</v>
      </c>
      <c r="F449" s="43">
        <f t="shared" si="45"/>
        <v>0</v>
      </c>
      <c r="G449" s="45" t="e">
        <f>IF(AND(C449&lt;&gt;"",SUM(G$27:G448)&lt;E$19),$E$19/$E$23,0)</f>
        <v>#N/A</v>
      </c>
      <c r="H449" s="43">
        <f t="shared" si="46"/>
        <v>0</v>
      </c>
      <c r="I449" s="43">
        <f t="shared" si="48"/>
        <v>0</v>
      </c>
      <c r="J449" s="78" t="str">
        <f t="shared" si="47"/>
        <v>2057–2058</v>
      </c>
      <c r="K449" s="78"/>
      <c r="L449" s="89"/>
      <c r="M449" s="78"/>
      <c r="N449" s="87"/>
      <c r="O449" s="79"/>
      <c r="Q449" s="46"/>
    </row>
    <row r="450" spans="1:17" s="40" customFormat="1" ht="20.25" customHeight="1" x14ac:dyDescent="0.2">
      <c r="A450" s="41">
        <v>57619</v>
      </c>
      <c r="B450" s="42">
        <f t="shared" si="43"/>
        <v>0</v>
      </c>
      <c r="C450" s="117"/>
      <c r="D450" s="43">
        <f t="shared" si="44"/>
        <v>0</v>
      </c>
      <c r="E450" s="44">
        <f t="shared" si="42"/>
        <v>0</v>
      </c>
      <c r="F450" s="43">
        <f t="shared" si="45"/>
        <v>0</v>
      </c>
      <c r="G450" s="45" t="e">
        <f>IF(AND(C450&lt;&gt;"",SUM(G$27:G449)&lt;E$19),$E$19/$E$23,0)</f>
        <v>#N/A</v>
      </c>
      <c r="H450" s="43">
        <f t="shared" si="46"/>
        <v>0</v>
      </c>
      <c r="I450" s="43">
        <f t="shared" si="48"/>
        <v>0</v>
      </c>
      <c r="J450" s="78" t="str">
        <f t="shared" si="47"/>
        <v>2057–2058</v>
      </c>
      <c r="K450" s="78"/>
      <c r="L450" s="89"/>
      <c r="M450" s="78"/>
      <c r="N450" s="87"/>
      <c r="O450" s="79"/>
      <c r="Q450" s="46"/>
    </row>
    <row r="451" spans="1:17" s="40" customFormat="1" ht="20.25" customHeight="1" x14ac:dyDescent="0.2">
      <c r="A451" s="41">
        <v>57650</v>
      </c>
      <c r="B451" s="42">
        <f t="shared" si="43"/>
        <v>0</v>
      </c>
      <c r="C451" s="117"/>
      <c r="D451" s="43">
        <f t="shared" si="44"/>
        <v>0</v>
      </c>
      <c r="E451" s="44">
        <f t="shared" si="42"/>
        <v>0</v>
      </c>
      <c r="F451" s="43">
        <f t="shared" si="45"/>
        <v>0</v>
      </c>
      <c r="G451" s="45" t="e">
        <f>IF(AND(C451&lt;&gt;"",SUM(G$27:G450)&lt;E$19),$E$19/$E$23,0)</f>
        <v>#N/A</v>
      </c>
      <c r="H451" s="43">
        <f t="shared" si="46"/>
        <v>0</v>
      </c>
      <c r="I451" s="43">
        <f t="shared" si="48"/>
        <v>0</v>
      </c>
      <c r="J451" s="78" t="str">
        <f t="shared" si="47"/>
        <v>2057–2058</v>
      </c>
      <c r="K451" s="78"/>
      <c r="L451" s="89"/>
      <c r="M451" s="78"/>
      <c r="N451" s="87"/>
      <c r="O451" s="79"/>
      <c r="Q451" s="46"/>
    </row>
    <row r="452" spans="1:17" s="40" customFormat="1" ht="20.25" customHeight="1" x14ac:dyDescent="0.2">
      <c r="A452" s="41">
        <v>57680</v>
      </c>
      <c r="B452" s="42">
        <f t="shared" si="43"/>
        <v>0</v>
      </c>
      <c r="C452" s="117"/>
      <c r="D452" s="43">
        <f t="shared" si="44"/>
        <v>0</v>
      </c>
      <c r="E452" s="44">
        <f t="shared" si="42"/>
        <v>0</v>
      </c>
      <c r="F452" s="43">
        <f t="shared" si="45"/>
        <v>0</v>
      </c>
      <c r="G452" s="45" t="e">
        <f>IF(AND(C452&lt;&gt;"",SUM(G$27:G451)&lt;E$19),$E$19/$E$23,0)</f>
        <v>#N/A</v>
      </c>
      <c r="H452" s="43">
        <f t="shared" si="46"/>
        <v>0</v>
      </c>
      <c r="I452" s="43">
        <f t="shared" si="48"/>
        <v>0</v>
      </c>
      <c r="J452" s="78" t="str">
        <f t="shared" si="47"/>
        <v>2057–2058</v>
      </c>
      <c r="K452" s="78"/>
      <c r="L452" s="89"/>
      <c r="M452" s="78"/>
      <c r="N452" s="87"/>
      <c r="O452" s="79"/>
      <c r="Q452" s="46"/>
    </row>
    <row r="453" spans="1:17" s="40" customFormat="1" ht="20.25" customHeight="1" x14ac:dyDescent="0.2">
      <c r="A453" s="41">
        <v>57711</v>
      </c>
      <c r="B453" s="42">
        <f t="shared" si="43"/>
        <v>0</v>
      </c>
      <c r="C453" s="117"/>
      <c r="D453" s="43">
        <f t="shared" si="44"/>
        <v>0</v>
      </c>
      <c r="E453" s="44">
        <f t="shared" si="42"/>
        <v>0</v>
      </c>
      <c r="F453" s="43">
        <f t="shared" si="45"/>
        <v>0</v>
      </c>
      <c r="G453" s="45" t="e">
        <f>IF(AND(C453&lt;&gt;"",SUM(G$27:G452)&lt;E$19),$E$19/$E$23,0)</f>
        <v>#N/A</v>
      </c>
      <c r="H453" s="43">
        <f t="shared" si="46"/>
        <v>0</v>
      </c>
      <c r="I453" s="43">
        <f t="shared" si="48"/>
        <v>0</v>
      </c>
      <c r="J453" s="78" t="str">
        <f t="shared" si="47"/>
        <v>2057–2058</v>
      </c>
      <c r="K453" s="78"/>
      <c r="L453" s="89"/>
      <c r="M453" s="78"/>
      <c r="N453" s="87"/>
      <c r="O453" s="79"/>
      <c r="Q453" s="46"/>
    </row>
    <row r="454" spans="1:17" s="40" customFormat="1" ht="20.25" customHeight="1" x14ac:dyDescent="0.2">
      <c r="A454" s="41">
        <v>57742</v>
      </c>
      <c r="B454" s="42">
        <f t="shared" si="43"/>
        <v>0</v>
      </c>
      <c r="C454" s="117"/>
      <c r="D454" s="43">
        <f t="shared" si="44"/>
        <v>0</v>
      </c>
      <c r="E454" s="44">
        <f t="shared" si="42"/>
        <v>0</v>
      </c>
      <c r="F454" s="43">
        <f t="shared" si="45"/>
        <v>0</v>
      </c>
      <c r="G454" s="45" t="e">
        <f>IF(AND(C454&lt;&gt;"",SUM(G$27:G453)&lt;E$19),$E$19/$E$23,0)</f>
        <v>#N/A</v>
      </c>
      <c r="H454" s="43">
        <f t="shared" si="46"/>
        <v>0</v>
      </c>
      <c r="I454" s="43">
        <f t="shared" si="48"/>
        <v>0</v>
      </c>
      <c r="J454" s="78" t="str">
        <f t="shared" si="47"/>
        <v>2057–2058</v>
      </c>
      <c r="K454" s="78"/>
      <c r="L454" s="89"/>
      <c r="M454" s="78"/>
      <c r="N454" s="87"/>
      <c r="O454" s="79"/>
      <c r="Q454" s="46"/>
    </row>
    <row r="455" spans="1:17" s="40" customFormat="1" ht="20.25" customHeight="1" x14ac:dyDescent="0.2">
      <c r="A455" s="41">
        <v>57770</v>
      </c>
      <c r="B455" s="42">
        <f t="shared" si="43"/>
        <v>0</v>
      </c>
      <c r="C455" s="117"/>
      <c r="D455" s="43">
        <f t="shared" si="44"/>
        <v>0</v>
      </c>
      <c r="E455" s="44">
        <f t="shared" si="42"/>
        <v>0</v>
      </c>
      <c r="F455" s="43">
        <f t="shared" si="45"/>
        <v>0</v>
      </c>
      <c r="G455" s="45" t="e">
        <f>IF(AND(C455&lt;&gt;"",SUM(G$27:G454)&lt;E$19),$E$19/$E$23,0)</f>
        <v>#N/A</v>
      </c>
      <c r="H455" s="43">
        <f t="shared" si="46"/>
        <v>0</v>
      </c>
      <c r="I455" s="43">
        <f t="shared" si="48"/>
        <v>0</v>
      </c>
      <c r="J455" s="78" t="str">
        <f t="shared" si="47"/>
        <v>2057–2058</v>
      </c>
      <c r="K455" s="78"/>
      <c r="L455" s="89"/>
      <c r="M455" s="78"/>
      <c r="N455" s="87"/>
      <c r="O455" s="79"/>
      <c r="Q455" s="46"/>
    </row>
    <row r="456" spans="1:17" s="40" customFormat="1" ht="20.25" customHeight="1" x14ac:dyDescent="0.2">
      <c r="A456" s="41">
        <v>57801</v>
      </c>
      <c r="B456" s="42">
        <f t="shared" si="43"/>
        <v>0</v>
      </c>
      <c r="C456" s="117"/>
      <c r="D456" s="43">
        <f t="shared" si="44"/>
        <v>0</v>
      </c>
      <c r="E456" s="44">
        <f t="shared" si="42"/>
        <v>0</v>
      </c>
      <c r="F456" s="43">
        <f t="shared" si="45"/>
        <v>0</v>
      </c>
      <c r="G456" s="45" t="e">
        <f>IF(AND(C456&lt;&gt;"",SUM(G$27:G455)&lt;E$19),$E$19/$E$23,0)</f>
        <v>#N/A</v>
      </c>
      <c r="H456" s="43">
        <f t="shared" si="46"/>
        <v>0</v>
      </c>
      <c r="I456" s="43">
        <f t="shared" si="48"/>
        <v>0</v>
      </c>
      <c r="J456" s="78" t="str">
        <f t="shared" si="47"/>
        <v>2057–2058</v>
      </c>
      <c r="K456" s="78"/>
      <c r="L456" s="89"/>
      <c r="M456" s="78"/>
      <c r="N456" s="87"/>
      <c r="O456" s="79"/>
      <c r="Q456" s="46"/>
    </row>
    <row r="457" spans="1:17" s="40" customFormat="1" ht="20.25" customHeight="1" x14ac:dyDescent="0.2">
      <c r="A457" s="41">
        <v>57831</v>
      </c>
      <c r="B457" s="42">
        <f t="shared" si="43"/>
        <v>0</v>
      </c>
      <c r="C457" s="117"/>
      <c r="D457" s="43">
        <f t="shared" si="44"/>
        <v>0</v>
      </c>
      <c r="E457" s="44">
        <f t="shared" si="42"/>
        <v>0</v>
      </c>
      <c r="F457" s="43">
        <f t="shared" si="45"/>
        <v>0</v>
      </c>
      <c r="G457" s="45" t="e">
        <f>IF(AND(C457&lt;&gt;"",SUM(G$27:G456)&lt;E$19),$E$19/$E$23,0)</f>
        <v>#N/A</v>
      </c>
      <c r="H457" s="43">
        <f t="shared" si="46"/>
        <v>0</v>
      </c>
      <c r="I457" s="43">
        <f t="shared" si="48"/>
        <v>0</v>
      </c>
      <c r="J457" s="78" t="str">
        <f t="shared" si="47"/>
        <v>2057–2058</v>
      </c>
      <c r="K457" s="78"/>
      <c r="L457" s="89"/>
      <c r="M457" s="78"/>
      <c r="N457" s="87"/>
      <c r="O457" s="79"/>
      <c r="Q457" s="46"/>
    </row>
    <row r="458" spans="1:17" s="40" customFormat="1" ht="20.25" customHeight="1" x14ac:dyDescent="0.2">
      <c r="A458" s="41">
        <v>57862</v>
      </c>
      <c r="B458" s="42">
        <f t="shared" si="43"/>
        <v>0</v>
      </c>
      <c r="C458" s="117"/>
      <c r="D458" s="43">
        <f t="shared" si="44"/>
        <v>0</v>
      </c>
      <c r="E458" s="44">
        <f t="shared" si="42"/>
        <v>0</v>
      </c>
      <c r="F458" s="43">
        <f t="shared" si="45"/>
        <v>0</v>
      </c>
      <c r="G458" s="45" t="e">
        <f>IF(AND(C458&lt;&gt;"",SUM(G$27:G457)&lt;E$19),$E$19/$E$23,0)</f>
        <v>#N/A</v>
      </c>
      <c r="H458" s="43">
        <f t="shared" si="46"/>
        <v>0</v>
      </c>
      <c r="I458" s="43">
        <f t="shared" si="48"/>
        <v>0</v>
      </c>
      <c r="J458" s="78" t="str">
        <f t="shared" si="47"/>
        <v>2057–2058</v>
      </c>
      <c r="K458" s="78"/>
      <c r="L458" s="89"/>
      <c r="M458" s="78"/>
      <c r="N458" s="87"/>
      <c r="O458" s="79"/>
      <c r="Q458" s="46"/>
    </row>
    <row r="459" spans="1:17" s="40" customFormat="1" ht="20.25" customHeight="1" x14ac:dyDescent="0.2">
      <c r="A459" s="41">
        <v>57892</v>
      </c>
      <c r="B459" s="42">
        <f t="shared" si="43"/>
        <v>0</v>
      </c>
      <c r="C459" s="117"/>
      <c r="D459" s="43">
        <f t="shared" si="44"/>
        <v>0</v>
      </c>
      <c r="E459" s="44">
        <f t="shared" si="42"/>
        <v>0</v>
      </c>
      <c r="F459" s="43">
        <f t="shared" si="45"/>
        <v>0</v>
      </c>
      <c r="G459" s="45" t="e">
        <f>IF(AND(C459&lt;&gt;"",SUM(G$27:G458)&lt;E$19),$E$19/$E$23,0)</f>
        <v>#N/A</v>
      </c>
      <c r="H459" s="43">
        <f t="shared" si="46"/>
        <v>0</v>
      </c>
      <c r="I459" s="43">
        <f t="shared" si="48"/>
        <v>0</v>
      </c>
      <c r="J459" s="78" t="str">
        <f t="shared" si="47"/>
        <v>2058–2059</v>
      </c>
      <c r="K459" s="78"/>
      <c r="L459" s="89"/>
      <c r="M459" s="78"/>
      <c r="N459" s="87"/>
      <c r="O459" s="79"/>
      <c r="Q459" s="46"/>
    </row>
    <row r="460" spans="1:17" s="40" customFormat="1" ht="20.25" customHeight="1" x14ac:dyDescent="0.2">
      <c r="A460" s="41">
        <v>57923</v>
      </c>
      <c r="B460" s="42">
        <f t="shared" si="43"/>
        <v>0</v>
      </c>
      <c r="C460" s="117"/>
      <c r="D460" s="43">
        <f t="shared" si="44"/>
        <v>0</v>
      </c>
      <c r="E460" s="44">
        <f t="shared" si="42"/>
        <v>0</v>
      </c>
      <c r="F460" s="43">
        <f t="shared" si="45"/>
        <v>0</v>
      </c>
      <c r="G460" s="45" t="e">
        <f>IF(AND(C460&lt;&gt;"",SUM(G$27:G459)&lt;E$19),$E$19/$E$23,0)</f>
        <v>#N/A</v>
      </c>
      <c r="H460" s="43">
        <f t="shared" si="46"/>
        <v>0</v>
      </c>
      <c r="I460" s="43">
        <f t="shared" si="48"/>
        <v>0</v>
      </c>
      <c r="J460" s="78" t="str">
        <f t="shared" si="47"/>
        <v>2058–2059</v>
      </c>
      <c r="K460" s="78"/>
      <c r="L460" s="89"/>
      <c r="M460" s="78"/>
      <c r="N460" s="87"/>
      <c r="O460" s="79"/>
      <c r="Q460" s="46"/>
    </row>
    <row r="461" spans="1:17" s="40" customFormat="1" ht="20.25" customHeight="1" x14ac:dyDescent="0.2">
      <c r="A461" s="41">
        <v>57954</v>
      </c>
      <c r="B461" s="42">
        <f t="shared" si="43"/>
        <v>0</v>
      </c>
      <c r="C461" s="117"/>
      <c r="D461" s="43">
        <f t="shared" si="44"/>
        <v>0</v>
      </c>
      <c r="E461" s="44">
        <f t="shared" si="42"/>
        <v>0</v>
      </c>
      <c r="F461" s="43">
        <f t="shared" si="45"/>
        <v>0</v>
      </c>
      <c r="G461" s="45" t="e">
        <f>IF(AND(C461&lt;&gt;"",SUM(G$27:G460)&lt;E$19),$E$19/$E$23,0)</f>
        <v>#N/A</v>
      </c>
      <c r="H461" s="43">
        <f t="shared" si="46"/>
        <v>0</v>
      </c>
      <c r="I461" s="43">
        <f t="shared" si="48"/>
        <v>0</v>
      </c>
      <c r="J461" s="78" t="str">
        <f t="shared" si="47"/>
        <v>2058–2059</v>
      </c>
      <c r="K461" s="78"/>
      <c r="L461" s="89"/>
      <c r="M461" s="78"/>
      <c r="N461" s="87"/>
      <c r="O461" s="79"/>
      <c r="Q461" s="46"/>
    </row>
    <row r="462" spans="1:17" s="40" customFormat="1" ht="20.25" customHeight="1" x14ac:dyDescent="0.2">
      <c r="A462" s="41">
        <v>57984</v>
      </c>
      <c r="B462" s="42">
        <f t="shared" si="43"/>
        <v>0</v>
      </c>
      <c r="C462" s="117"/>
      <c r="D462" s="43">
        <f t="shared" si="44"/>
        <v>0</v>
      </c>
      <c r="E462" s="44">
        <f t="shared" si="42"/>
        <v>0</v>
      </c>
      <c r="F462" s="43">
        <f t="shared" si="45"/>
        <v>0</v>
      </c>
      <c r="G462" s="45" t="e">
        <f>IF(AND(C462&lt;&gt;"",SUM(G$27:G461)&lt;E$19),$E$19/$E$23,0)</f>
        <v>#N/A</v>
      </c>
      <c r="H462" s="43">
        <f t="shared" si="46"/>
        <v>0</v>
      </c>
      <c r="I462" s="43">
        <f t="shared" si="48"/>
        <v>0</v>
      </c>
      <c r="J462" s="78" t="str">
        <f t="shared" si="47"/>
        <v>2058–2059</v>
      </c>
      <c r="K462" s="78"/>
      <c r="L462" s="89"/>
      <c r="M462" s="78"/>
      <c r="N462" s="87"/>
      <c r="O462" s="79"/>
      <c r="Q462" s="46"/>
    </row>
    <row r="463" spans="1:17" s="40" customFormat="1" ht="20.25" customHeight="1" x14ac:dyDescent="0.2">
      <c r="A463" s="41">
        <v>58015</v>
      </c>
      <c r="B463" s="42">
        <f t="shared" si="43"/>
        <v>0</v>
      </c>
      <c r="C463" s="117"/>
      <c r="D463" s="43">
        <f t="shared" si="44"/>
        <v>0</v>
      </c>
      <c r="E463" s="44">
        <f t="shared" si="42"/>
        <v>0</v>
      </c>
      <c r="F463" s="43">
        <f t="shared" si="45"/>
        <v>0</v>
      </c>
      <c r="G463" s="45" t="e">
        <f>IF(AND(C463&lt;&gt;"",SUM(G$27:G462)&lt;E$19),$E$19/$E$23,0)</f>
        <v>#N/A</v>
      </c>
      <c r="H463" s="43">
        <f t="shared" si="46"/>
        <v>0</v>
      </c>
      <c r="I463" s="43">
        <f t="shared" si="48"/>
        <v>0</v>
      </c>
      <c r="J463" s="78" t="str">
        <f t="shared" si="47"/>
        <v>2058–2059</v>
      </c>
      <c r="K463" s="78"/>
      <c r="L463" s="89"/>
      <c r="M463" s="78"/>
      <c r="N463" s="87"/>
      <c r="O463" s="79"/>
      <c r="Q463" s="46"/>
    </row>
    <row r="464" spans="1:17" s="40" customFormat="1" ht="20.25" customHeight="1" x14ac:dyDescent="0.2">
      <c r="A464" s="41">
        <v>58045</v>
      </c>
      <c r="B464" s="42">
        <f t="shared" si="43"/>
        <v>0</v>
      </c>
      <c r="C464" s="117"/>
      <c r="D464" s="43">
        <f t="shared" si="44"/>
        <v>0</v>
      </c>
      <c r="E464" s="44">
        <f t="shared" si="42"/>
        <v>0</v>
      </c>
      <c r="F464" s="43">
        <f t="shared" si="45"/>
        <v>0</v>
      </c>
      <c r="G464" s="45" t="e">
        <f>IF(AND(C464&lt;&gt;"",SUM(G$27:G463)&lt;E$19),$E$19/$E$23,0)</f>
        <v>#N/A</v>
      </c>
      <c r="H464" s="43">
        <f t="shared" si="46"/>
        <v>0</v>
      </c>
      <c r="I464" s="43">
        <f t="shared" si="48"/>
        <v>0</v>
      </c>
      <c r="J464" s="78" t="str">
        <f t="shared" si="47"/>
        <v>2058–2059</v>
      </c>
      <c r="K464" s="78"/>
      <c r="L464" s="89"/>
      <c r="M464" s="78"/>
      <c r="N464" s="87"/>
      <c r="O464" s="79"/>
      <c r="Q464" s="46"/>
    </row>
    <row r="465" spans="1:17" s="40" customFormat="1" ht="20.25" customHeight="1" x14ac:dyDescent="0.2">
      <c r="A465" s="41">
        <v>58076</v>
      </c>
      <c r="B465" s="42">
        <f t="shared" si="43"/>
        <v>0</v>
      </c>
      <c r="C465" s="117"/>
      <c r="D465" s="43">
        <f t="shared" si="44"/>
        <v>0</v>
      </c>
      <c r="E465" s="44">
        <f t="shared" si="42"/>
        <v>0</v>
      </c>
      <c r="F465" s="43">
        <f t="shared" si="45"/>
        <v>0</v>
      </c>
      <c r="G465" s="45" t="e">
        <f>IF(AND(C465&lt;&gt;"",SUM(G$27:G464)&lt;E$19),$E$19/$E$23,0)</f>
        <v>#N/A</v>
      </c>
      <c r="H465" s="43">
        <f t="shared" si="46"/>
        <v>0</v>
      </c>
      <c r="I465" s="43">
        <f t="shared" si="48"/>
        <v>0</v>
      </c>
      <c r="J465" s="78" t="str">
        <f t="shared" si="47"/>
        <v>2058–2059</v>
      </c>
      <c r="K465" s="78"/>
      <c r="L465" s="89"/>
      <c r="M465" s="78"/>
      <c r="N465" s="87"/>
      <c r="O465" s="79"/>
      <c r="Q465" s="46"/>
    </row>
    <row r="466" spans="1:17" s="40" customFormat="1" ht="20.25" customHeight="1" x14ac:dyDescent="0.2">
      <c r="A466" s="41">
        <v>58107</v>
      </c>
      <c r="B466" s="42">
        <f t="shared" si="43"/>
        <v>0</v>
      </c>
      <c r="C466" s="117"/>
      <c r="D466" s="43">
        <f t="shared" si="44"/>
        <v>0</v>
      </c>
      <c r="E466" s="44">
        <f t="shared" si="42"/>
        <v>0</v>
      </c>
      <c r="F466" s="43">
        <f t="shared" si="45"/>
        <v>0</v>
      </c>
      <c r="G466" s="45" t="e">
        <f>IF(AND(C466&lt;&gt;"",SUM(G$27:G465)&lt;E$19),$E$19/$E$23,0)</f>
        <v>#N/A</v>
      </c>
      <c r="H466" s="43">
        <f t="shared" si="46"/>
        <v>0</v>
      </c>
      <c r="I466" s="43">
        <f t="shared" si="48"/>
        <v>0</v>
      </c>
      <c r="J466" s="78" t="str">
        <f t="shared" si="47"/>
        <v>2058–2059</v>
      </c>
      <c r="K466" s="78"/>
      <c r="L466" s="89"/>
      <c r="M466" s="78"/>
      <c r="N466" s="87"/>
      <c r="O466" s="79"/>
      <c r="Q466" s="46"/>
    </row>
    <row r="467" spans="1:17" s="40" customFormat="1" ht="20.25" customHeight="1" x14ac:dyDescent="0.2">
      <c r="A467" s="41">
        <v>58135</v>
      </c>
      <c r="B467" s="42">
        <f t="shared" si="43"/>
        <v>0</v>
      </c>
      <c r="C467" s="117"/>
      <c r="D467" s="43">
        <f t="shared" si="44"/>
        <v>0</v>
      </c>
      <c r="E467" s="44">
        <f t="shared" si="42"/>
        <v>0</v>
      </c>
      <c r="F467" s="43">
        <f t="shared" si="45"/>
        <v>0</v>
      </c>
      <c r="G467" s="45" t="e">
        <f>IF(AND(C467&lt;&gt;"",SUM(G$27:G466)&lt;E$19),$E$19/$E$23,0)</f>
        <v>#N/A</v>
      </c>
      <c r="H467" s="43">
        <f t="shared" si="46"/>
        <v>0</v>
      </c>
      <c r="I467" s="43">
        <f t="shared" si="48"/>
        <v>0</v>
      </c>
      <c r="J467" s="78" t="str">
        <f t="shared" si="47"/>
        <v>2058–2059</v>
      </c>
      <c r="K467" s="78"/>
      <c r="L467" s="89"/>
      <c r="M467" s="78"/>
      <c r="N467" s="87"/>
      <c r="O467" s="79"/>
      <c r="Q467" s="46"/>
    </row>
    <row r="468" spans="1:17" s="40" customFormat="1" ht="20.25" customHeight="1" x14ac:dyDescent="0.2">
      <c r="A468" s="41">
        <v>58166</v>
      </c>
      <c r="B468" s="42">
        <f t="shared" si="43"/>
        <v>0</v>
      </c>
      <c r="C468" s="117"/>
      <c r="D468" s="43">
        <f t="shared" si="44"/>
        <v>0</v>
      </c>
      <c r="E468" s="44">
        <f t="shared" si="42"/>
        <v>0</v>
      </c>
      <c r="F468" s="43">
        <f t="shared" si="45"/>
        <v>0</v>
      </c>
      <c r="G468" s="45" t="e">
        <f>IF(AND(C468&lt;&gt;"",SUM(G$27:G467)&lt;E$19),$E$19/$E$23,0)</f>
        <v>#N/A</v>
      </c>
      <c r="H468" s="43">
        <f t="shared" si="46"/>
        <v>0</v>
      </c>
      <c r="I468" s="43">
        <f t="shared" si="48"/>
        <v>0</v>
      </c>
      <c r="J468" s="78" t="str">
        <f t="shared" si="47"/>
        <v>2058–2059</v>
      </c>
      <c r="K468" s="78"/>
      <c r="L468" s="89"/>
      <c r="M468" s="78"/>
      <c r="N468" s="87"/>
      <c r="O468" s="79"/>
      <c r="Q468" s="46"/>
    </row>
    <row r="469" spans="1:17" s="40" customFormat="1" ht="20.25" customHeight="1" x14ac:dyDescent="0.2">
      <c r="A469" s="41">
        <v>58196</v>
      </c>
      <c r="B469" s="42">
        <f t="shared" si="43"/>
        <v>0</v>
      </c>
      <c r="C469" s="117"/>
      <c r="D469" s="43">
        <f t="shared" si="44"/>
        <v>0</v>
      </c>
      <c r="E469" s="44">
        <f t="shared" si="42"/>
        <v>0</v>
      </c>
      <c r="F469" s="43">
        <f t="shared" si="45"/>
        <v>0</v>
      </c>
      <c r="G469" s="45" t="e">
        <f>IF(AND(C469&lt;&gt;"",SUM(G$27:G468)&lt;E$19),$E$19/$E$23,0)</f>
        <v>#N/A</v>
      </c>
      <c r="H469" s="43">
        <f t="shared" si="46"/>
        <v>0</v>
      </c>
      <c r="I469" s="43">
        <f t="shared" si="48"/>
        <v>0</v>
      </c>
      <c r="J469" s="78" t="str">
        <f t="shared" si="47"/>
        <v>2058–2059</v>
      </c>
      <c r="K469" s="78"/>
      <c r="L469" s="89"/>
      <c r="M469" s="78"/>
      <c r="N469" s="87"/>
      <c r="O469" s="79"/>
      <c r="Q469" s="46"/>
    </row>
    <row r="470" spans="1:17" s="40" customFormat="1" ht="20.25" customHeight="1" x14ac:dyDescent="0.2">
      <c r="A470" s="41">
        <v>58227</v>
      </c>
      <c r="B470" s="42">
        <f t="shared" si="43"/>
        <v>0</v>
      </c>
      <c r="C470" s="117"/>
      <c r="D470" s="43">
        <f t="shared" si="44"/>
        <v>0</v>
      </c>
      <c r="E470" s="44">
        <f t="shared" si="42"/>
        <v>0</v>
      </c>
      <c r="F470" s="43">
        <f t="shared" si="45"/>
        <v>0</v>
      </c>
      <c r="G470" s="45" t="e">
        <f>IF(AND(C470&lt;&gt;"",SUM(G$27:G469)&lt;E$19),$E$19/$E$23,0)</f>
        <v>#N/A</v>
      </c>
      <c r="H470" s="43">
        <f t="shared" si="46"/>
        <v>0</v>
      </c>
      <c r="I470" s="43">
        <f t="shared" si="48"/>
        <v>0</v>
      </c>
      <c r="J470" s="78" t="str">
        <f t="shared" si="47"/>
        <v>2058–2059</v>
      </c>
      <c r="K470" s="78"/>
      <c r="L470" s="89"/>
      <c r="M470" s="78"/>
      <c r="N470" s="87"/>
      <c r="O470" s="79"/>
      <c r="Q470" s="46"/>
    </row>
    <row r="471" spans="1:17" s="40" customFormat="1" ht="20.25" customHeight="1" x14ac:dyDescent="0.2">
      <c r="A471" s="41">
        <v>58257</v>
      </c>
      <c r="B471" s="42">
        <f t="shared" si="43"/>
        <v>0</v>
      </c>
      <c r="C471" s="117"/>
      <c r="D471" s="43">
        <f t="shared" si="44"/>
        <v>0</v>
      </c>
      <c r="E471" s="44">
        <f t="shared" si="42"/>
        <v>0</v>
      </c>
      <c r="F471" s="43">
        <f t="shared" si="45"/>
        <v>0</v>
      </c>
      <c r="G471" s="45" t="e">
        <f>IF(AND(C471&lt;&gt;"",SUM(G$27:G470)&lt;E$19),$E$19/$E$23,0)</f>
        <v>#N/A</v>
      </c>
      <c r="H471" s="43">
        <f t="shared" si="46"/>
        <v>0</v>
      </c>
      <c r="I471" s="43">
        <f t="shared" si="48"/>
        <v>0</v>
      </c>
      <c r="J471" s="78" t="str">
        <f t="shared" si="47"/>
        <v>2059–2060</v>
      </c>
      <c r="K471" s="78"/>
      <c r="L471" s="89"/>
      <c r="M471" s="78"/>
      <c r="N471" s="87"/>
      <c r="O471" s="79"/>
      <c r="Q471" s="46"/>
    </row>
    <row r="472" spans="1:17" s="40" customFormat="1" ht="20.25" customHeight="1" x14ac:dyDescent="0.2">
      <c r="A472" s="41">
        <v>58288</v>
      </c>
      <c r="B472" s="42">
        <f t="shared" si="43"/>
        <v>0</v>
      </c>
      <c r="C472" s="117"/>
      <c r="D472" s="43">
        <f t="shared" si="44"/>
        <v>0</v>
      </c>
      <c r="E472" s="44">
        <f t="shared" si="42"/>
        <v>0</v>
      </c>
      <c r="F472" s="43">
        <f t="shared" si="45"/>
        <v>0</v>
      </c>
      <c r="G472" s="45" t="e">
        <f>IF(AND(C472&lt;&gt;"",SUM(G$27:G471)&lt;E$19),$E$19/$E$23,0)</f>
        <v>#N/A</v>
      </c>
      <c r="H472" s="43">
        <f t="shared" si="46"/>
        <v>0</v>
      </c>
      <c r="I472" s="43">
        <f t="shared" si="48"/>
        <v>0</v>
      </c>
      <c r="J472" s="78" t="str">
        <f t="shared" si="47"/>
        <v>2059–2060</v>
      </c>
      <c r="K472" s="78"/>
      <c r="L472" s="89"/>
      <c r="M472" s="78"/>
      <c r="N472" s="87"/>
      <c r="O472" s="79"/>
      <c r="Q472" s="46"/>
    </row>
    <row r="473" spans="1:17" s="40" customFormat="1" ht="20.25" customHeight="1" x14ac:dyDescent="0.2">
      <c r="A473" s="41">
        <v>58319</v>
      </c>
      <c r="B473" s="42">
        <f t="shared" si="43"/>
        <v>0</v>
      </c>
      <c r="C473" s="117"/>
      <c r="D473" s="43">
        <f t="shared" si="44"/>
        <v>0</v>
      </c>
      <c r="E473" s="44">
        <f t="shared" si="42"/>
        <v>0</v>
      </c>
      <c r="F473" s="43">
        <f t="shared" si="45"/>
        <v>0</v>
      </c>
      <c r="G473" s="45" t="e">
        <f>IF(AND(C473&lt;&gt;"",SUM(G$27:G472)&lt;E$19),$E$19/$E$23,0)</f>
        <v>#N/A</v>
      </c>
      <c r="H473" s="43">
        <f t="shared" si="46"/>
        <v>0</v>
      </c>
      <c r="I473" s="43">
        <f t="shared" si="48"/>
        <v>0</v>
      </c>
      <c r="J473" s="78" t="str">
        <f t="shared" si="47"/>
        <v>2059–2060</v>
      </c>
      <c r="K473" s="78"/>
      <c r="L473" s="89"/>
      <c r="M473" s="78"/>
      <c r="N473" s="87"/>
      <c r="O473" s="79"/>
      <c r="Q473" s="46"/>
    </row>
    <row r="474" spans="1:17" s="40" customFormat="1" ht="20.25" customHeight="1" x14ac:dyDescent="0.2">
      <c r="A474" s="41">
        <v>58349</v>
      </c>
      <c r="B474" s="42">
        <f t="shared" si="43"/>
        <v>0</v>
      </c>
      <c r="C474" s="117"/>
      <c r="D474" s="43">
        <f t="shared" si="44"/>
        <v>0</v>
      </c>
      <c r="E474" s="44">
        <f t="shared" si="42"/>
        <v>0</v>
      </c>
      <c r="F474" s="43">
        <f t="shared" si="45"/>
        <v>0</v>
      </c>
      <c r="G474" s="45" t="e">
        <f>IF(AND(C474&lt;&gt;"",SUM(G$27:G473)&lt;E$19),$E$19/$E$23,0)</f>
        <v>#N/A</v>
      </c>
      <c r="H474" s="43">
        <f t="shared" si="46"/>
        <v>0</v>
      </c>
      <c r="I474" s="43">
        <f t="shared" si="48"/>
        <v>0</v>
      </c>
      <c r="J474" s="78" t="str">
        <f t="shared" si="47"/>
        <v>2059–2060</v>
      </c>
      <c r="K474" s="78"/>
      <c r="L474" s="89"/>
      <c r="M474" s="78"/>
      <c r="N474" s="87"/>
      <c r="O474" s="79"/>
      <c r="Q474" s="46"/>
    </row>
    <row r="475" spans="1:17" s="40" customFormat="1" ht="20.25" customHeight="1" x14ac:dyDescent="0.2">
      <c r="A475" s="41">
        <v>58380</v>
      </c>
      <c r="B475" s="42">
        <f t="shared" si="43"/>
        <v>0</v>
      </c>
      <c r="C475" s="117"/>
      <c r="D475" s="43">
        <f t="shared" si="44"/>
        <v>0</v>
      </c>
      <c r="E475" s="44">
        <f t="shared" ref="E475:E538" si="49">C475-D475</f>
        <v>0</v>
      </c>
      <c r="F475" s="43">
        <f t="shared" si="45"/>
        <v>0</v>
      </c>
      <c r="G475" s="45" t="e">
        <f>IF(AND(C475&lt;&gt;"",SUM(G$27:G474)&lt;E$19),$E$19/$E$23,0)</f>
        <v>#N/A</v>
      </c>
      <c r="H475" s="43">
        <f t="shared" si="46"/>
        <v>0</v>
      </c>
      <c r="I475" s="43">
        <f t="shared" si="48"/>
        <v>0</v>
      </c>
      <c r="J475" s="78" t="str">
        <f t="shared" si="47"/>
        <v>2059–2060</v>
      </c>
      <c r="K475" s="78"/>
      <c r="L475" s="89"/>
      <c r="M475" s="78"/>
      <c r="N475" s="87"/>
      <c r="O475" s="79"/>
      <c r="Q475" s="46"/>
    </row>
    <row r="476" spans="1:17" s="40" customFormat="1" ht="20.25" customHeight="1" x14ac:dyDescent="0.2">
      <c r="A476" s="41">
        <v>58410</v>
      </c>
      <c r="B476" s="42">
        <f t="shared" ref="B476:B539" si="50">IF(C476&gt;0,C476*-1,C476)</f>
        <v>0</v>
      </c>
      <c r="C476" s="117"/>
      <c r="D476" s="43">
        <f t="shared" ref="D476:D539" si="51">IF(C476="",0,IF($E$15="Beginning",IF(C475&lt;&gt;"",$F475*$E$6/12,0),IF(C475&lt;&gt;"",$F475*$E$6/12,$E$16*$E$6/12)))</f>
        <v>0</v>
      </c>
      <c r="E476" s="44">
        <f t="shared" si="49"/>
        <v>0</v>
      </c>
      <c r="F476" s="43">
        <f t="shared" ref="F476:F539" si="52">IF(C476="",0,IF(C475="",$E$16-E476,IF(C476&lt;&gt;"",F475-E476)))</f>
        <v>0</v>
      </c>
      <c r="G476" s="45" t="e">
        <f>IF(AND(C476&lt;&gt;"",SUM(G$27:G475)&lt;E$19),$E$19/$E$23,0)</f>
        <v>#N/A</v>
      </c>
      <c r="H476" s="43">
        <f t="shared" ref="H476:H539" si="53">IF(C476&lt;&gt;"",G476+H475,0)</f>
        <v>0</v>
      </c>
      <c r="I476" s="43">
        <f t="shared" si="48"/>
        <v>0</v>
      </c>
      <c r="J476" s="78" t="str">
        <f t="shared" ref="J476:J539" si="54">IF(OR(MONTH(A476)=1,MONTH(A476)=2,MONTH(A476)=3,MONTH(A476)=4,MONTH(A476)=5,MONTH(A476)=6),YEAR(A476)-1&amp;"–"&amp;YEAR(A476),YEAR(A476)&amp;"–"&amp;YEAR(A476)+1)</f>
        <v>2059–2060</v>
      </c>
      <c r="K476" s="78"/>
      <c r="L476" s="89"/>
      <c r="M476" s="78"/>
      <c r="N476" s="87"/>
      <c r="O476" s="79"/>
      <c r="Q476" s="46"/>
    </row>
    <row r="477" spans="1:17" s="40" customFormat="1" ht="20.25" customHeight="1" x14ac:dyDescent="0.2">
      <c r="A477" s="41">
        <v>58441</v>
      </c>
      <c r="B477" s="42">
        <f t="shared" si="50"/>
        <v>0</v>
      </c>
      <c r="C477" s="117"/>
      <c r="D477" s="43">
        <f t="shared" si="51"/>
        <v>0</v>
      </c>
      <c r="E477" s="44">
        <f t="shared" si="49"/>
        <v>0</v>
      </c>
      <c r="F477" s="43">
        <f t="shared" si="52"/>
        <v>0</v>
      </c>
      <c r="G477" s="45" t="e">
        <f>IF(AND(C477&lt;&gt;"",SUM(G$27:G476)&lt;E$19),$E$19/$E$23,0)</f>
        <v>#N/A</v>
      </c>
      <c r="H477" s="43">
        <f t="shared" si="53"/>
        <v>0</v>
      </c>
      <c r="I477" s="43">
        <f t="shared" ref="I477:I540" si="55">IF(C477&lt;&gt;"",$E$19-H477,0)</f>
        <v>0</v>
      </c>
      <c r="J477" s="78" t="str">
        <f t="shared" si="54"/>
        <v>2059–2060</v>
      </c>
      <c r="K477" s="78"/>
      <c r="L477" s="89"/>
      <c r="M477" s="78"/>
      <c r="N477" s="87"/>
      <c r="O477" s="79"/>
      <c r="Q477" s="46"/>
    </row>
    <row r="478" spans="1:17" s="40" customFormat="1" ht="20.25" customHeight="1" x14ac:dyDescent="0.2">
      <c r="A478" s="41">
        <v>58472</v>
      </c>
      <c r="B478" s="42">
        <f t="shared" si="50"/>
        <v>0</v>
      </c>
      <c r="C478" s="117"/>
      <c r="D478" s="43">
        <f t="shared" si="51"/>
        <v>0</v>
      </c>
      <c r="E478" s="44">
        <f t="shared" si="49"/>
        <v>0</v>
      </c>
      <c r="F478" s="43">
        <f t="shared" si="52"/>
        <v>0</v>
      </c>
      <c r="G478" s="45" t="e">
        <f>IF(AND(C478&lt;&gt;"",SUM(G$27:G477)&lt;E$19),$E$19/$E$23,0)</f>
        <v>#N/A</v>
      </c>
      <c r="H478" s="43">
        <f t="shared" si="53"/>
        <v>0</v>
      </c>
      <c r="I478" s="43">
        <f t="shared" si="55"/>
        <v>0</v>
      </c>
      <c r="J478" s="78" t="str">
        <f t="shared" si="54"/>
        <v>2059–2060</v>
      </c>
      <c r="K478" s="78"/>
      <c r="L478" s="89"/>
      <c r="M478" s="78"/>
      <c r="N478" s="87"/>
      <c r="O478" s="79"/>
      <c r="Q478" s="46"/>
    </row>
    <row r="479" spans="1:17" s="40" customFormat="1" ht="20.25" customHeight="1" x14ac:dyDescent="0.2">
      <c r="A479" s="41">
        <v>58501</v>
      </c>
      <c r="B479" s="42">
        <f t="shared" si="50"/>
        <v>0</v>
      </c>
      <c r="C479" s="117"/>
      <c r="D479" s="43">
        <f t="shared" si="51"/>
        <v>0</v>
      </c>
      <c r="E479" s="44">
        <f t="shared" si="49"/>
        <v>0</v>
      </c>
      <c r="F479" s="43">
        <f t="shared" si="52"/>
        <v>0</v>
      </c>
      <c r="G479" s="45" t="e">
        <f>IF(AND(C479&lt;&gt;"",SUM(G$27:G478)&lt;E$19),$E$19/$E$23,0)</f>
        <v>#N/A</v>
      </c>
      <c r="H479" s="43">
        <f t="shared" si="53"/>
        <v>0</v>
      </c>
      <c r="I479" s="43">
        <f t="shared" si="55"/>
        <v>0</v>
      </c>
      <c r="J479" s="78" t="str">
        <f t="shared" si="54"/>
        <v>2059–2060</v>
      </c>
      <c r="K479" s="78"/>
      <c r="L479" s="89"/>
      <c r="M479" s="78"/>
      <c r="N479" s="87"/>
      <c r="O479" s="79"/>
      <c r="Q479" s="46"/>
    </row>
    <row r="480" spans="1:17" s="40" customFormat="1" ht="20.25" customHeight="1" x14ac:dyDescent="0.2">
      <c r="A480" s="41">
        <v>58532</v>
      </c>
      <c r="B480" s="42">
        <f t="shared" si="50"/>
        <v>0</v>
      </c>
      <c r="C480" s="117"/>
      <c r="D480" s="43">
        <f t="shared" si="51"/>
        <v>0</v>
      </c>
      <c r="E480" s="44">
        <f t="shared" si="49"/>
        <v>0</v>
      </c>
      <c r="F480" s="43">
        <f t="shared" si="52"/>
        <v>0</v>
      </c>
      <c r="G480" s="45" t="e">
        <f>IF(AND(C480&lt;&gt;"",SUM(G$27:G479)&lt;E$19),$E$19/$E$23,0)</f>
        <v>#N/A</v>
      </c>
      <c r="H480" s="43">
        <f t="shared" si="53"/>
        <v>0</v>
      </c>
      <c r="I480" s="43">
        <f t="shared" si="55"/>
        <v>0</v>
      </c>
      <c r="J480" s="78" t="str">
        <f t="shared" si="54"/>
        <v>2059–2060</v>
      </c>
      <c r="K480" s="78"/>
      <c r="L480" s="89"/>
      <c r="M480" s="78"/>
      <c r="N480" s="87"/>
      <c r="O480" s="79"/>
      <c r="Q480" s="46"/>
    </row>
    <row r="481" spans="1:17" s="40" customFormat="1" ht="20.25" customHeight="1" x14ac:dyDescent="0.2">
      <c r="A481" s="41">
        <v>58562</v>
      </c>
      <c r="B481" s="42">
        <f t="shared" si="50"/>
        <v>0</v>
      </c>
      <c r="C481" s="117"/>
      <c r="D481" s="43">
        <f t="shared" si="51"/>
        <v>0</v>
      </c>
      <c r="E481" s="44">
        <f t="shared" si="49"/>
        <v>0</v>
      </c>
      <c r="F481" s="43">
        <f t="shared" si="52"/>
        <v>0</v>
      </c>
      <c r="G481" s="45" t="e">
        <f>IF(AND(C481&lt;&gt;"",SUM(G$27:G480)&lt;E$19),$E$19/$E$23,0)</f>
        <v>#N/A</v>
      </c>
      <c r="H481" s="43">
        <f t="shared" si="53"/>
        <v>0</v>
      </c>
      <c r="I481" s="43">
        <f t="shared" si="55"/>
        <v>0</v>
      </c>
      <c r="J481" s="78" t="str">
        <f t="shared" si="54"/>
        <v>2059–2060</v>
      </c>
      <c r="K481" s="78"/>
      <c r="L481" s="89"/>
      <c r="M481" s="78"/>
      <c r="N481" s="87"/>
      <c r="O481" s="79"/>
      <c r="Q481" s="46"/>
    </row>
    <row r="482" spans="1:17" s="40" customFormat="1" ht="20.25" customHeight="1" x14ac:dyDescent="0.2">
      <c r="A482" s="41">
        <v>58593</v>
      </c>
      <c r="B482" s="42">
        <f t="shared" si="50"/>
        <v>0</v>
      </c>
      <c r="C482" s="117"/>
      <c r="D482" s="43">
        <f t="shared" si="51"/>
        <v>0</v>
      </c>
      <c r="E482" s="44">
        <f t="shared" si="49"/>
        <v>0</v>
      </c>
      <c r="F482" s="43">
        <f t="shared" si="52"/>
        <v>0</v>
      </c>
      <c r="G482" s="45" t="e">
        <f>IF(AND(C482&lt;&gt;"",SUM(G$27:G481)&lt;E$19),$E$19/$E$23,0)</f>
        <v>#N/A</v>
      </c>
      <c r="H482" s="43">
        <f t="shared" si="53"/>
        <v>0</v>
      </c>
      <c r="I482" s="43">
        <f t="shared" si="55"/>
        <v>0</v>
      </c>
      <c r="J482" s="78" t="str">
        <f t="shared" si="54"/>
        <v>2059–2060</v>
      </c>
      <c r="K482" s="78"/>
      <c r="L482" s="89"/>
      <c r="M482" s="78"/>
      <c r="N482" s="87"/>
      <c r="O482" s="79"/>
      <c r="Q482" s="46"/>
    </row>
    <row r="483" spans="1:17" s="40" customFormat="1" ht="20.25" customHeight="1" x14ac:dyDescent="0.2">
      <c r="A483" s="41">
        <v>58623</v>
      </c>
      <c r="B483" s="42">
        <f t="shared" si="50"/>
        <v>0</v>
      </c>
      <c r="C483" s="117"/>
      <c r="D483" s="43">
        <f t="shared" si="51"/>
        <v>0</v>
      </c>
      <c r="E483" s="44">
        <f t="shared" si="49"/>
        <v>0</v>
      </c>
      <c r="F483" s="43">
        <f t="shared" si="52"/>
        <v>0</v>
      </c>
      <c r="G483" s="45" t="e">
        <f>IF(AND(C483&lt;&gt;"",SUM(G$27:G482)&lt;E$19),$E$19/$E$23,0)</f>
        <v>#N/A</v>
      </c>
      <c r="H483" s="43">
        <f t="shared" si="53"/>
        <v>0</v>
      </c>
      <c r="I483" s="43">
        <f t="shared" si="55"/>
        <v>0</v>
      </c>
      <c r="J483" s="78" t="str">
        <f t="shared" si="54"/>
        <v>2060–2061</v>
      </c>
      <c r="K483" s="78"/>
      <c r="L483" s="89"/>
      <c r="M483" s="78"/>
      <c r="N483" s="87"/>
      <c r="O483" s="79"/>
      <c r="Q483" s="46"/>
    </row>
    <row r="484" spans="1:17" s="40" customFormat="1" ht="20.25" customHeight="1" x14ac:dyDescent="0.2">
      <c r="A484" s="41">
        <v>58654</v>
      </c>
      <c r="B484" s="42">
        <f t="shared" si="50"/>
        <v>0</v>
      </c>
      <c r="C484" s="117"/>
      <c r="D484" s="43">
        <f t="shared" si="51"/>
        <v>0</v>
      </c>
      <c r="E484" s="44">
        <f t="shared" si="49"/>
        <v>0</v>
      </c>
      <c r="F484" s="43">
        <f t="shared" si="52"/>
        <v>0</v>
      </c>
      <c r="G484" s="45" t="e">
        <f>IF(AND(C484&lt;&gt;"",SUM(G$27:G483)&lt;E$19),$E$19/$E$23,0)</f>
        <v>#N/A</v>
      </c>
      <c r="H484" s="43">
        <f t="shared" si="53"/>
        <v>0</v>
      </c>
      <c r="I484" s="43">
        <f t="shared" si="55"/>
        <v>0</v>
      </c>
      <c r="J484" s="78" t="str">
        <f t="shared" si="54"/>
        <v>2060–2061</v>
      </c>
      <c r="K484" s="78"/>
      <c r="L484" s="89"/>
      <c r="M484" s="78"/>
      <c r="N484" s="87"/>
      <c r="O484" s="79"/>
      <c r="Q484" s="46"/>
    </row>
    <row r="485" spans="1:17" s="40" customFormat="1" ht="20.25" customHeight="1" x14ac:dyDescent="0.2">
      <c r="A485" s="41">
        <v>58685</v>
      </c>
      <c r="B485" s="42">
        <f t="shared" si="50"/>
        <v>0</v>
      </c>
      <c r="C485" s="117"/>
      <c r="D485" s="43">
        <f t="shared" si="51"/>
        <v>0</v>
      </c>
      <c r="E485" s="44">
        <f t="shared" si="49"/>
        <v>0</v>
      </c>
      <c r="F485" s="43">
        <f t="shared" si="52"/>
        <v>0</v>
      </c>
      <c r="G485" s="45" t="e">
        <f>IF(AND(C485&lt;&gt;"",SUM(G$27:G484)&lt;E$19),$E$19/$E$23,0)</f>
        <v>#N/A</v>
      </c>
      <c r="H485" s="43">
        <f t="shared" si="53"/>
        <v>0</v>
      </c>
      <c r="I485" s="43">
        <f t="shared" si="55"/>
        <v>0</v>
      </c>
      <c r="J485" s="78" t="str">
        <f t="shared" si="54"/>
        <v>2060–2061</v>
      </c>
      <c r="K485" s="78"/>
      <c r="L485" s="89"/>
      <c r="M485" s="78"/>
      <c r="N485" s="87"/>
      <c r="O485" s="79"/>
      <c r="Q485" s="46"/>
    </row>
    <row r="486" spans="1:17" s="40" customFormat="1" ht="20.25" customHeight="1" x14ac:dyDescent="0.2">
      <c r="A486" s="41">
        <v>58715</v>
      </c>
      <c r="B486" s="42">
        <f t="shared" si="50"/>
        <v>0</v>
      </c>
      <c r="C486" s="117"/>
      <c r="D486" s="43">
        <f t="shared" si="51"/>
        <v>0</v>
      </c>
      <c r="E486" s="44">
        <f t="shared" si="49"/>
        <v>0</v>
      </c>
      <c r="F486" s="43">
        <f t="shared" si="52"/>
        <v>0</v>
      </c>
      <c r="G486" s="45" t="e">
        <f>IF(AND(C486&lt;&gt;"",SUM(G$27:G485)&lt;E$19),$E$19/$E$23,0)</f>
        <v>#N/A</v>
      </c>
      <c r="H486" s="43">
        <f t="shared" si="53"/>
        <v>0</v>
      </c>
      <c r="I486" s="43">
        <f t="shared" si="55"/>
        <v>0</v>
      </c>
      <c r="J486" s="78" t="str">
        <f t="shared" si="54"/>
        <v>2060–2061</v>
      </c>
      <c r="K486" s="78"/>
      <c r="L486" s="89"/>
      <c r="M486" s="78"/>
      <c r="N486" s="87"/>
      <c r="O486" s="79"/>
      <c r="Q486" s="46"/>
    </row>
    <row r="487" spans="1:17" s="40" customFormat="1" ht="20.25" customHeight="1" x14ac:dyDescent="0.2">
      <c r="A487" s="41">
        <v>58746</v>
      </c>
      <c r="B487" s="42">
        <f t="shared" si="50"/>
        <v>0</v>
      </c>
      <c r="C487" s="117"/>
      <c r="D487" s="43">
        <f t="shared" si="51"/>
        <v>0</v>
      </c>
      <c r="E487" s="44">
        <f t="shared" si="49"/>
        <v>0</v>
      </c>
      <c r="F487" s="43">
        <f t="shared" si="52"/>
        <v>0</v>
      </c>
      <c r="G487" s="45" t="e">
        <f>IF(AND(C487&lt;&gt;"",SUM(G$27:G486)&lt;E$19),$E$19/$E$23,0)</f>
        <v>#N/A</v>
      </c>
      <c r="H487" s="43">
        <f t="shared" si="53"/>
        <v>0</v>
      </c>
      <c r="I487" s="43">
        <f t="shared" si="55"/>
        <v>0</v>
      </c>
      <c r="J487" s="78" t="str">
        <f t="shared" si="54"/>
        <v>2060–2061</v>
      </c>
      <c r="K487" s="78"/>
      <c r="L487" s="89"/>
      <c r="M487" s="78"/>
      <c r="N487" s="87"/>
      <c r="O487" s="79"/>
      <c r="Q487" s="46"/>
    </row>
    <row r="488" spans="1:17" s="40" customFormat="1" ht="20.25" customHeight="1" x14ac:dyDescent="0.2">
      <c r="A488" s="41">
        <v>58776</v>
      </c>
      <c r="B488" s="42">
        <f t="shared" si="50"/>
        <v>0</v>
      </c>
      <c r="C488" s="117"/>
      <c r="D488" s="43">
        <f t="shared" si="51"/>
        <v>0</v>
      </c>
      <c r="E488" s="44">
        <f t="shared" si="49"/>
        <v>0</v>
      </c>
      <c r="F488" s="43">
        <f t="shared" si="52"/>
        <v>0</v>
      </c>
      <c r="G488" s="45" t="e">
        <f>IF(AND(C488&lt;&gt;"",SUM(G$27:G487)&lt;E$19),$E$19/$E$23,0)</f>
        <v>#N/A</v>
      </c>
      <c r="H488" s="43">
        <f t="shared" si="53"/>
        <v>0</v>
      </c>
      <c r="I488" s="43">
        <f t="shared" si="55"/>
        <v>0</v>
      </c>
      <c r="J488" s="78" t="str">
        <f t="shared" si="54"/>
        <v>2060–2061</v>
      </c>
      <c r="K488" s="78"/>
      <c r="L488" s="89"/>
      <c r="M488" s="78"/>
      <c r="N488" s="87"/>
      <c r="O488" s="79"/>
      <c r="Q488" s="46"/>
    </row>
    <row r="489" spans="1:17" s="40" customFormat="1" ht="20.25" customHeight="1" x14ac:dyDescent="0.2">
      <c r="A489" s="41">
        <v>58807</v>
      </c>
      <c r="B489" s="42">
        <f t="shared" si="50"/>
        <v>0</v>
      </c>
      <c r="C489" s="117"/>
      <c r="D489" s="43">
        <f t="shared" si="51"/>
        <v>0</v>
      </c>
      <c r="E489" s="44">
        <f t="shared" si="49"/>
        <v>0</v>
      </c>
      <c r="F489" s="43">
        <f t="shared" si="52"/>
        <v>0</v>
      </c>
      <c r="G489" s="45" t="e">
        <f>IF(AND(C489&lt;&gt;"",SUM(G$27:G488)&lt;E$19),$E$19/$E$23,0)</f>
        <v>#N/A</v>
      </c>
      <c r="H489" s="43">
        <f t="shared" si="53"/>
        <v>0</v>
      </c>
      <c r="I489" s="43">
        <f t="shared" si="55"/>
        <v>0</v>
      </c>
      <c r="J489" s="78" t="str">
        <f t="shared" si="54"/>
        <v>2060–2061</v>
      </c>
      <c r="K489" s="78"/>
      <c r="L489" s="89"/>
      <c r="M489" s="78"/>
      <c r="N489" s="87"/>
      <c r="O489" s="79"/>
      <c r="Q489" s="46"/>
    </row>
    <row r="490" spans="1:17" s="40" customFormat="1" ht="20.25" customHeight="1" x14ac:dyDescent="0.2">
      <c r="A490" s="41">
        <v>58838</v>
      </c>
      <c r="B490" s="42">
        <f t="shared" si="50"/>
        <v>0</v>
      </c>
      <c r="C490" s="117"/>
      <c r="D490" s="43">
        <f t="shared" si="51"/>
        <v>0</v>
      </c>
      <c r="E490" s="44">
        <f t="shared" si="49"/>
        <v>0</v>
      </c>
      <c r="F490" s="43">
        <f t="shared" si="52"/>
        <v>0</v>
      </c>
      <c r="G490" s="45" t="e">
        <f>IF(AND(C490&lt;&gt;"",SUM(G$27:G489)&lt;E$19),$E$19/$E$23,0)</f>
        <v>#N/A</v>
      </c>
      <c r="H490" s="43">
        <f t="shared" si="53"/>
        <v>0</v>
      </c>
      <c r="I490" s="43">
        <f t="shared" si="55"/>
        <v>0</v>
      </c>
      <c r="J490" s="78" t="str">
        <f t="shared" si="54"/>
        <v>2060–2061</v>
      </c>
      <c r="K490" s="78"/>
      <c r="L490" s="89"/>
      <c r="M490" s="78"/>
      <c r="N490" s="87"/>
      <c r="O490" s="79"/>
      <c r="Q490" s="46"/>
    </row>
    <row r="491" spans="1:17" s="40" customFormat="1" ht="20.25" customHeight="1" x14ac:dyDescent="0.2">
      <c r="A491" s="41">
        <v>58866</v>
      </c>
      <c r="B491" s="42">
        <f t="shared" si="50"/>
        <v>0</v>
      </c>
      <c r="C491" s="117"/>
      <c r="D491" s="43">
        <f t="shared" si="51"/>
        <v>0</v>
      </c>
      <c r="E491" s="44">
        <f t="shared" si="49"/>
        <v>0</v>
      </c>
      <c r="F491" s="43">
        <f t="shared" si="52"/>
        <v>0</v>
      </c>
      <c r="G491" s="45" t="e">
        <f>IF(AND(C491&lt;&gt;"",SUM(G$27:G490)&lt;E$19),$E$19/$E$23,0)</f>
        <v>#N/A</v>
      </c>
      <c r="H491" s="43">
        <f t="shared" si="53"/>
        <v>0</v>
      </c>
      <c r="I491" s="43">
        <f t="shared" si="55"/>
        <v>0</v>
      </c>
      <c r="J491" s="78" t="str">
        <f t="shared" si="54"/>
        <v>2060–2061</v>
      </c>
      <c r="K491" s="78"/>
      <c r="L491" s="89"/>
      <c r="M491" s="78"/>
      <c r="N491" s="87"/>
      <c r="O491" s="79"/>
      <c r="Q491" s="46"/>
    </row>
    <row r="492" spans="1:17" s="40" customFormat="1" ht="20.25" customHeight="1" x14ac:dyDescent="0.2">
      <c r="A492" s="41">
        <v>58897</v>
      </c>
      <c r="B492" s="42">
        <f t="shared" si="50"/>
        <v>0</v>
      </c>
      <c r="C492" s="117"/>
      <c r="D492" s="43">
        <f t="shared" si="51"/>
        <v>0</v>
      </c>
      <c r="E492" s="44">
        <f t="shared" si="49"/>
        <v>0</v>
      </c>
      <c r="F492" s="43">
        <f t="shared" si="52"/>
        <v>0</v>
      </c>
      <c r="G492" s="45" t="e">
        <f>IF(AND(C492&lt;&gt;"",SUM(G$27:G491)&lt;E$19),$E$19/$E$23,0)</f>
        <v>#N/A</v>
      </c>
      <c r="H492" s="43">
        <f t="shared" si="53"/>
        <v>0</v>
      </c>
      <c r="I492" s="43">
        <f t="shared" si="55"/>
        <v>0</v>
      </c>
      <c r="J492" s="78" t="str">
        <f t="shared" si="54"/>
        <v>2060–2061</v>
      </c>
      <c r="K492" s="78"/>
      <c r="L492" s="89"/>
      <c r="M492" s="78"/>
      <c r="N492" s="87"/>
      <c r="O492" s="79"/>
      <c r="Q492" s="46"/>
    </row>
    <row r="493" spans="1:17" s="40" customFormat="1" ht="20.25" customHeight="1" x14ac:dyDescent="0.2">
      <c r="A493" s="41">
        <v>58927</v>
      </c>
      <c r="B493" s="42">
        <f t="shared" si="50"/>
        <v>0</v>
      </c>
      <c r="C493" s="117"/>
      <c r="D493" s="43">
        <f t="shared" si="51"/>
        <v>0</v>
      </c>
      <c r="E493" s="44">
        <f t="shared" si="49"/>
        <v>0</v>
      </c>
      <c r="F493" s="43">
        <f t="shared" si="52"/>
        <v>0</v>
      </c>
      <c r="G493" s="45" t="e">
        <f>IF(AND(C493&lt;&gt;"",SUM(G$27:G492)&lt;E$19),$E$19/$E$23,0)</f>
        <v>#N/A</v>
      </c>
      <c r="H493" s="43">
        <f t="shared" si="53"/>
        <v>0</v>
      </c>
      <c r="I493" s="43">
        <f t="shared" si="55"/>
        <v>0</v>
      </c>
      <c r="J493" s="78" t="str">
        <f t="shared" si="54"/>
        <v>2060–2061</v>
      </c>
      <c r="K493" s="78"/>
      <c r="L493" s="89"/>
      <c r="M493" s="78"/>
      <c r="N493" s="87"/>
      <c r="O493" s="79"/>
      <c r="Q493" s="46"/>
    </row>
    <row r="494" spans="1:17" s="40" customFormat="1" ht="20.25" customHeight="1" x14ac:dyDescent="0.2">
      <c r="A494" s="41">
        <v>58958</v>
      </c>
      <c r="B494" s="42">
        <f t="shared" si="50"/>
        <v>0</v>
      </c>
      <c r="C494" s="117"/>
      <c r="D494" s="43">
        <f t="shared" si="51"/>
        <v>0</v>
      </c>
      <c r="E494" s="44">
        <f t="shared" si="49"/>
        <v>0</v>
      </c>
      <c r="F494" s="43">
        <f t="shared" si="52"/>
        <v>0</v>
      </c>
      <c r="G494" s="45" t="e">
        <f>IF(AND(C494&lt;&gt;"",SUM(G$27:G493)&lt;E$19),$E$19/$E$23,0)</f>
        <v>#N/A</v>
      </c>
      <c r="H494" s="43">
        <f t="shared" si="53"/>
        <v>0</v>
      </c>
      <c r="I494" s="43">
        <f t="shared" si="55"/>
        <v>0</v>
      </c>
      <c r="J494" s="78" t="str">
        <f t="shared" si="54"/>
        <v>2060–2061</v>
      </c>
      <c r="K494" s="78"/>
      <c r="L494" s="89"/>
      <c r="M494" s="78"/>
      <c r="N494" s="87"/>
      <c r="O494" s="79"/>
      <c r="Q494" s="46"/>
    </row>
    <row r="495" spans="1:17" s="40" customFormat="1" ht="20.25" customHeight="1" x14ac:dyDescent="0.2">
      <c r="A495" s="41">
        <v>58988</v>
      </c>
      <c r="B495" s="42">
        <f t="shared" si="50"/>
        <v>0</v>
      </c>
      <c r="C495" s="117"/>
      <c r="D495" s="43">
        <f t="shared" si="51"/>
        <v>0</v>
      </c>
      <c r="E495" s="44">
        <f t="shared" si="49"/>
        <v>0</v>
      </c>
      <c r="F495" s="43">
        <f t="shared" si="52"/>
        <v>0</v>
      </c>
      <c r="G495" s="45" t="e">
        <f>IF(AND(C495&lt;&gt;"",SUM(G$27:G494)&lt;E$19),$E$19/$E$23,0)</f>
        <v>#N/A</v>
      </c>
      <c r="H495" s="43">
        <f t="shared" si="53"/>
        <v>0</v>
      </c>
      <c r="I495" s="43">
        <f t="shared" si="55"/>
        <v>0</v>
      </c>
      <c r="J495" s="78" t="str">
        <f t="shared" si="54"/>
        <v>2061–2062</v>
      </c>
      <c r="K495" s="78"/>
      <c r="L495" s="89"/>
      <c r="M495" s="78"/>
      <c r="N495" s="87"/>
      <c r="O495" s="79"/>
      <c r="Q495" s="46"/>
    </row>
    <row r="496" spans="1:17" s="40" customFormat="1" ht="20.25" customHeight="1" x14ac:dyDescent="0.2">
      <c r="A496" s="41">
        <v>59019</v>
      </c>
      <c r="B496" s="42">
        <f t="shared" si="50"/>
        <v>0</v>
      </c>
      <c r="C496" s="117"/>
      <c r="D496" s="43">
        <f t="shared" si="51"/>
        <v>0</v>
      </c>
      <c r="E496" s="44">
        <f t="shared" si="49"/>
        <v>0</v>
      </c>
      <c r="F496" s="43">
        <f t="shared" si="52"/>
        <v>0</v>
      </c>
      <c r="G496" s="45" t="e">
        <f>IF(AND(C496&lt;&gt;"",SUM(G$27:G495)&lt;E$19),$E$19/$E$23,0)</f>
        <v>#N/A</v>
      </c>
      <c r="H496" s="43">
        <f t="shared" si="53"/>
        <v>0</v>
      </c>
      <c r="I496" s="43">
        <f t="shared" si="55"/>
        <v>0</v>
      </c>
      <c r="J496" s="78" t="str">
        <f t="shared" si="54"/>
        <v>2061–2062</v>
      </c>
      <c r="K496" s="78"/>
      <c r="L496" s="89"/>
      <c r="M496" s="78"/>
      <c r="N496" s="87"/>
      <c r="O496" s="79"/>
      <c r="Q496" s="46"/>
    </row>
    <row r="497" spans="1:17" s="40" customFormat="1" ht="20.25" customHeight="1" x14ac:dyDescent="0.2">
      <c r="A497" s="41">
        <v>59050</v>
      </c>
      <c r="B497" s="42">
        <f t="shared" si="50"/>
        <v>0</v>
      </c>
      <c r="C497" s="117"/>
      <c r="D497" s="43">
        <f t="shared" si="51"/>
        <v>0</v>
      </c>
      <c r="E497" s="44">
        <f t="shared" si="49"/>
        <v>0</v>
      </c>
      <c r="F497" s="43">
        <f t="shared" si="52"/>
        <v>0</v>
      </c>
      <c r="G497" s="45" t="e">
        <f>IF(AND(C497&lt;&gt;"",SUM(G$27:G496)&lt;E$19),$E$19/$E$23,0)</f>
        <v>#N/A</v>
      </c>
      <c r="H497" s="43">
        <f t="shared" si="53"/>
        <v>0</v>
      </c>
      <c r="I497" s="43">
        <f t="shared" si="55"/>
        <v>0</v>
      </c>
      <c r="J497" s="78" t="str">
        <f t="shared" si="54"/>
        <v>2061–2062</v>
      </c>
      <c r="K497" s="78"/>
      <c r="L497" s="89"/>
      <c r="M497" s="78"/>
      <c r="N497" s="87"/>
      <c r="O497" s="79"/>
      <c r="Q497" s="46"/>
    </row>
    <row r="498" spans="1:17" s="40" customFormat="1" ht="20.25" customHeight="1" x14ac:dyDescent="0.2">
      <c r="A498" s="41">
        <v>59080</v>
      </c>
      <c r="B498" s="42">
        <f t="shared" si="50"/>
        <v>0</v>
      </c>
      <c r="C498" s="117"/>
      <c r="D498" s="43">
        <f t="shared" si="51"/>
        <v>0</v>
      </c>
      <c r="E498" s="44">
        <f t="shared" si="49"/>
        <v>0</v>
      </c>
      <c r="F498" s="43">
        <f t="shared" si="52"/>
        <v>0</v>
      </c>
      <c r="G498" s="45" t="e">
        <f>IF(AND(C498&lt;&gt;"",SUM(G$27:G497)&lt;E$19),$E$19/$E$23,0)</f>
        <v>#N/A</v>
      </c>
      <c r="H498" s="43">
        <f t="shared" si="53"/>
        <v>0</v>
      </c>
      <c r="I498" s="43">
        <f t="shared" si="55"/>
        <v>0</v>
      </c>
      <c r="J498" s="78" t="str">
        <f t="shared" si="54"/>
        <v>2061–2062</v>
      </c>
      <c r="K498" s="78"/>
      <c r="L498" s="89"/>
      <c r="M498" s="78"/>
      <c r="N498" s="87"/>
      <c r="O498" s="79"/>
      <c r="Q498" s="46"/>
    </row>
    <row r="499" spans="1:17" s="40" customFormat="1" ht="20.25" customHeight="1" x14ac:dyDescent="0.2">
      <c r="A499" s="41">
        <v>59111</v>
      </c>
      <c r="B499" s="42">
        <f t="shared" si="50"/>
        <v>0</v>
      </c>
      <c r="C499" s="117"/>
      <c r="D499" s="43">
        <f t="shared" si="51"/>
        <v>0</v>
      </c>
      <c r="E499" s="44">
        <f t="shared" si="49"/>
        <v>0</v>
      </c>
      <c r="F499" s="43">
        <f t="shared" si="52"/>
        <v>0</v>
      </c>
      <c r="G499" s="45" t="e">
        <f>IF(AND(C499&lt;&gt;"",SUM(G$27:G498)&lt;E$19),$E$19/$E$23,0)</f>
        <v>#N/A</v>
      </c>
      <c r="H499" s="43">
        <f t="shared" si="53"/>
        <v>0</v>
      </c>
      <c r="I499" s="43">
        <f t="shared" si="55"/>
        <v>0</v>
      </c>
      <c r="J499" s="78" t="str">
        <f t="shared" si="54"/>
        <v>2061–2062</v>
      </c>
      <c r="K499" s="78"/>
      <c r="L499" s="89"/>
      <c r="M499" s="78"/>
      <c r="N499" s="87"/>
      <c r="O499" s="79"/>
      <c r="Q499" s="46"/>
    </row>
    <row r="500" spans="1:17" s="40" customFormat="1" ht="20.25" customHeight="1" x14ac:dyDescent="0.2">
      <c r="A500" s="41">
        <v>59141</v>
      </c>
      <c r="B500" s="42">
        <f t="shared" si="50"/>
        <v>0</v>
      </c>
      <c r="C500" s="117"/>
      <c r="D500" s="43">
        <f t="shared" si="51"/>
        <v>0</v>
      </c>
      <c r="E500" s="44">
        <f t="shared" si="49"/>
        <v>0</v>
      </c>
      <c r="F500" s="43">
        <f t="shared" si="52"/>
        <v>0</v>
      </c>
      <c r="G500" s="45" t="e">
        <f>IF(AND(C500&lt;&gt;"",SUM(G$27:G499)&lt;E$19),$E$19/$E$23,0)</f>
        <v>#N/A</v>
      </c>
      <c r="H500" s="43">
        <f t="shared" si="53"/>
        <v>0</v>
      </c>
      <c r="I500" s="43">
        <f t="shared" si="55"/>
        <v>0</v>
      </c>
      <c r="J500" s="78" t="str">
        <f t="shared" si="54"/>
        <v>2061–2062</v>
      </c>
      <c r="K500" s="78"/>
      <c r="L500" s="89"/>
      <c r="M500" s="78"/>
      <c r="N500" s="87"/>
      <c r="O500" s="79"/>
      <c r="Q500" s="46"/>
    </row>
    <row r="501" spans="1:17" s="40" customFormat="1" ht="20.25" customHeight="1" x14ac:dyDescent="0.2">
      <c r="A501" s="41">
        <v>59172</v>
      </c>
      <c r="B501" s="42">
        <f t="shared" si="50"/>
        <v>0</v>
      </c>
      <c r="C501" s="117"/>
      <c r="D501" s="43">
        <f t="shared" si="51"/>
        <v>0</v>
      </c>
      <c r="E501" s="44">
        <f t="shared" si="49"/>
        <v>0</v>
      </c>
      <c r="F501" s="43">
        <f t="shared" si="52"/>
        <v>0</v>
      </c>
      <c r="G501" s="45" t="e">
        <f>IF(AND(C501&lt;&gt;"",SUM(G$27:G500)&lt;E$19),$E$19/$E$23,0)</f>
        <v>#N/A</v>
      </c>
      <c r="H501" s="43">
        <f t="shared" si="53"/>
        <v>0</v>
      </c>
      <c r="I501" s="43">
        <f t="shared" si="55"/>
        <v>0</v>
      </c>
      <c r="J501" s="78" t="str">
        <f t="shared" si="54"/>
        <v>2061–2062</v>
      </c>
      <c r="K501" s="78"/>
      <c r="L501" s="89"/>
      <c r="M501" s="78"/>
      <c r="N501" s="87"/>
      <c r="O501" s="79"/>
      <c r="Q501" s="46"/>
    </row>
    <row r="502" spans="1:17" s="40" customFormat="1" ht="20.25" customHeight="1" x14ac:dyDescent="0.2">
      <c r="A502" s="41">
        <v>59203</v>
      </c>
      <c r="B502" s="42">
        <f t="shared" si="50"/>
        <v>0</v>
      </c>
      <c r="C502" s="117"/>
      <c r="D502" s="43">
        <f t="shared" si="51"/>
        <v>0</v>
      </c>
      <c r="E502" s="44">
        <f t="shared" si="49"/>
        <v>0</v>
      </c>
      <c r="F502" s="43">
        <f t="shared" si="52"/>
        <v>0</v>
      </c>
      <c r="G502" s="45" t="e">
        <f>IF(AND(C502&lt;&gt;"",SUM(G$27:G501)&lt;E$19),$E$19/$E$23,0)</f>
        <v>#N/A</v>
      </c>
      <c r="H502" s="43">
        <f t="shared" si="53"/>
        <v>0</v>
      </c>
      <c r="I502" s="43">
        <f t="shared" si="55"/>
        <v>0</v>
      </c>
      <c r="J502" s="78" t="str">
        <f t="shared" si="54"/>
        <v>2061–2062</v>
      </c>
      <c r="K502" s="78"/>
      <c r="L502" s="89"/>
      <c r="M502" s="78"/>
      <c r="N502" s="87"/>
      <c r="O502" s="79"/>
      <c r="Q502" s="46"/>
    </row>
    <row r="503" spans="1:17" s="40" customFormat="1" ht="20.25" customHeight="1" x14ac:dyDescent="0.2">
      <c r="A503" s="41">
        <v>59231</v>
      </c>
      <c r="B503" s="42">
        <f t="shared" si="50"/>
        <v>0</v>
      </c>
      <c r="C503" s="117"/>
      <c r="D503" s="43">
        <f t="shared" si="51"/>
        <v>0</v>
      </c>
      <c r="E503" s="44">
        <f t="shared" si="49"/>
        <v>0</v>
      </c>
      <c r="F503" s="43">
        <f t="shared" si="52"/>
        <v>0</v>
      </c>
      <c r="G503" s="45" t="e">
        <f>IF(AND(C503&lt;&gt;"",SUM(G$27:G502)&lt;E$19),$E$19/$E$23,0)</f>
        <v>#N/A</v>
      </c>
      <c r="H503" s="43">
        <f t="shared" si="53"/>
        <v>0</v>
      </c>
      <c r="I503" s="43">
        <f t="shared" si="55"/>
        <v>0</v>
      </c>
      <c r="J503" s="78" t="str">
        <f t="shared" si="54"/>
        <v>2061–2062</v>
      </c>
      <c r="K503" s="78"/>
      <c r="L503" s="89"/>
      <c r="M503" s="78"/>
      <c r="N503" s="87"/>
      <c r="O503" s="79"/>
      <c r="Q503" s="46"/>
    </row>
    <row r="504" spans="1:17" s="40" customFormat="1" ht="20.25" customHeight="1" x14ac:dyDescent="0.2">
      <c r="A504" s="41">
        <v>59262</v>
      </c>
      <c r="B504" s="42">
        <f t="shared" si="50"/>
        <v>0</v>
      </c>
      <c r="C504" s="117"/>
      <c r="D504" s="43">
        <f t="shared" si="51"/>
        <v>0</v>
      </c>
      <c r="E504" s="44">
        <f t="shared" si="49"/>
        <v>0</v>
      </c>
      <c r="F504" s="43">
        <f t="shared" si="52"/>
        <v>0</v>
      </c>
      <c r="G504" s="45" t="e">
        <f>IF(AND(C504&lt;&gt;"",SUM(G$27:G503)&lt;E$19),$E$19/$E$23,0)</f>
        <v>#N/A</v>
      </c>
      <c r="H504" s="43">
        <f t="shared" si="53"/>
        <v>0</v>
      </c>
      <c r="I504" s="43">
        <f t="shared" si="55"/>
        <v>0</v>
      </c>
      <c r="J504" s="78" t="str">
        <f t="shared" si="54"/>
        <v>2061–2062</v>
      </c>
      <c r="K504" s="78"/>
      <c r="L504" s="89"/>
      <c r="M504" s="78"/>
      <c r="N504" s="87"/>
      <c r="O504" s="79"/>
      <c r="Q504" s="46"/>
    </row>
    <row r="505" spans="1:17" s="40" customFormat="1" ht="20.25" customHeight="1" x14ac:dyDescent="0.2">
      <c r="A505" s="41">
        <v>59292</v>
      </c>
      <c r="B505" s="42">
        <f t="shared" si="50"/>
        <v>0</v>
      </c>
      <c r="C505" s="117"/>
      <c r="D505" s="43">
        <f t="shared" si="51"/>
        <v>0</v>
      </c>
      <c r="E505" s="44">
        <f t="shared" si="49"/>
        <v>0</v>
      </c>
      <c r="F505" s="43">
        <f t="shared" si="52"/>
        <v>0</v>
      </c>
      <c r="G505" s="45" t="e">
        <f>IF(AND(C505&lt;&gt;"",SUM(G$27:G504)&lt;E$19),$E$19/$E$23,0)</f>
        <v>#N/A</v>
      </c>
      <c r="H505" s="43">
        <f t="shared" si="53"/>
        <v>0</v>
      </c>
      <c r="I505" s="43">
        <f t="shared" si="55"/>
        <v>0</v>
      </c>
      <c r="J505" s="78" t="str">
        <f t="shared" si="54"/>
        <v>2061–2062</v>
      </c>
      <c r="K505" s="78"/>
      <c r="L505" s="89"/>
      <c r="M505" s="78"/>
      <c r="N505" s="87"/>
      <c r="O505" s="79"/>
      <c r="Q505" s="46"/>
    </row>
    <row r="506" spans="1:17" s="40" customFormat="1" ht="20.25" customHeight="1" x14ac:dyDescent="0.2">
      <c r="A506" s="41">
        <v>59323</v>
      </c>
      <c r="B506" s="42">
        <f t="shared" si="50"/>
        <v>0</v>
      </c>
      <c r="C506" s="117"/>
      <c r="D506" s="43">
        <f t="shared" si="51"/>
        <v>0</v>
      </c>
      <c r="E506" s="44">
        <f t="shared" si="49"/>
        <v>0</v>
      </c>
      <c r="F506" s="43">
        <f t="shared" si="52"/>
        <v>0</v>
      </c>
      <c r="G506" s="45" t="e">
        <f>IF(AND(C506&lt;&gt;"",SUM(G$27:G505)&lt;E$19),$E$19/$E$23,0)</f>
        <v>#N/A</v>
      </c>
      <c r="H506" s="43">
        <f t="shared" si="53"/>
        <v>0</v>
      </c>
      <c r="I506" s="43">
        <f t="shared" si="55"/>
        <v>0</v>
      </c>
      <c r="J506" s="78" t="str">
        <f t="shared" si="54"/>
        <v>2061–2062</v>
      </c>
      <c r="K506" s="78"/>
      <c r="L506" s="89"/>
      <c r="M506" s="78"/>
      <c r="N506" s="87"/>
      <c r="O506" s="79"/>
      <c r="Q506" s="46"/>
    </row>
    <row r="507" spans="1:17" s="40" customFormat="1" ht="20.25" customHeight="1" x14ac:dyDescent="0.2">
      <c r="A507" s="41">
        <v>59353</v>
      </c>
      <c r="B507" s="42">
        <f t="shared" si="50"/>
        <v>0</v>
      </c>
      <c r="C507" s="117"/>
      <c r="D507" s="43">
        <f t="shared" si="51"/>
        <v>0</v>
      </c>
      <c r="E507" s="44">
        <f t="shared" si="49"/>
        <v>0</v>
      </c>
      <c r="F507" s="43">
        <f t="shared" si="52"/>
        <v>0</v>
      </c>
      <c r="G507" s="45" t="e">
        <f>IF(AND(C507&lt;&gt;"",SUM(G$27:G506)&lt;E$19),$E$19/$E$23,0)</f>
        <v>#N/A</v>
      </c>
      <c r="H507" s="43">
        <f t="shared" si="53"/>
        <v>0</v>
      </c>
      <c r="I507" s="43">
        <f t="shared" si="55"/>
        <v>0</v>
      </c>
      <c r="J507" s="78" t="str">
        <f t="shared" si="54"/>
        <v>2062–2063</v>
      </c>
      <c r="K507" s="78"/>
      <c r="L507" s="89"/>
      <c r="M507" s="78"/>
      <c r="N507" s="87"/>
      <c r="O507" s="79"/>
      <c r="Q507" s="46"/>
    </row>
    <row r="508" spans="1:17" s="40" customFormat="1" ht="20.25" customHeight="1" x14ac:dyDescent="0.2">
      <c r="A508" s="41">
        <v>59384</v>
      </c>
      <c r="B508" s="42">
        <f t="shared" si="50"/>
        <v>0</v>
      </c>
      <c r="C508" s="117"/>
      <c r="D508" s="43">
        <f t="shared" si="51"/>
        <v>0</v>
      </c>
      <c r="E508" s="44">
        <f t="shared" si="49"/>
        <v>0</v>
      </c>
      <c r="F508" s="43">
        <f t="shared" si="52"/>
        <v>0</v>
      </c>
      <c r="G508" s="45" t="e">
        <f>IF(AND(C508&lt;&gt;"",SUM(G$27:G507)&lt;E$19),$E$19/$E$23,0)</f>
        <v>#N/A</v>
      </c>
      <c r="H508" s="43">
        <f t="shared" si="53"/>
        <v>0</v>
      </c>
      <c r="I508" s="43">
        <f t="shared" si="55"/>
        <v>0</v>
      </c>
      <c r="J508" s="78" t="str">
        <f t="shared" si="54"/>
        <v>2062–2063</v>
      </c>
      <c r="K508" s="78"/>
      <c r="L508" s="89"/>
      <c r="M508" s="78"/>
      <c r="N508" s="87"/>
      <c r="O508" s="79"/>
      <c r="Q508" s="46"/>
    </row>
    <row r="509" spans="1:17" s="40" customFormat="1" ht="20.25" customHeight="1" x14ac:dyDescent="0.2">
      <c r="A509" s="41">
        <v>59415</v>
      </c>
      <c r="B509" s="42">
        <f t="shared" si="50"/>
        <v>0</v>
      </c>
      <c r="C509" s="117"/>
      <c r="D509" s="43">
        <f t="shared" si="51"/>
        <v>0</v>
      </c>
      <c r="E509" s="44">
        <f t="shared" si="49"/>
        <v>0</v>
      </c>
      <c r="F509" s="43">
        <f t="shared" si="52"/>
        <v>0</v>
      </c>
      <c r="G509" s="45" t="e">
        <f>IF(AND(C509&lt;&gt;"",SUM(G$27:G508)&lt;E$19),$E$19/$E$23,0)</f>
        <v>#N/A</v>
      </c>
      <c r="H509" s="43">
        <f t="shared" si="53"/>
        <v>0</v>
      </c>
      <c r="I509" s="43">
        <f t="shared" si="55"/>
        <v>0</v>
      </c>
      <c r="J509" s="78" t="str">
        <f t="shared" si="54"/>
        <v>2062–2063</v>
      </c>
      <c r="K509" s="78"/>
      <c r="L509" s="89"/>
      <c r="M509" s="78"/>
      <c r="N509" s="87"/>
      <c r="O509" s="79"/>
      <c r="Q509" s="46"/>
    </row>
    <row r="510" spans="1:17" s="40" customFormat="1" ht="20.25" customHeight="1" x14ac:dyDescent="0.2">
      <c r="A510" s="41">
        <v>59445</v>
      </c>
      <c r="B510" s="42">
        <f t="shared" si="50"/>
        <v>0</v>
      </c>
      <c r="C510" s="117"/>
      <c r="D510" s="43">
        <f t="shared" si="51"/>
        <v>0</v>
      </c>
      <c r="E510" s="44">
        <f t="shared" si="49"/>
        <v>0</v>
      </c>
      <c r="F510" s="43">
        <f t="shared" si="52"/>
        <v>0</v>
      </c>
      <c r="G510" s="45" t="e">
        <f>IF(AND(C510&lt;&gt;"",SUM(G$27:G509)&lt;E$19),$E$19/$E$23,0)</f>
        <v>#N/A</v>
      </c>
      <c r="H510" s="43">
        <f t="shared" si="53"/>
        <v>0</v>
      </c>
      <c r="I510" s="43">
        <f t="shared" si="55"/>
        <v>0</v>
      </c>
      <c r="J510" s="78" t="str">
        <f t="shared" si="54"/>
        <v>2062–2063</v>
      </c>
      <c r="K510" s="78"/>
      <c r="L510" s="89"/>
      <c r="M510" s="78"/>
      <c r="N510" s="87"/>
      <c r="O510" s="79"/>
      <c r="Q510" s="46"/>
    </row>
    <row r="511" spans="1:17" s="40" customFormat="1" ht="20.25" customHeight="1" x14ac:dyDescent="0.2">
      <c r="A511" s="41">
        <v>59476</v>
      </c>
      <c r="B511" s="42">
        <f t="shared" si="50"/>
        <v>0</v>
      </c>
      <c r="C511" s="117"/>
      <c r="D511" s="43">
        <f t="shared" si="51"/>
        <v>0</v>
      </c>
      <c r="E511" s="44">
        <f t="shared" si="49"/>
        <v>0</v>
      </c>
      <c r="F511" s="43">
        <f t="shared" si="52"/>
        <v>0</v>
      </c>
      <c r="G511" s="45" t="e">
        <f>IF(AND(C511&lt;&gt;"",SUM(G$27:G510)&lt;E$19),$E$19/$E$23,0)</f>
        <v>#N/A</v>
      </c>
      <c r="H511" s="43">
        <f t="shared" si="53"/>
        <v>0</v>
      </c>
      <c r="I511" s="43">
        <f t="shared" si="55"/>
        <v>0</v>
      </c>
      <c r="J511" s="78" t="str">
        <f t="shared" si="54"/>
        <v>2062–2063</v>
      </c>
      <c r="K511" s="78"/>
      <c r="L511" s="89"/>
      <c r="M511" s="78"/>
      <c r="N511" s="87"/>
      <c r="O511" s="79"/>
      <c r="Q511" s="46"/>
    </row>
    <row r="512" spans="1:17" s="40" customFormat="1" ht="20.25" customHeight="1" x14ac:dyDescent="0.2">
      <c r="A512" s="41">
        <v>59506</v>
      </c>
      <c r="B512" s="42">
        <f t="shared" si="50"/>
        <v>0</v>
      </c>
      <c r="C512" s="117"/>
      <c r="D512" s="43">
        <f t="shared" si="51"/>
        <v>0</v>
      </c>
      <c r="E512" s="44">
        <f t="shared" si="49"/>
        <v>0</v>
      </c>
      <c r="F512" s="43">
        <f t="shared" si="52"/>
        <v>0</v>
      </c>
      <c r="G512" s="45" t="e">
        <f>IF(AND(C512&lt;&gt;"",SUM(G$27:G511)&lt;E$19),$E$19/$E$23,0)</f>
        <v>#N/A</v>
      </c>
      <c r="H512" s="43">
        <f t="shared" si="53"/>
        <v>0</v>
      </c>
      <c r="I512" s="43">
        <f t="shared" si="55"/>
        <v>0</v>
      </c>
      <c r="J512" s="78" t="str">
        <f t="shared" si="54"/>
        <v>2062–2063</v>
      </c>
      <c r="K512" s="78"/>
      <c r="L512" s="89"/>
      <c r="M512" s="78"/>
      <c r="N512" s="87"/>
      <c r="O512" s="79"/>
      <c r="Q512" s="46"/>
    </row>
    <row r="513" spans="1:17" s="40" customFormat="1" ht="20.25" customHeight="1" x14ac:dyDescent="0.2">
      <c r="A513" s="41">
        <v>59537</v>
      </c>
      <c r="B513" s="42">
        <f t="shared" si="50"/>
        <v>0</v>
      </c>
      <c r="C513" s="117"/>
      <c r="D513" s="43">
        <f t="shared" si="51"/>
        <v>0</v>
      </c>
      <c r="E513" s="44">
        <f t="shared" si="49"/>
        <v>0</v>
      </c>
      <c r="F513" s="43">
        <f t="shared" si="52"/>
        <v>0</v>
      </c>
      <c r="G513" s="45" t="e">
        <f>IF(AND(C513&lt;&gt;"",SUM(G$27:G512)&lt;E$19),$E$19/$E$23,0)</f>
        <v>#N/A</v>
      </c>
      <c r="H513" s="43">
        <f t="shared" si="53"/>
        <v>0</v>
      </c>
      <c r="I513" s="43">
        <f t="shared" si="55"/>
        <v>0</v>
      </c>
      <c r="J513" s="78" t="str">
        <f t="shared" si="54"/>
        <v>2062–2063</v>
      </c>
      <c r="K513" s="78"/>
      <c r="L513" s="89"/>
      <c r="M513" s="78"/>
      <c r="N513" s="87"/>
      <c r="O513" s="79"/>
      <c r="Q513" s="46"/>
    </row>
    <row r="514" spans="1:17" s="40" customFormat="1" ht="20.25" customHeight="1" x14ac:dyDescent="0.2">
      <c r="A514" s="41">
        <v>59568</v>
      </c>
      <c r="B514" s="42">
        <f t="shared" si="50"/>
        <v>0</v>
      </c>
      <c r="C514" s="117"/>
      <c r="D514" s="43">
        <f t="shared" si="51"/>
        <v>0</v>
      </c>
      <c r="E514" s="44">
        <f t="shared" si="49"/>
        <v>0</v>
      </c>
      <c r="F514" s="43">
        <f t="shared" si="52"/>
        <v>0</v>
      </c>
      <c r="G514" s="45" t="e">
        <f>IF(AND(C514&lt;&gt;"",SUM(G$27:G513)&lt;E$19),$E$19/$E$23,0)</f>
        <v>#N/A</v>
      </c>
      <c r="H514" s="43">
        <f t="shared" si="53"/>
        <v>0</v>
      </c>
      <c r="I514" s="43">
        <f t="shared" si="55"/>
        <v>0</v>
      </c>
      <c r="J514" s="78" t="str">
        <f t="shared" si="54"/>
        <v>2062–2063</v>
      </c>
      <c r="K514" s="78"/>
      <c r="L514" s="89"/>
      <c r="M514" s="78"/>
      <c r="N514" s="87"/>
      <c r="O514" s="79"/>
      <c r="Q514" s="46"/>
    </row>
    <row r="515" spans="1:17" s="40" customFormat="1" ht="20.25" customHeight="1" x14ac:dyDescent="0.2">
      <c r="A515" s="41">
        <v>59596</v>
      </c>
      <c r="B515" s="42">
        <f t="shared" si="50"/>
        <v>0</v>
      </c>
      <c r="C515" s="117"/>
      <c r="D515" s="43">
        <f t="shared" si="51"/>
        <v>0</v>
      </c>
      <c r="E515" s="44">
        <f t="shared" si="49"/>
        <v>0</v>
      </c>
      <c r="F515" s="43">
        <f t="shared" si="52"/>
        <v>0</v>
      </c>
      <c r="G515" s="45" t="e">
        <f>IF(AND(C515&lt;&gt;"",SUM(G$27:G514)&lt;E$19),$E$19/$E$23,0)</f>
        <v>#N/A</v>
      </c>
      <c r="H515" s="43">
        <f t="shared" si="53"/>
        <v>0</v>
      </c>
      <c r="I515" s="43">
        <f t="shared" si="55"/>
        <v>0</v>
      </c>
      <c r="J515" s="78" t="str">
        <f t="shared" si="54"/>
        <v>2062–2063</v>
      </c>
      <c r="K515" s="78"/>
      <c r="L515" s="89"/>
      <c r="M515" s="78"/>
      <c r="N515" s="87"/>
      <c r="O515" s="79"/>
      <c r="Q515" s="46"/>
    </row>
    <row r="516" spans="1:17" s="40" customFormat="1" ht="20.25" customHeight="1" x14ac:dyDescent="0.2">
      <c r="A516" s="41">
        <v>59627</v>
      </c>
      <c r="B516" s="42">
        <f t="shared" si="50"/>
        <v>0</v>
      </c>
      <c r="C516" s="117"/>
      <c r="D516" s="43">
        <f t="shared" si="51"/>
        <v>0</v>
      </c>
      <c r="E516" s="44">
        <f t="shared" si="49"/>
        <v>0</v>
      </c>
      <c r="F516" s="43">
        <f t="shared" si="52"/>
        <v>0</v>
      </c>
      <c r="G516" s="45" t="e">
        <f>IF(AND(C516&lt;&gt;"",SUM(G$27:G515)&lt;E$19),$E$19/$E$23,0)</f>
        <v>#N/A</v>
      </c>
      <c r="H516" s="43">
        <f t="shared" si="53"/>
        <v>0</v>
      </c>
      <c r="I516" s="43">
        <f t="shared" si="55"/>
        <v>0</v>
      </c>
      <c r="J516" s="78" t="str">
        <f t="shared" si="54"/>
        <v>2062–2063</v>
      </c>
      <c r="K516" s="78"/>
      <c r="L516" s="89"/>
      <c r="M516" s="78"/>
      <c r="N516" s="87"/>
      <c r="O516" s="79"/>
      <c r="Q516" s="46"/>
    </row>
    <row r="517" spans="1:17" s="40" customFormat="1" ht="20.25" customHeight="1" x14ac:dyDescent="0.2">
      <c r="A517" s="41">
        <v>59657</v>
      </c>
      <c r="B517" s="42">
        <f t="shared" si="50"/>
        <v>0</v>
      </c>
      <c r="C517" s="117"/>
      <c r="D517" s="43">
        <f t="shared" si="51"/>
        <v>0</v>
      </c>
      <c r="E517" s="44">
        <f t="shared" si="49"/>
        <v>0</v>
      </c>
      <c r="F517" s="43">
        <f t="shared" si="52"/>
        <v>0</v>
      </c>
      <c r="G517" s="45" t="e">
        <f>IF(AND(C517&lt;&gt;"",SUM(G$27:G516)&lt;E$19),$E$19/$E$23,0)</f>
        <v>#N/A</v>
      </c>
      <c r="H517" s="43">
        <f t="shared" si="53"/>
        <v>0</v>
      </c>
      <c r="I517" s="43">
        <f t="shared" si="55"/>
        <v>0</v>
      </c>
      <c r="J517" s="78" t="str">
        <f t="shared" si="54"/>
        <v>2062–2063</v>
      </c>
      <c r="K517" s="78"/>
      <c r="L517" s="89"/>
      <c r="M517" s="78"/>
      <c r="N517" s="87"/>
      <c r="O517" s="79"/>
      <c r="Q517" s="46"/>
    </row>
    <row r="518" spans="1:17" s="40" customFormat="1" ht="20.25" customHeight="1" x14ac:dyDescent="0.2">
      <c r="A518" s="41">
        <v>59688</v>
      </c>
      <c r="B518" s="42">
        <f t="shared" si="50"/>
        <v>0</v>
      </c>
      <c r="C518" s="117"/>
      <c r="D518" s="43">
        <f t="shared" si="51"/>
        <v>0</v>
      </c>
      <c r="E518" s="44">
        <f t="shared" si="49"/>
        <v>0</v>
      </c>
      <c r="F518" s="43">
        <f t="shared" si="52"/>
        <v>0</v>
      </c>
      <c r="G518" s="45" t="e">
        <f>IF(AND(C518&lt;&gt;"",SUM(G$27:G517)&lt;E$19),$E$19/$E$23,0)</f>
        <v>#N/A</v>
      </c>
      <c r="H518" s="43">
        <f t="shared" si="53"/>
        <v>0</v>
      </c>
      <c r="I518" s="43">
        <f t="shared" si="55"/>
        <v>0</v>
      </c>
      <c r="J518" s="78" t="str">
        <f t="shared" si="54"/>
        <v>2062–2063</v>
      </c>
      <c r="K518" s="78"/>
      <c r="L518" s="89"/>
      <c r="M518" s="78"/>
      <c r="N518" s="87"/>
      <c r="O518" s="79"/>
      <c r="Q518" s="46"/>
    </row>
    <row r="519" spans="1:17" s="40" customFormat="1" ht="20.25" customHeight="1" x14ac:dyDescent="0.2">
      <c r="A519" s="41">
        <v>59718</v>
      </c>
      <c r="B519" s="42">
        <f t="shared" si="50"/>
        <v>0</v>
      </c>
      <c r="C519" s="117"/>
      <c r="D519" s="43">
        <f t="shared" si="51"/>
        <v>0</v>
      </c>
      <c r="E519" s="44">
        <f t="shared" si="49"/>
        <v>0</v>
      </c>
      <c r="F519" s="43">
        <f t="shared" si="52"/>
        <v>0</v>
      </c>
      <c r="G519" s="45" t="e">
        <f>IF(AND(C519&lt;&gt;"",SUM(G$27:G518)&lt;E$19),$E$19/$E$23,0)</f>
        <v>#N/A</v>
      </c>
      <c r="H519" s="43">
        <f t="shared" si="53"/>
        <v>0</v>
      </c>
      <c r="I519" s="43">
        <f t="shared" si="55"/>
        <v>0</v>
      </c>
      <c r="J519" s="78" t="str">
        <f t="shared" si="54"/>
        <v>2063–2064</v>
      </c>
      <c r="K519" s="78"/>
      <c r="L519" s="89"/>
      <c r="M519" s="78"/>
      <c r="N519" s="87"/>
      <c r="O519" s="79"/>
      <c r="Q519" s="46"/>
    </row>
    <row r="520" spans="1:17" s="40" customFormat="1" ht="20.25" customHeight="1" x14ac:dyDescent="0.2">
      <c r="A520" s="41">
        <v>59749</v>
      </c>
      <c r="B520" s="42">
        <f t="shared" si="50"/>
        <v>0</v>
      </c>
      <c r="C520" s="117"/>
      <c r="D520" s="43">
        <f t="shared" si="51"/>
        <v>0</v>
      </c>
      <c r="E520" s="44">
        <f t="shared" si="49"/>
        <v>0</v>
      </c>
      <c r="F520" s="43">
        <f t="shared" si="52"/>
        <v>0</v>
      </c>
      <c r="G520" s="45" t="e">
        <f>IF(AND(C520&lt;&gt;"",SUM(G$27:G519)&lt;E$19),$E$19/$E$23,0)</f>
        <v>#N/A</v>
      </c>
      <c r="H520" s="43">
        <f t="shared" si="53"/>
        <v>0</v>
      </c>
      <c r="I520" s="43">
        <f t="shared" si="55"/>
        <v>0</v>
      </c>
      <c r="J520" s="78" t="str">
        <f t="shared" si="54"/>
        <v>2063–2064</v>
      </c>
      <c r="K520" s="78"/>
      <c r="L520" s="89"/>
      <c r="M520" s="78"/>
      <c r="N520" s="87"/>
      <c r="O520" s="79"/>
      <c r="Q520" s="46"/>
    </row>
    <row r="521" spans="1:17" s="40" customFormat="1" ht="20.25" customHeight="1" x14ac:dyDescent="0.2">
      <c r="A521" s="41">
        <v>59780</v>
      </c>
      <c r="B521" s="42">
        <f t="shared" si="50"/>
        <v>0</v>
      </c>
      <c r="C521" s="117"/>
      <c r="D521" s="43">
        <f t="shared" si="51"/>
        <v>0</v>
      </c>
      <c r="E521" s="44">
        <f t="shared" si="49"/>
        <v>0</v>
      </c>
      <c r="F521" s="43">
        <f t="shared" si="52"/>
        <v>0</v>
      </c>
      <c r="G521" s="45" t="e">
        <f>IF(AND(C521&lt;&gt;"",SUM(G$27:G520)&lt;E$19),$E$19/$E$23,0)</f>
        <v>#N/A</v>
      </c>
      <c r="H521" s="43">
        <f t="shared" si="53"/>
        <v>0</v>
      </c>
      <c r="I521" s="43">
        <f t="shared" si="55"/>
        <v>0</v>
      </c>
      <c r="J521" s="78" t="str">
        <f t="shared" si="54"/>
        <v>2063–2064</v>
      </c>
      <c r="K521" s="78"/>
      <c r="L521" s="89"/>
      <c r="M521" s="78"/>
      <c r="N521" s="87"/>
      <c r="O521" s="79"/>
      <c r="Q521" s="46"/>
    </row>
    <row r="522" spans="1:17" s="40" customFormat="1" ht="20.25" customHeight="1" x14ac:dyDescent="0.2">
      <c r="A522" s="41">
        <v>59810</v>
      </c>
      <c r="B522" s="42">
        <f t="shared" si="50"/>
        <v>0</v>
      </c>
      <c r="C522" s="117"/>
      <c r="D522" s="43">
        <f t="shared" si="51"/>
        <v>0</v>
      </c>
      <c r="E522" s="44">
        <f t="shared" si="49"/>
        <v>0</v>
      </c>
      <c r="F522" s="43">
        <f t="shared" si="52"/>
        <v>0</v>
      </c>
      <c r="G522" s="45" t="e">
        <f>IF(AND(C522&lt;&gt;"",SUM(G$27:G521)&lt;E$19),$E$19/$E$23,0)</f>
        <v>#N/A</v>
      </c>
      <c r="H522" s="43">
        <f t="shared" si="53"/>
        <v>0</v>
      </c>
      <c r="I522" s="43">
        <f t="shared" si="55"/>
        <v>0</v>
      </c>
      <c r="J522" s="78" t="str">
        <f t="shared" si="54"/>
        <v>2063–2064</v>
      </c>
      <c r="K522" s="78"/>
      <c r="L522" s="89"/>
      <c r="M522" s="78"/>
      <c r="N522" s="87"/>
      <c r="O522" s="79"/>
      <c r="Q522" s="46"/>
    </row>
    <row r="523" spans="1:17" s="40" customFormat="1" ht="20.25" customHeight="1" x14ac:dyDescent="0.2">
      <c r="A523" s="41">
        <v>59841</v>
      </c>
      <c r="B523" s="42">
        <f t="shared" si="50"/>
        <v>0</v>
      </c>
      <c r="C523" s="117"/>
      <c r="D523" s="43">
        <f t="shared" si="51"/>
        <v>0</v>
      </c>
      <c r="E523" s="44">
        <f t="shared" si="49"/>
        <v>0</v>
      </c>
      <c r="F523" s="43">
        <f t="shared" si="52"/>
        <v>0</v>
      </c>
      <c r="G523" s="45" t="e">
        <f>IF(AND(C523&lt;&gt;"",SUM(G$27:G522)&lt;E$19),$E$19/$E$23,0)</f>
        <v>#N/A</v>
      </c>
      <c r="H523" s="43">
        <f t="shared" si="53"/>
        <v>0</v>
      </c>
      <c r="I523" s="43">
        <f t="shared" si="55"/>
        <v>0</v>
      </c>
      <c r="J523" s="78" t="str">
        <f t="shared" si="54"/>
        <v>2063–2064</v>
      </c>
      <c r="K523" s="78"/>
      <c r="L523" s="89"/>
      <c r="M523" s="78"/>
      <c r="N523" s="87"/>
      <c r="O523" s="79"/>
      <c r="Q523" s="46"/>
    </row>
    <row r="524" spans="1:17" s="40" customFormat="1" ht="20.25" customHeight="1" x14ac:dyDescent="0.2">
      <c r="A524" s="41">
        <v>59871</v>
      </c>
      <c r="B524" s="42">
        <f t="shared" si="50"/>
        <v>0</v>
      </c>
      <c r="C524" s="117"/>
      <c r="D524" s="43">
        <f t="shared" si="51"/>
        <v>0</v>
      </c>
      <c r="E524" s="44">
        <f t="shared" si="49"/>
        <v>0</v>
      </c>
      <c r="F524" s="43">
        <f t="shared" si="52"/>
        <v>0</v>
      </c>
      <c r="G524" s="45" t="e">
        <f>IF(AND(C524&lt;&gt;"",SUM(G$27:G523)&lt;E$19),$E$19/$E$23,0)</f>
        <v>#N/A</v>
      </c>
      <c r="H524" s="43">
        <f t="shared" si="53"/>
        <v>0</v>
      </c>
      <c r="I524" s="43">
        <f t="shared" si="55"/>
        <v>0</v>
      </c>
      <c r="J524" s="78" t="str">
        <f t="shared" si="54"/>
        <v>2063–2064</v>
      </c>
      <c r="K524" s="78"/>
      <c r="L524" s="89"/>
      <c r="M524" s="78"/>
      <c r="N524" s="87"/>
      <c r="O524" s="79"/>
      <c r="Q524" s="46"/>
    </row>
    <row r="525" spans="1:17" s="40" customFormat="1" ht="20.25" customHeight="1" x14ac:dyDescent="0.2">
      <c r="A525" s="41">
        <v>59902</v>
      </c>
      <c r="B525" s="42">
        <f t="shared" si="50"/>
        <v>0</v>
      </c>
      <c r="C525" s="117"/>
      <c r="D525" s="43">
        <f t="shared" si="51"/>
        <v>0</v>
      </c>
      <c r="E525" s="44">
        <f t="shared" si="49"/>
        <v>0</v>
      </c>
      <c r="F525" s="43">
        <f t="shared" si="52"/>
        <v>0</v>
      </c>
      <c r="G525" s="45" t="e">
        <f>IF(AND(C525&lt;&gt;"",SUM(G$27:G524)&lt;E$19),$E$19/$E$23,0)</f>
        <v>#N/A</v>
      </c>
      <c r="H525" s="43">
        <f t="shared" si="53"/>
        <v>0</v>
      </c>
      <c r="I525" s="43">
        <f t="shared" si="55"/>
        <v>0</v>
      </c>
      <c r="J525" s="78" t="str">
        <f t="shared" si="54"/>
        <v>2063–2064</v>
      </c>
      <c r="K525" s="78"/>
      <c r="L525" s="89"/>
      <c r="M525" s="78"/>
      <c r="N525" s="87"/>
      <c r="O525" s="79"/>
      <c r="Q525" s="46"/>
    </row>
    <row r="526" spans="1:17" s="40" customFormat="1" ht="20.25" customHeight="1" x14ac:dyDescent="0.2">
      <c r="A526" s="41">
        <v>59933</v>
      </c>
      <c r="B526" s="42">
        <f t="shared" si="50"/>
        <v>0</v>
      </c>
      <c r="C526" s="117"/>
      <c r="D526" s="43">
        <f t="shared" si="51"/>
        <v>0</v>
      </c>
      <c r="E526" s="44">
        <f t="shared" si="49"/>
        <v>0</v>
      </c>
      <c r="F526" s="43">
        <f t="shared" si="52"/>
        <v>0</v>
      </c>
      <c r="G526" s="45" t="e">
        <f>IF(AND(C526&lt;&gt;"",SUM(G$27:G525)&lt;E$19),$E$19/$E$23,0)</f>
        <v>#N/A</v>
      </c>
      <c r="H526" s="43">
        <f t="shared" si="53"/>
        <v>0</v>
      </c>
      <c r="I526" s="43">
        <f t="shared" si="55"/>
        <v>0</v>
      </c>
      <c r="J526" s="78" t="str">
        <f t="shared" si="54"/>
        <v>2063–2064</v>
      </c>
      <c r="K526" s="78"/>
      <c r="L526" s="89"/>
      <c r="M526" s="78"/>
      <c r="N526" s="87"/>
      <c r="O526" s="79"/>
      <c r="Q526" s="46"/>
    </row>
    <row r="527" spans="1:17" s="40" customFormat="1" ht="20.25" customHeight="1" x14ac:dyDescent="0.2">
      <c r="A527" s="41">
        <v>59962</v>
      </c>
      <c r="B527" s="42">
        <f t="shared" si="50"/>
        <v>0</v>
      </c>
      <c r="C527" s="117"/>
      <c r="D527" s="43">
        <f t="shared" si="51"/>
        <v>0</v>
      </c>
      <c r="E527" s="44">
        <f t="shared" si="49"/>
        <v>0</v>
      </c>
      <c r="F527" s="43">
        <f t="shared" si="52"/>
        <v>0</v>
      </c>
      <c r="G527" s="45" t="e">
        <f>IF(AND(C527&lt;&gt;"",SUM(G$27:G526)&lt;E$19),$E$19/$E$23,0)</f>
        <v>#N/A</v>
      </c>
      <c r="H527" s="43">
        <f t="shared" si="53"/>
        <v>0</v>
      </c>
      <c r="I527" s="43">
        <f t="shared" si="55"/>
        <v>0</v>
      </c>
      <c r="J527" s="78" t="str">
        <f t="shared" si="54"/>
        <v>2063–2064</v>
      </c>
      <c r="K527" s="78"/>
      <c r="L527" s="89"/>
      <c r="M527" s="78"/>
      <c r="N527" s="87"/>
      <c r="O527" s="79"/>
      <c r="Q527" s="46"/>
    </row>
    <row r="528" spans="1:17" s="40" customFormat="1" ht="20.25" customHeight="1" x14ac:dyDescent="0.2">
      <c r="A528" s="41">
        <v>59993</v>
      </c>
      <c r="B528" s="42">
        <f t="shared" si="50"/>
        <v>0</v>
      </c>
      <c r="C528" s="117"/>
      <c r="D528" s="43">
        <f t="shared" si="51"/>
        <v>0</v>
      </c>
      <c r="E528" s="44">
        <f t="shared" si="49"/>
        <v>0</v>
      </c>
      <c r="F528" s="43">
        <f t="shared" si="52"/>
        <v>0</v>
      </c>
      <c r="G528" s="45" t="e">
        <f>IF(AND(C528&lt;&gt;"",SUM(G$27:G527)&lt;E$19),$E$19/$E$23,0)</f>
        <v>#N/A</v>
      </c>
      <c r="H528" s="43">
        <f t="shared" si="53"/>
        <v>0</v>
      </c>
      <c r="I528" s="43">
        <f t="shared" si="55"/>
        <v>0</v>
      </c>
      <c r="J528" s="78" t="str">
        <f t="shared" si="54"/>
        <v>2063–2064</v>
      </c>
      <c r="K528" s="78"/>
      <c r="L528" s="89"/>
      <c r="M528" s="78"/>
      <c r="N528" s="87"/>
      <c r="O528" s="79"/>
      <c r="Q528" s="46"/>
    </row>
    <row r="529" spans="1:17" s="40" customFormat="1" ht="20.25" customHeight="1" x14ac:dyDescent="0.2">
      <c r="A529" s="41">
        <v>60023</v>
      </c>
      <c r="B529" s="42">
        <f t="shared" si="50"/>
        <v>0</v>
      </c>
      <c r="C529" s="117"/>
      <c r="D529" s="43">
        <f t="shared" si="51"/>
        <v>0</v>
      </c>
      <c r="E529" s="44">
        <f t="shared" si="49"/>
        <v>0</v>
      </c>
      <c r="F529" s="43">
        <f t="shared" si="52"/>
        <v>0</v>
      </c>
      <c r="G529" s="45" t="e">
        <f>IF(AND(C529&lt;&gt;"",SUM(G$27:G528)&lt;E$19),$E$19/$E$23,0)</f>
        <v>#N/A</v>
      </c>
      <c r="H529" s="43">
        <f t="shared" si="53"/>
        <v>0</v>
      </c>
      <c r="I529" s="43">
        <f t="shared" si="55"/>
        <v>0</v>
      </c>
      <c r="J529" s="78" t="str">
        <f t="shared" si="54"/>
        <v>2063–2064</v>
      </c>
      <c r="K529" s="78"/>
      <c r="L529" s="89"/>
      <c r="M529" s="78"/>
      <c r="N529" s="87"/>
      <c r="O529" s="79"/>
      <c r="Q529" s="46"/>
    </row>
    <row r="530" spans="1:17" s="40" customFormat="1" ht="20.25" customHeight="1" x14ac:dyDescent="0.2">
      <c r="A530" s="41">
        <v>60054</v>
      </c>
      <c r="B530" s="42">
        <f t="shared" si="50"/>
        <v>0</v>
      </c>
      <c r="C530" s="117"/>
      <c r="D530" s="43">
        <f t="shared" si="51"/>
        <v>0</v>
      </c>
      <c r="E530" s="44">
        <f t="shared" si="49"/>
        <v>0</v>
      </c>
      <c r="F530" s="43">
        <f t="shared" si="52"/>
        <v>0</v>
      </c>
      <c r="G530" s="45" t="e">
        <f>IF(AND(C530&lt;&gt;"",SUM(G$27:G529)&lt;E$19),$E$19/$E$23,0)</f>
        <v>#N/A</v>
      </c>
      <c r="H530" s="43">
        <f t="shared" si="53"/>
        <v>0</v>
      </c>
      <c r="I530" s="43">
        <f t="shared" si="55"/>
        <v>0</v>
      </c>
      <c r="J530" s="78" t="str">
        <f t="shared" si="54"/>
        <v>2063–2064</v>
      </c>
      <c r="K530" s="78"/>
      <c r="L530" s="89"/>
      <c r="M530" s="78"/>
      <c r="N530" s="87"/>
      <c r="O530" s="79"/>
      <c r="Q530" s="46"/>
    </row>
    <row r="531" spans="1:17" s="40" customFormat="1" ht="20.25" customHeight="1" x14ac:dyDescent="0.2">
      <c r="A531" s="41">
        <v>60084</v>
      </c>
      <c r="B531" s="42">
        <f t="shared" si="50"/>
        <v>0</v>
      </c>
      <c r="C531" s="117"/>
      <c r="D531" s="43">
        <f t="shared" si="51"/>
        <v>0</v>
      </c>
      <c r="E531" s="44">
        <f t="shared" si="49"/>
        <v>0</v>
      </c>
      <c r="F531" s="43">
        <f t="shared" si="52"/>
        <v>0</v>
      </c>
      <c r="G531" s="45" t="e">
        <f>IF(AND(C531&lt;&gt;"",SUM(G$27:G530)&lt;E$19),$E$19/$E$23,0)</f>
        <v>#N/A</v>
      </c>
      <c r="H531" s="43">
        <f t="shared" si="53"/>
        <v>0</v>
      </c>
      <c r="I531" s="43">
        <f t="shared" si="55"/>
        <v>0</v>
      </c>
      <c r="J531" s="78" t="str">
        <f t="shared" si="54"/>
        <v>2064–2065</v>
      </c>
      <c r="K531" s="78"/>
      <c r="L531" s="89"/>
      <c r="M531" s="78"/>
      <c r="N531" s="87"/>
      <c r="O531" s="79"/>
      <c r="Q531" s="46"/>
    </row>
    <row r="532" spans="1:17" s="40" customFormat="1" ht="20.25" customHeight="1" x14ac:dyDescent="0.2">
      <c r="A532" s="41">
        <v>60115</v>
      </c>
      <c r="B532" s="42">
        <f t="shared" si="50"/>
        <v>0</v>
      </c>
      <c r="C532" s="117"/>
      <c r="D532" s="43">
        <f t="shared" si="51"/>
        <v>0</v>
      </c>
      <c r="E532" s="44">
        <f t="shared" si="49"/>
        <v>0</v>
      </c>
      <c r="F532" s="43">
        <f t="shared" si="52"/>
        <v>0</v>
      </c>
      <c r="G532" s="45" t="e">
        <f>IF(AND(C532&lt;&gt;"",SUM(G$27:G531)&lt;E$19),$E$19/$E$23,0)</f>
        <v>#N/A</v>
      </c>
      <c r="H532" s="43">
        <f t="shared" si="53"/>
        <v>0</v>
      </c>
      <c r="I532" s="43">
        <f t="shared" si="55"/>
        <v>0</v>
      </c>
      <c r="J532" s="78" t="str">
        <f t="shared" si="54"/>
        <v>2064–2065</v>
      </c>
      <c r="K532" s="78"/>
      <c r="L532" s="89"/>
      <c r="M532" s="78"/>
      <c r="N532" s="87"/>
      <c r="O532" s="79"/>
      <c r="Q532" s="46"/>
    </row>
    <row r="533" spans="1:17" s="40" customFormat="1" ht="20.25" customHeight="1" x14ac:dyDescent="0.2">
      <c r="A533" s="41">
        <v>60146</v>
      </c>
      <c r="B533" s="42">
        <f t="shared" si="50"/>
        <v>0</v>
      </c>
      <c r="C533" s="117"/>
      <c r="D533" s="43">
        <f t="shared" si="51"/>
        <v>0</v>
      </c>
      <c r="E533" s="44">
        <f t="shared" si="49"/>
        <v>0</v>
      </c>
      <c r="F533" s="43">
        <f t="shared" si="52"/>
        <v>0</v>
      </c>
      <c r="G533" s="45" t="e">
        <f>IF(AND(C533&lt;&gt;"",SUM(G$27:G532)&lt;E$19),$E$19/$E$23,0)</f>
        <v>#N/A</v>
      </c>
      <c r="H533" s="43">
        <f t="shared" si="53"/>
        <v>0</v>
      </c>
      <c r="I533" s="43">
        <f t="shared" si="55"/>
        <v>0</v>
      </c>
      <c r="J533" s="78" t="str">
        <f t="shared" si="54"/>
        <v>2064–2065</v>
      </c>
      <c r="K533" s="78"/>
      <c r="L533" s="89"/>
      <c r="M533" s="78"/>
      <c r="N533" s="87"/>
      <c r="O533" s="79"/>
      <c r="Q533" s="46"/>
    </row>
    <row r="534" spans="1:17" s="40" customFormat="1" ht="20.25" customHeight="1" x14ac:dyDescent="0.2">
      <c r="A534" s="41">
        <v>60176</v>
      </c>
      <c r="B534" s="42">
        <f t="shared" si="50"/>
        <v>0</v>
      </c>
      <c r="C534" s="117"/>
      <c r="D534" s="43">
        <f t="shared" si="51"/>
        <v>0</v>
      </c>
      <c r="E534" s="44">
        <f t="shared" si="49"/>
        <v>0</v>
      </c>
      <c r="F534" s="43">
        <f t="shared" si="52"/>
        <v>0</v>
      </c>
      <c r="G534" s="45" t="e">
        <f>IF(AND(C534&lt;&gt;"",SUM(G$27:G533)&lt;E$19),$E$19/$E$23,0)</f>
        <v>#N/A</v>
      </c>
      <c r="H534" s="43">
        <f t="shared" si="53"/>
        <v>0</v>
      </c>
      <c r="I534" s="43">
        <f t="shared" si="55"/>
        <v>0</v>
      </c>
      <c r="J534" s="78" t="str">
        <f t="shared" si="54"/>
        <v>2064–2065</v>
      </c>
      <c r="K534" s="78"/>
      <c r="L534" s="89"/>
      <c r="M534" s="78"/>
      <c r="N534" s="87"/>
      <c r="O534" s="79"/>
      <c r="Q534" s="46"/>
    </row>
    <row r="535" spans="1:17" s="40" customFormat="1" ht="20.25" customHeight="1" x14ac:dyDescent="0.2">
      <c r="A535" s="41">
        <v>60207</v>
      </c>
      <c r="B535" s="42">
        <f t="shared" si="50"/>
        <v>0</v>
      </c>
      <c r="C535" s="117"/>
      <c r="D535" s="43">
        <f t="shared" si="51"/>
        <v>0</v>
      </c>
      <c r="E535" s="44">
        <f t="shared" si="49"/>
        <v>0</v>
      </c>
      <c r="F535" s="43">
        <f t="shared" si="52"/>
        <v>0</v>
      </c>
      <c r="G535" s="45" t="e">
        <f>IF(AND(C535&lt;&gt;"",SUM(G$27:G534)&lt;E$19),$E$19/$E$23,0)</f>
        <v>#N/A</v>
      </c>
      <c r="H535" s="43">
        <f t="shared" si="53"/>
        <v>0</v>
      </c>
      <c r="I535" s="43">
        <f t="shared" si="55"/>
        <v>0</v>
      </c>
      <c r="J535" s="78" t="str">
        <f t="shared" si="54"/>
        <v>2064–2065</v>
      </c>
      <c r="K535" s="78"/>
      <c r="L535" s="89"/>
      <c r="M535" s="78"/>
      <c r="N535" s="87"/>
      <c r="O535" s="79"/>
      <c r="Q535" s="46"/>
    </row>
    <row r="536" spans="1:17" s="40" customFormat="1" ht="20.25" customHeight="1" x14ac:dyDescent="0.2">
      <c r="A536" s="41">
        <v>60237</v>
      </c>
      <c r="B536" s="42">
        <f t="shared" si="50"/>
        <v>0</v>
      </c>
      <c r="C536" s="117"/>
      <c r="D536" s="43">
        <f t="shared" si="51"/>
        <v>0</v>
      </c>
      <c r="E536" s="44">
        <f t="shared" si="49"/>
        <v>0</v>
      </c>
      <c r="F536" s="43">
        <f t="shared" si="52"/>
        <v>0</v>
      </c>
      <c r="G536" s="45" t="e">
        <f>IF(AND(C536&lt;&gt;"",SUM(G$27:G535)&lt;E$19),$E$19/$E$23,0)</f>
        <v>#N/A</v>
      </c>
      <c r="H536" s="43">
        <f t="shared" si="53"/>
        <v>0</v>
      </c>
      <c r="I536" s="43">
        <f t="shared" si="55"/>
        <v>0</v>
      </c>
      <c r="J536" s="78" t="str">
        <f t="shared" si="54"/>
        <v>2064–2065</v>
      </c>
      <c r="K536" s="78"/>
      <c r="L536" s="89"/>
      <c r="M536" s="78"/>
      <c r="N536" s="87"/>
      <c r="O536" s="79"/>
      <c r="Q536" s="46"/>
    </row>
    <row r="537" spans="1:17" s="40" customFormat="1" ht="20.25" customHeight="1" x14ac:dyDescent="0.2">
      <c r="A537" s="41">
        <v>60268</v>
      </c>
      <c r="B537" s="42">
        <f t="shared" si="50"/>
        <v>0</v>
      </c>
      <c r="C537" s="117"/>
      <c r="D537" s="43">
        <f t="shared" si="51"/>
        <v>0</v>
      </c>
      <c r="E537" s="44">
        <f t="shared" si="49"/>
        <v>0</v>
      </c>
      <c r="F537" s="43">
        <f t="shared" si="52"/>
        <v>0</v>
      </c>
      <c r="G537" s="45" t="e">
        <f>IF(AND(C537&lt;&gt;"",SUM(G$27:G536)&lt;E$19),$E$19/$E$23,0)</f>
        <v>#N/A</v>
      </c>
      <c r="H537" s="43">
        <f t="shared" si="53"/>
        <v>0</v>
      </c>
      <c r="I537" s="43">
        <f t="shared" si="55"/>
        <v>0</v>
      </c>
      <c r="J537" s="78" t="str">
        <f t="shared" si="54"/>
        <v>2064–2065</v>
      </c>
      <c r="K537" s="78"/>
      <c r="L537" s="89"/>
      <c r="M537" s="78"/>
      <c r="N537" s="87"/>
      <c r="O537" s="79"/>
      <c r="Q537" s="46"/>
    </row>
    <row r="538" spans="1:17" s="40" customFormat="1" ht="20.25" customHeight="1" x14ac:dyDescent="0.2">
      <c r="A538" s="41">
        <v>60299</v>
      </c>
      <c r="B538" s="42">
        <f t="shared" si="50"/>
        <v>0</v>
      </c>
      <c r="C538" s="117"/>
      <c r="D538" s="43">
        <f t="shared" si="51"/>
        <v>0</v>
      </c>
      <c r="E538" s="44">
        <f t="shared" si="49"/>
        <v>0</v>
      </c>
      <c r="F538" s="43">
        <f t="shared" si="52"/>
        <v>0</v>
      </c>
      <c r="G538" s="45" t="e">
        <f>IF(AND(C538&lt;&gt;"",SUM(G$27:G537)&lt;E$19),$E$19/$E$23,0)</f>
        <v>#N/A</v>
      </c>
      <c r="H538" s="43">
        <f t="shared" si="53"/>
        <v>0</v>
      </c>
      <c r="I538" s="43">
        <f t="shared" si="55"/>
        <v>0</v>
      </c>
      <c r="J538" s="78" t="str">
        <f t="shared" si="54"/>
        <v>2064–2065</v>
      </c>
      <c r="K538" s="78"/>
      <c r="L538" s="89"/>
      <c r="M538" s="78"/>
      <c r="N538" s="87"/>
      <c r="O538" s="79"/>
      <c r="Q538" s="46"/>
    </row>
    <row r="539" spans="1:17" s="40" customFormat="1" ht="20.25" customHeight="1" x14ac:dyDescent="0.2">
      <c r="A539" s="41">
        <v>60327</v>
      </c>
      <c r="B539" s="42">
        <f t="shared" si="50"/>
        <v>0</v>
      </c>
      <c r="C539" s="117"/>
      <c r="D539" s="43">
        <f t="shared" si="51"/>
        <v>0</v>
      </c>
      <c r="E539" s="44">
        <f t="shared" ref="E539:E602" si="56">C539-D539</f>
        <v>0</v>
      </c>
      <c r="F539" s="43">
        <f t="shared" si="52"/>
        <v>0</v>
      </c>
      <c r="G539" s="45" t="e">
        <f>IF(AND(C539&lt;&gt;"",SUM(G$27:G538)&lt;E$19),$E$19/$E$23,0)</f>
        <v>#N/A</v>
      </c>
      <c r="H539" s="43">
        <f t="shared" si="53"/>
        <v>0</v>
      </c>
      <c r="I539" s="43">
        <f t="shared" si="55"/>
        <v>0</v>
      </c>
      <c r="J539" s="78" t="str">
        <f t="shared" si="54"/>
        <v>2064–2065</v>
      </c>
      <c r="K539" s="78"/>
      <c r="L539" s="89"/>
      <c r="M539" s="78"/>
      <c r="N539" s="87"/>
      <c r="O539" s="79"/>
      <c r="Q539" s="46"/>
    </row>
    <row r="540" spans="1:17" s="40" customFormat="1" ht="20.25" customHeight="1" x14ac:dyDescent="0.2">
      <c r="A540" s="41">
        <v>60358</v>
      </c>
      <c r="B540" s="42">
        <f t="shared" ref="B540:B603" si="57">IF(C540&gt;0,C540*-1,C540)</f>
        <v>0</v>
      </c>
      <c r="C540" s="117"/>
      <c r="D540" s="43">
        <f t="shared" ref="D540:D603" si="58">IF(C540="",0,IF($E$15="Beginning",IF(C539&lt;&gt;"",$F539*$E$6/12,0),IF(C539&lt;&gt;"",$F539*$E$6/12,$E$16*$E$6/12)))</f>
        <v>0</v>
      </c>
      <c r="E540" s="44">
        <f t="shared" si="56"/>
        <v>0</v>
      </c>
      <c r="F540" s="43">
        <f t="shared" ref="F540:F603" si="59">IF(C540="",0,IF(C539="",$E$16-E540,IF(C540&lt;&gt;"",F539-E540)))</f>
        <v>0</v>
      </c>
      <c r="G540" s="45" t="e">
        <f>IF(AND(C540&lt;&gt;"",SUM(G$27:G539)&lt;E$19),$E$19/$E$23,0)</f>
        <v>#N/A</v>
      </c>
      <c r="H540" s="43">
        <f t="shared" ref="H540:H603" si="60">IF(C540&lt;&gt;"",G540+H539,0)</f>
        <v>0</v>
      </c>
      <c r="I540" s="43">
        <f t="shared" si="55"/>
        <v>0</v>
      </c>
      <c r="J540" s="78" t="str">
        <f t="shared" ref="J540:J603" si="61">IF(OR(MONTH(A540)=1,MONTH(A540)=2,MONTH(A540)=3,MONTH(A540)=4,MONTH(A540)=5,MONTH(A540)=6),YEAR(A540)-1&amp;"–"&amp;YEAR(A540),YEAR(A540)&amp;"–"&amp;YEAR(A540)+1)</f>
        <v>2064–2065</v>
      </c>
      <c r="K540" s="78"/>
      <c r="L540" s="89"/>
      <c r="M540" s="78"/>
      <c r="N540" s="87"/>
      <c r="O540" s="79"/>
      <c r="Q540" s="46"/>
    </row>
    <row r="541" spans="1:17" s="40" customFormat="1" ht="20.25" customHeight="1" x14ac:dyDescent="0.2">
      <c r="A541" s="41">
        <v>60388</v>
      </c>
      <c r="B541" s="42">
        <f t="shared" si="57"/>
        <v>0</v>
      </c>
      <c r="C541" s="117"/>
      <c r="D541" s="43">
        <f t="shared" si="58"/>
        <v>0</v>
      </c>
      <c r="E541" s="44">
        <f t="shared" si="56"/>
        <v>0</v>
      </c>
      <c r="F541" s="43">
        <f t="shared" si="59"/>
        <v>0</v>
      </c>
      <c r="G541" s="45" t="e">
        <f>IF(AND(C541&lt;&gt;"",SUM(G$27:G540)&lt;E$19),$E$19/$E$23,0)</f>
        <v>#N/A</v>
      </c>
      <c r="H541" s="43">
        <f t="shared" si="60"/>
        <v>0</v>
      </c>
      <c r="I541" s="43">
        <f t="shared" ref="I541:I604" si="62">IF(C541&lt;&gt;"",$E$19-H541,0)</f>
        <v>0</v>
      </c>
      <c r="J541" s="78" t="str">
        <f t="shared" si="61"/>
        <v>2064–2065</v>
      </c>
      <c r="K541" s="78"/>
      <c r="L541" s="89"/>
      <c r="M541" s="78"/>
      <c r="N541" s="87"/>
      <c r="O541" s="79"/>
      <c r="Q541" s="46"/>
    </row>
    <row r="542" spans="1:17" s="40" customFormat="1" ht="20.25" customHeight="1" x14ac:dyDescent="0.2">
      <c r="A542" s="41">
        <v>60419</v>
      </c>
      <c r="B542" s="42">
        <f t="shared" si="57"/>
        <v>0</v>
      </c>
      <c r="C542" s="117"/>
      <c r="D542" s="43">
        <f t="shared" si="58"/>
        <v>0</v>
      </c>
      <c r="E542" s="44">
        <f t="shared" si="56"/>
        <v>0</v>
      </c>
      <c r="F542" s="43">
        <f t="shared" si="59"/>
        <v>0</v>
      </c>
      <c r="G542" s="45" t="e">
        <f>IF(AND(C542&lt;&gt;"",SUM(G$27:G541)&lt;E$19),$E$19/$E$23,0)</f>
        <v>#N/A</v>
      </c>
      <c r="H542" s="43">
        <f t="shared" si="60"/>
        <v>0</v>
      </c>
      <c r="I542" s="43">
        <f t="shared" si="62"/>
        <v>0</v>
      </c>
      <c r="J542" s="78" t="str">
        <f t="shared" si="61"/>
        <v>2064–2065</v>
      </c>
      <c r="K542" s="78"/>
      <c r="L542" s="89"/>
      <c r="M542" s="78"/>
      <c r="N542" s="87"/>
      <c r="O542" s="79"/>
      <c r="Q542" s="46"/>
    </row>
    <row r="543" spans="1:17" s="40" customFormat="1" ht="20.25" customHeight="1" x14ac:dyDescent="0.2">
      <c r="A543" s="41">
        <v>60449</v>
      </c>
      <c r="B543" s="42">
        <f t="shared" si="57"/>
        <v>0</v>
      </c>
      <c r="C543" s="117"/>
      <c r="D543" s="43">
        <f t="shared" si="58"/>
        <v>0</v>
      </c>
      <c r="E543" s="44">
        <f t="shared" si="56"/>
        <v>0</v>
      </c>
      <c r="F543" s="43">
        <f t="shared" si="59"/>
        <v>0</v>
      </c>
      <c r="G543" s="45" t="e">
        <f>IF(AND(C543&lt;&gt;"",SUM(G$27:G542)&lt;E$19),$E$19/$E$23,0)</f>
        <v>#N/A</v>
      </c>
      <c r="H543" s="43">
        <f t="shared" si="60"/>
        <v>0</v>
      </c>
      <c r="I543" s="43">
        <f t="shared" si="62"/>
        <v>0</v>
      </c>
      <c r="J543" s="78" t="str">
        <f t="shared" si="61"/>
        <v>2065–2066</v>
      </c>
      <c r="K543" s="78"/>
      <c r="L543" s="89"/>
      <c r="M543" s="78"/>
      <c r="N543" s="87"/>
      <c r="O543" s="79"/>
      <c r="Q543" s="46"/>
    </row>
    <row r="544" spans="1:17" s="40" customFormat="1" ht="20.25" customHeight="1" x14ac:dyDescent="0.2">
      <c r="A544" s="41">
        <v>60480</v>
      </c>
      <c r="B544" s="42">
        <f t="shared" si="57"/>
        <v>0</v>
      </c>
      <c r="C544" s="117"/>
      <c r="D544" s="43">
        <f t="shared" si="58"/>
        <v>0</v>
      </c>
      <c r="E544" s="44">
        <f t="shared" si="56"/>
        <v>0</v>
      </c>
      <c r="F544" s="43">
        <f t="shared" si="59"/>
        <v>0</v>
      </c>
      <c r="G544" s="45" t="e">
        <f>IF(AND(C544&lt;&gt;"",SUM(G$27:G543)&lt;E$19),$E$19/$E$23,0)</f>
        <v>#N/A</v>
      </c>
      <c r="H544" s="43">
        <f t="shared" si="60"/>
        <v>0</v>
      </c>
      <c r="I544" s="43">
        <f t="shared" si="62"/>
        <v>0</v>
      </c>
      <c r="J544" s="78" t="str">
        <f t="shared" si="61"/>
        <v>2065–2066</v>
      </c>
      <c r="K544" s="78"/>
      <c r="L544" s="89"/>
      <c r="M544" s="78"/>
      <c r="N544" s="87"/>
      <c r="O544" s="79"/>
      <c r="Q544" s="46"/>
    </row>
    <row r="545" spans="1:17" s="40" customFormat="1" ht="20.25" customHeight="1" x14ac:dyDescent="0.2">
      <c r="A545" s="41">
        <v>60511</v>
      </c>
      <c r="B545" s="42">
        <f t="shared" si="57"/>
        <v>0</v>
      </c>
      <c r="C545" s="117"/>
      <c r="D545" s="43">
        <f t="shared" si="58"/>
        <v>0</v>
      </c>
      <c r="E545" s="44">
        <f t="shared" si="56"/>
        <v>0</v>
      </c>
      <c r="F545" s="43">
        <f t="shared" si="59"/>
        <v>0</v>
      </c>
      <c r="G545" s="45" t="e">
        <f>IF(AND(C545&lt;&gt;"",SUM(G$27:G544)&lt;E$19),$E$19/$E$23,0)</f>
        <v>#N/A</v>
      </c>
      <c r="H545" s="43">
        <f t="shared" si="60"/>
        <v>0</v>
      </c>
      <c r="I545" s="43">
        <f t="shared" si="62"/>
        <v>0</v>
      </c>
      <c r="J545" s="78" t="str">
        <f t="shared" si="61"/>
        <v>2065–2066</v>
      </c>
      <c r="K545" s="78"/>
      <c r="L545" s="89"/>
      <c r="M545" s="78"/>
      <c r="N545" s="87"/>
      <c r="O545" s="79"/>
      <c r="Q545" s="46"/>
    </row>
    <row r="546" spans="1:17" s="40" customFormat="1" ht="20.25" customHeight="1" x14ac:dyDescent="0.2">
      <c r="A546" s="41">
        <v>60541</v>
      </c>
      <c r="B546" s="42">
        <f t="shared" si="57"/>
        <v>0</v>
      </c>
      <c r="C546" s="117"/>
      <c r="D546" s="43">
        <f t="shared" si="58"/>
        <v>0</v>
      </c>
      <c r="E546" s="44">
        <f t="shared" si="56"/>
        <v>0</v>
      </c>
      <c r="F546" s="43">
        <f t="shared" si="59"/>
        <v>0</v>
      </c>
      <c r="G546" s="45" t="e">
        <f>IF(AND(C546&lt;&gt;"",SUM(G$27:G545)&lt;E$19),$E$19/$E$23,0)</f>
        <v>#N/A</v>
      </c>
      <c r="H546" s="43">
        <f t="shared" si="60"/>
        <v>0</v>
      </c>
      <c r="I546" s="43">
        <f t="shared" si="62"/>
        <v>0</v>
      </c>
      <c r="J546" s="78" t="str">
        <f t="shared" si="61"/>
        <v>2065–2066</v>
      </c>
      <c r="K546" s="78"/>
      <c r="L546" s="89"/>
      <c r="M546" s="78"/>
      <c r="N546" s="87"/>
      <c r="O546" s="79"/>
      <c r="Q546" s="46"/>
    </row>
    <row r="547" spans="1:17" s="40" customFormat="1" ht="20.25" customHeight="1" x14ac:dyDescent="0.2">
      <c r="A547" s="41">
        <v>60572</v>
      </c>
      <c r="B547" s="42">
        <f t="shared" si="57"/>
        <v>0</v>
      </c>
      <c r="C547" s="117"/>
      <c r="D547" s="43">
        <f t="shared" si="58"/>
        <v>0</v>
      </c>
      <c r="E547" s="44">
        <f t="shared" si="56"/>
        <v>0</v>
      </c>
      <c r="F547" s="43">
        <f t="shared" si="59"/>
        <v>0</v>
      </c>
      <c r="G547" s="45" t="e">
        <f>IF(AND(C547&lt;&gt;"",SUM(G$27:G546)&lt;E$19),$E$19/$E$23,0)</f>
        <v>#N/A</v>
      </c>
      <c r="H547" s="43">
        <f t="shared" si="60"/>
        <v>0</v>
      </c>
      <c r="I547" s="43">
        <f t="shared" si="62"/>
        <v>0</v>
      </c>
      <c r="J547" s="78" t="str">
        <f t="shared" si="61"/>
        <v>2065–2066</v>
      </c>
      <c r="K547" s="78"/>
      <c r="L547" s="89"/>
      <c r="M547" s="78"/>
      <c r="N547" s="87"/>
      <c r="O547" s="79"/>
      <c r="Q547" s="46"/>
    </row>
    <row r="548" spans="1:17" s="40" customFormat="1" ht="20.25" customHeight="1" x14ac:dyDescent="0.2">
      <c r="A548" s="41">
        <v>60602</v>
      </c>
      <c r="B548" s="42">
        <f t="shared" si="57"/>
        <v>0</v>
      </c>
      <c r="C548" s="117"/>
      <c r="D548" s="43">
        <f t="shared" si="58"/>
        <v>0</v>
      </c>
      <c r="E548" s="44">
        <f t="shared" si="56"/>
        <v>0</v>
      </c>
      <c r="F548" s="43">
        <f t="shared" si="59"/>
        <v>0</v>
      </c>
      <c r="G548" s="45" t="e">
        <f>IF(AND(C548&lt;&gt;"",SUM(G$27:G547)&lt;E$19),$E$19/$E$23,0)</f>
        <v>#N/A</v>
      </c>
      <c r="H548" s="43">
        <f t="shared" si="60"/>
        <v>0</v>
      </c>
      <c r="I548" s="43">
        <f t="shared" si="62"/>
        <v>0</v>
      </c>
      <c r="J548" s="78" t="str">
        <f t="shared" si="61"/>
        <v>2065–2066</v>
      </c>
      <c r="K548" s="78"/>
      <c r="L548" s="89"/>
      <c r="M548" s="78"/>
      <c r="N548" s="87"/>
      <c r="O548" s="79"/>
      <c r="Q548" s="46"/>
    </row>
    <row r="549" spans="1:17" s="40" customFormat="1" ht="20.25" customHeight="1" x14ac:dyDescent="0.2">
      <c r="A549" s="41">
        <v>60633</v>
      </c>
      <c r="B549" s="42">
        <f t="shared" si="57"/>
        <v>0</v>
      </c>
      <c r="C549" s="117"/>
      <c r="D549" s="43">
        <f t="shared" si="58"/>
        <v>0</v>
      </c>
      <c r="E549" s="44">
        <f t="shared" si="56"/>
        <v>0</v>
      </c>
      <c r="F549" s="43">
        <f t="shared" si="59"/>
        <v>0</v>
      </c>
      <c r="G549" s="45" t="e">
        <f>IF(AND(C549&lt;&gt;"",SUM(G$27:G548)&lt;E$19),$E$19/$E$23,0)</f>
        <v>#N/A</v>
      </c>
      <c r="H549" s="43">
        <f t="shared" si="60"/>
        <v>0</v>
      </c>
      <c r="I549" s="43">
        <f t="shared" si="62"/>
        <v>0</v>
      </c>
      <c r="J549" s="78" t="str">
        <f t="shared" si="61"/>
        <v>2065–2066</v>
      </c>
      <c r="K549" s="78"/>
      <c r="L549" s="89"/>
      <c r="M549" s="78"/>
      <c r="N549" s="87"/>
      <c r="O549" s="79"/>
      <c r="Q549" s="46"/>
    </row>
    <row r="550" spans="1:17" s="40" customFormat="1" ht="20.25" customHeight="1" x14ac:dyDescent="0.2">
      <c r="A550" s="41">
        <v>60664</v>
      </c>
      <c r="B550" s="42">
        <f t="shared" si="57"/>
        <v>0</v>
      </c>
      <c r="C550" s="117"/>
      <c r="D550" s="43">
        <f t="shared" si="58"/>
        <v>0</v>
      </c>
      <c r="E550" s="44">
        <f t="shared" si="56"/>
        <v>0</v>
      </c>
      <c r="F550" s="43">
        <f t="shared" si="59"/>
        <v>0</v>
      </c>
      <c r="G550" s="45" t="e">
        <f>IF(AND(C550&lt;&gt;"",SUM(G$27:G549)&lt;E$19),$E$19/$E$23,0)</f>
        <v>#N/A</v>
      </c>
      <c r="H550" s="43">
        <f t="shared" si="60"/>
        <v>0</v>
      </c>
      <c r="I550" s="43">
        <f t="shared" si="62"/>
        <v>0</v>
      </c>
      <c r="J550" s="78" t="str">
        <f t="shared" si="61"/>
        <v>2065–2066</v>
      </c>
      <c r="K550" s="78"/>
      <c r="L550" s="89"/>
      <c r="M550" s="78"/>
      <c r="N550" s="87"/>
      <c r="O550" s="79"/>
      <c r="Q550" s="46"/>
    </row>
    <row r="551" spans="1:17" s="40" customFormat="1" ht="20.25" customHeight="1" x14ac:dyDescent="0.2">
      <c r="A551" s="41">
        <v>60692</v>
      </c>
      <c r="B551" s="42">
        <f t="shared" si="57"/>
        <v>0</v>
      </c>
      <c r="C551" s="117"/>
      <c r="D551" s="43">
        <f t="shared" si="58"/>
        <v>0</v>
      </c>
      <c r="E551" s="44">
        <f t="shared" si="56"/>
        <v>0</v>
      </c>
      <c r="F551" s="43">
        <f t="shared" si="59"/>
        <v>0</v>
      </c>
      <c r="G551" s="45" t="e">
        <f>IF(AND(C551&lt;&gt;"",SUM(G$27:G550)&lt;E$19),$E$19/$E$23,0)</f>
        <v>#N/A</v>
      </c>
      <c r="H551" s="43">
        <f t="shared" si="60"/>
        <v>0</v>
      </c>
      <c r="I551" s="43">
        <f t="shared" si="62"/>
        <v>0</v>
      </c>
      <c r="J551" s="78" t="str">
        <f t="shared" si="61"/>
        <v>2065–2066</v>
      </c>
      <c r="K551" s="78"/>
      <c r="L551" s="89"/>
      <c r="M551" s="78"/>
      <c r="N551" s="87"/>
      <c r="O551" s="79"/>
      <c r="Q551" s="46"/>
    </row>
    <row r="552" spans="1:17" s="40" customFormat="1" ht="20.25" customHeight="1" x14ac:dyDescent="0.2">
      <c r="A552" s="41">
        <v>60723</v>
      </c>
      <c r="B552" s="42">
        <f t="shared" si="57"/>
        <v>0</v>
      </c>
      <c r="C552" s="117"/>
      <c r="D552" s="43">
        <f t="shared" si="58"/>
        <v>0</v>
      </c>
      <c r="E552" s="44">
        <f t="shared" si="56"/>
        <v>0</v>
      </c>
      <c r="F552" s="43">
        <f t="shared" si="59"/>
        <v>0</v>
      </c>
      <c r="G552" s="45" t="e">
        <f>IF(AND(C552&lt;&gt;"",SUM(G$27:G551)&lt;E$19),$E$19/$E$23,0)</f>
        <v>#N/A</v>
      </c>
      <c r="H552" s="43">
        <f t="shared" si="60"/>
        <v>0</v>
      </c>
      <c r="I552" s="43">
        <f t="shared" si="62"/>
        <v>0</v>
      </c>
      <c r="J552" s="78" t="str">
        <f t="shared" si="61"/>
        <v>2065–2066</v>
      </c>
      <c r="K552" s="78"/>
      <c r="L552" s="89"/>
      <c r="M552" s="78"/>
      <c r="N552" s="87"/>
      <c r="O552" s="79"/>
      <c r="Q552" s="46"/>
    </row>
    <row r="553" spans="1:17" s="40" customFormat="1" ht="20.25" customHeight="1" x14ac:dyDescent="0.2">
      <c r="A553" s="41">
        <v>60753</v>
      </c>
      <c r="B553" s="42">
        <f t="shared" si="57"/>
        <v>0</v>
      </c>
      <c r="C553" s="117"/>
      <c r="D553" s="43">
        <f t="shared" si="58"/>
        <v>0</v>
      </c>
      <c r="E553" s="44">
        <f t="shared" si="56"/>
        <v>0</v>
      </c>
      <c r="F553" s="43">
        <f t="shared" si="59"/>
        <v>0</v>
      </c>
      <c r="G553" s="45" t="e">
        <f>IF(AND(C553&lt;&gt;"",SUM(G$27:G552)&lt;E$19),$E$19/$E$23,0)</f>
        <v>#N/A</v>
      </c>
      <c r="H553" s="43">
        <f t="shared" si="60"/>
        <v>0</v>
      </c>
      <c r="I553" s="43">
        <f t="shared" si="62"/>
        <v>0</v>
      </c>
      <c r="J553" s="78" t="str">
        <f t="shared" si="61"/>
        <v>2065–2066</v>
      </c>
      <c r="K553" s="78"/>
      <c r="L553" s="89"/>
      <c r="M553" s="78"/>
      <c r="N553" s="87"/>
      <c r="O553" s="79"/>
      <c r="Q553" s="46"/>
    </row>
    <row r="554" spans="1:17" s="40" customFormat="1" ht="20.25" customHeight="1" x14ac:dyDescent="0.2">
      <c r="A554" s="41">
        <v>60784</v>
      </c>
      <c r="B554" s="42">
        <f t="shared" si="57"/>
        <v>0</v>
      </c>
      <c r="C554" s="117"/>
      <c r="D554" s="43">
        <f t="shared" si="58"/>
        <v>0</v>
      </c>
      <c r="E554" s="44">
        <f t="shared" si="56"/>
        <v>0</v>
      </c>
      <c r="F554" s="43">
        <f t="shared" si="59"/>
        <v>0</v>
      </c>
      <c r="G554" s="45" t="e">
        <f>IF(AND(C554&lt;&gt;"",SUM(G$27:G553)&lt;E$19),$E$19/$E$23,0)</f>
        <v>#N/A</v>
      </c>
      <c r="H554" s="43">
        <f t="shared" si="60"/>
        <v>0</v>
      </c>
      <c r="I554" s="43">
        <f t="shared" si="62"/>
        <v>0</v>
      </c>
      <c r="J554" s="78" t="str">
        <f t="shared" si="61"/>
        <v>2065–2066</v>
      </c>
      <c r="K554" s="78"/>
      <c r="L554" s="89"/>
      <c r="M554" s="78"/>
      <c r="N554" s="87"/>
      <c r="O554" s="79"/>
      <c r="Q554" s="46"/>
    </row>
    <row r="555" spans="1:17" s="40" customFormat="1" ht="20.25" customHeight="1" x14ac:dyDescent="0.2">
      <c r="A555" s="41">
        <v>60814</v>
      </c>
      <c r="B555" s="42">
        <f t="shared" si="57"/>
        <v>0</v>
      </c>
      <c r="C555" s="117"/>
      <c r="D555" s="43">
        <f t="shared" si="58"/>
        <v>0</v>
      </c>
      <c r="E555" s="44">
        <f t="shared" si="56"/>
        <v>0</v>
      </c>
      <c r="F555" s="43">
        <f t="shared" si="59"/>
        <v>0</v>
      </c>
      <c r="G555" s="45" t="e">
        <f>IF(AND(C555&lt;&gt;"",SUM(G$27:G554)&lt;E$19),$E$19/$E$23,0)</f>
        <v>#N/A</v>
      </c>
      <c r="H555" s="43">
        <f t="shared" si="60"/>
        <v>0</v>
      </c>
      <c r="I555" s="43">
        <f t="shared" si="62"/>
        <v>0</v>
      </c>
      <c r="J555" s="78" t="str">
        <f t="shared" si="61"/>
        <v>2066–2067</v>
      </c>
      <c r="K555" s="78"/>
      <c r="L555" s="89"/>
      <c r="M555" s="78"/>
      <c r="N555" s="87"/>
      <c r="O555" s="79"/>
      <c r="Q555" s="46"/>
    </row>
    <row r="556" spans="1:17" s="40" customFormat="1" ht="20.25" customHeight="1" x14ac:dyDescent="0.2">
      <c r="A556" s="41">
        <v>60845</v>
      </c>
      <c r="B556" s="42">
        <f t="shared" si="57"/>
        <v>0</v>
      </c>
      <c r="C556" s="117"/>
      <c r="D556" s="43">
        <f t="shared" si="58"/>
        <v>0</v>
      </c>
      <c r="E556" s="44">
        <f t="shared" si="56"/>
        <v>0</v>
      </c>
      <c r="F556" s="43">
        <f t="shared" si="59"/>
        <v>0</v>
      </c>
      <c r="G556" s="45" t="e">
        <f>IF(AND(C556&lt;&gt;"",SUM(G$27:G555)&lt;E$19),$E$19/$E$23,0)</f>
        <v>#N/A</v>
      </c>
      <c r="H556" s="43">
        <f t="shared" si="60"/>
        <v>0</v>
      </c>
      <c r="I556" s="43">
        <f t="shared" si="62"/>
        <v>0</v>
      </c>
      <c r="J556" s="78" t="str">
        <f t="shared" si="61"/>
        <v>2066–2067</v>
      </c>
      <c r="K556" s="78"/>
      <c r="L556" s="89"/>
      <c r="M556" s="78"/>
      <c r="N556" s="87"/>
      <c r="O556" s="79"/>
      <c r="Q556" s="46"/>
    </row>
    <row r="557" spans="1:17" s="40" customFormat="1" ht="20.25" customHeight="1" x14ac:dyDescent="0.2">
      <c r="A557" s="41">
        <v>60876</v>
      </c>
      <c r="B557" s="42">
        <f t="shared" si="57"/>
        <v>0</v>
      </c>
      <c r="C557" s="117"/>
      <c r="D557" s="43">
        <f t="shared" si="58"/>
        <v>0</v>
      </c>
      <c r="E557" s="44">
        <f t="shared" si="56"/>
        <v>0</v>
      </c>
      <c r="F557" s="43">
        <f t="shared" si="59"/>
        <v>0</v>
      </c>
      <c r="G557" s="45" t="e">
        <f>IF(AND(C557&lt;&gt;"",SUM(G$27:G556)&lt;E$19),$E$19/$E$23,0)</f>
        <v>#N/A</v>
      </c>
      <c r="H557" s="43">
        <f t="shared" si="60"/>
        <v>0</v>
      </c>
      <c r="I557" s="43">
        <f t="shared" si="62"/>
        <v>0</v>
      </c>
      <c r="J557" s="78" t="str">
        <f t="shared" si="61"/>
        <v>2066–2067</v>
      </c>
      <c r="K557" s="78"/>
      <c r="L557" s="89"/>
      <c r="M557" s="78"/>
      <c r="N557" s="87"/>
      <c r="O557" s="79"/>
      <c r="Q557" s="46"/>
    </row>
    <row r="558" spans="1:17" s="40" customFormat="1" ht="20.25" customHeight="1" x14ac:dyDescent="0.2">
      <c r="A558" s="41">
        <v>60906</v>
      </c>
      <c r="B558" s="42">
        <f t="shared" si="57"/>
        <v>0</v>
      </c>
      <c r="C558" s="117"/>
      <c r="D558" s="43">
        <f t="shared" si="58"/>
        <v>0</v>
      </c>
      <c r="E558" s="44">
        <f t="shared" si="56"/>
        <v>0</v>
      </c>
      <c r="F558" s="43">
        <f t="shared" si="59"/>
        <v>0</v>
      </c>
      <c r="G558" s="45" t="e">
        <f>IF(AND(C558&lt;&gt;"",SUM(G$27:G557)&lt;E$19),$E$19/$E$23,0)</f>
        <v>#N/A</v>
      </c>
      <c r="H558" s="43">
        <f t="shared" si="60"/>
        <v>0</v>
      </c>
      <c r="I558" s="43">
        <f t="shared" si="62"/>
        <v>0</v>
      </c>
      <c r="J558" s="78" t="str">
        <f t="shared" si="61"/>
        <v>2066–2067</v>
      </c>
      <c r="K558" s="78"/>
      <c r="L558" s="89"/>
      <c r="M558" s="78"/>
      <c r="N558" s="87"/>
      <c r="O558" s="79"/>
      <c r="Q558" s="46"/>
    </row>
    <row r="559" spans="1:17" s="40" customFormat="1" ht="20.25" customHeight="1" x14ac:dyDescent="0.2">
      <c r="A559" s="41">
        <v>60937</v>
      </c>
      <c r="B559" s="42">
        <f t="shared" si="57"/>
        <v>0</v>
      </c>
      <c r="C559" s="117"/>
      <c r="D559" s="43">
        <f t="shared" si="58"/>
        <v>0</v>
      </c>
      <c r="E559" s="44">
        <f t="shared" si="56"/>
        <v>0</v>
      </c>
      <c r="F559" s="43">
        <f t="shared" si="59"/>
        <v>0</v>
      </c>
      <c r="G559" s="45" t="e">
        <f>IF(AND(C559&lt;&gt;"",SUM(G$27:G558)&lt;E$19),$E$19/$E$23,0)</f>
        <v>#N/A</v>
      </c>
      <c r="H559" s="43">
        <f t="shared" si="60"/>
        <v>0</v>
      </c>
      <c r="I559" s="43">
        <f t="shared" si="62"/>
        <v>0</v>
      </c>
      <c r="J559" s="78" t="str">
        <f t="shared" si="61"/>
        <v>2066–2067</v>
      </c>
      <c r="K559" s="78"/>
      <c r="L559" s="89"/>
      <c r="M559" s="78"/>
      <c r="N559" s="87"/>
      <c r="O559" s="79"/>
      <c r="Q559" s="46"/>
    </row>
    <row r="560" spans="1:17" s="40" customFormat="1" ht="20.25" customHeight="1" x14ac:dyDescent="0.2">
      <c r="A560" s="41">
        <v>60967</v>
      </c>
      <c r="B560" s="42">
        <f t="shared" si="57"/>
        <v>0</v>
      </c>
      <c r="C560" s="117"/>
      <c r="D560" s="43">
        <f t="shared" si="58"/>
        <v>0</v>
      </c>
      <c r="E560" s="44">
        <f t="shared" si="56"/>
        <v>0</v>
      </c>
      <c r="F560" s="43">
        <f t="shared" si="59"/>
        <v>0</v>
      </c>
      <c r="G560" s="45" t="e">
        <f>IF(AND(C560&lt;&gt;"",SUM(G$27:G559)&lt;E$19),$E$19/$E$23,0)</f>
        <v>#N/A</v>
      </c>
      <c r="H560" s="43">
        <f t="shared" si="60"/>
        <v>0</v>
      </c>
      <c r="I560" s="43">
        <f t="shared" si="62"/>
        <v>0</v>
      </c>
      <c r="J560" s="78" t="str">
        <f t="shared" si="61"/>
        <v>2066–2067</v>
      </c>
      <c r="K560" s="78"/>
      <c r="L560" s="89"/>
      <c r="M560" s="78"/>
      <c r="N560" s="87"/>
      <c r="O560" s="79"/>
      <c r="Q560" s="46"/>
    </row>
    <row r="561" spans="1:17" s="40" customFormat="1" ht="20.25" customHeight="1" x14ac:dyDescent="0.2">
      <c r="A561" s="41">
        <v>60998</v>
      </c>
      <c r="B561" s="42">
        <f t="shared" si="57"/>
        <v>0</v>
      </c>
      <c r="C561" s="117"/>
      <c r="D561" s="43">
        <f t="shared" si="58"/>
        <v>0</v>
      </c>
      <c r="E561" s="44">
        <f t="shared" si="56"/>
        <v>0</v>
      </c>
      <c r="F561" s="43">
        <f t="shared" si="59"/>
        <v>0</v>
      </c>
      <c r="G561" s="45" t="e">
        <f>IF(AND(C561&lt;&gt;"",SUM(G$27:G560)&lt;E$19),$E$19/$E$23,0)</f>
        <v>#N/A</v>
      </c>
      <c r="H561" s="43">
        <f t="shared" si="60"/>
        <v>0</v>
      </c>
      <c r="I561" s="43">
        <f t="shared" si="62"/>
        <v>0</v>
      </c>
      <c r="J561" s="78" t="str">
        <f t="shared" si="61"/>
        <v>2066–2067</v>
      </c>
      <c r="K561" s="78"/>
      <c r="L561" s="89"/>
      <c r="M561" s="78"/>
      <c r="N561" s="87"/>
      <c r="O561" s="79"/>
      <c r="Q561" s="46"/>
    </row>
    <row r="562" spans="1:17" s="40" customFormat="1" ht="20.25" customHeight="1" x14ac:dyDescent="0.2">
      <c r="A562" s="41">
        <v>61029</v>
      </c>
      <c r="B562" s="42">
        <f t="shared" si="57"/>
        <v>0</v>
      </c>
      <c r="C562" s="117"/>
      <c r="D562" s="43">
        <f t="shared" si="58"/>
        <v>0</v>
      </c>
      <c r="E562" s="44">
        <f t="shared" si="56"/>
        <v>0</v>
      </c>
      <c r="F562" s="43">
        <f t="shared" si="59"/>
        <v>0</v>
      </c>
      <c r="G562" s="45" t="e">
        <f>IF(AND(C562&lt;&gt;"",SUM(G$27:G561)&lt;E$19),$E$19/$E$23,0)</f>
        <v>#N/A</v>
      </c>
      <c r="H562" s="43">
        <f t="shared" si="60"/>
        <v>0</v>
      </c>
      <c r="I562" s="43">
        <f t="shared" si="62"/>
        <v>0</v>
      </c>
      <c r="J562" s="78" t="str">
        <f t="shared" si="61"/>
        <v>2066–2067</v>
      </c>
      <c r="K562" s="78"/>
      <c r="L562" s="89"/>
      <c r="M562" s="78"/>
      <c r="N562" s="87"/>
      <c r="O562" s="79"/>
      <c r="Q562" s="46"/>
    </row>
    <row r="563" spans="1:17" s="40" customFormat="1" ht="20.25" customHeight="1" x14ac:dyDescent="0.2">
      <c r="A563" s="41">
        <v>61057</v>
      </c>
      <c r="B563" s="42">
        <f t="shared" si="57"/>
        <v>0</v>
      </c>
      <c r="C563" s="117"/>
      <c r="D563" s="43">
        <f t="shared" si="58"/>
        <v>0</v>
      </c>
      <c r="E563" s="44">
        <f t="shared" si="56"/>
        <v>0</v>
      </c>
      <c r="F563" s="43">
        <f t="shared" si="59"/>
        <v>0</v>
      </c>
      <c r="G563" s="45" t="e">
        <f>IF(AND(C563&lt;&gt;"",SUM(G$27:G562)&lt;E$19),$E$19/$E$23,0)</f>
        <v>#N/A</v>
      </c>
      <c r="H563" s="43">
        <f t="shared" si="60"/>
        <v>0</v>
      </c>
      <c r="I563" s="43">
        <f t="shared" si="62"/>
        <v>0</v>
      </c>
      <c r="J563" s="78" t="str">
        <f t="shared" si="61"/>
        <v>2066–2067</v>
      </c>
      <c r="K563" s="78"/>
      <c r="L563" s="89"/>
      <c r="M563" s="78"/>
      <c r="N563" s="87"/>
      <c r="O563" s="79"/>
      <c r="Q563" s="46"/>
    </row>
    <row r="564" spans="1:17" s="40" customFormat="1" ht="20.25" customHeight="1" x14ac:dyDescent="0.2">
      <c r="A564" s="41">
        <v>61088</v>
      </c>
      <c r="B564" s="42">
        <f t="shared" si="57"/>
        <v>0</v>
      </c>
      <c r="C564" s="117"/>
      <c r="D564" s="43">
        <f t="shared" si="58"/>
        <v>0</v>
      </c>
      <c r="E564" s="44">
        <f t="shared" si="56"/>
        <v>0</v>
      </c>
      <c r="F564" s="43">
        <f t="shared" si="59"/>
        <v>0</v>
      </c>
      <c r="G564" s="45" t="e">
        <f>IF(AND(C564&lt;&gt;"",SUM(G$27:G563)&lt;E$19),$E$19/$E$23,0)</f>
        <v>#N/A</v>
      </c>
      <c r="H564" s="43">
        <f t="shared" si="60"/>
        <v>0</v>
      </c>
      <c r="I564" s="43">
        <f t="shared" si="62"/>
        <v>0</v>
      </c>
      <c r="J564" s="78" t="str">
        <f t="shared" si="61"/>
        <v>2066–2067</v>
      </c>
      <c r="K564" s="78"/>
      <c r="L564" s="89"/>
      <c r="M564" s="78"/>
      <c r="N564" s="87"/>
      <c r="O564" s="79"/>
      <c r="Q564" s="46"/>
    </row>
    <row r="565" spans="1:17" s="40" customFormat="1" ht="20.25" customHeight="1" x14ac:dyDescent="0.2">
      <c r="A565" s="41">
        <v>61118</v>
      </c>
      <c r="B565" s="42">
        <f t="shared" si="57"/>
        <v>0</v>
      </c>
      <c r="C565" s="117"/>
      <c r="D565" s="43">
        <f t="shared" si="58"/>
        <v>0</v>
      </c>
      <c r="E565" s="44">
        <f t="shared" si="56"/>
        <v>0</v>
      </c>
      <c r="F565" s="43">
        <f t="shared" si="59"/>
        <v>0</v>
      </c>
      <c r="G565" s="45" t="e">
        <f>IF(AND(C565&lt;&gt;"",SUM(G$27:G564)&lt;E$19),$E$19/$E$23,0)</f>
        <v>#N/A</v>
      </c>
      <c r="H565" s="43">
        <f t="shared" si="60"/>
        <v>0</v>
      </c>
      <c r="I565" s="43">
        <f t="shared" si="62"/>
        <v>0</v>
      </c>
      <c r="J565" s="78" t="str">
        <f t="shared" si="61"/>
        <v>2066–2067</v>
      </c>
      <c r="K565" s="78"/>
      <c r="L565" s="89"/>
      <c r="M565" s="78"/>
      <c r="N565" s="87"/>
      <c r="O565" s="79"/>
      <c r="Q565" s="46"/>
    </row>
    <row r="566" spans="1:17" s="40" customFormat="1" ht="20.25" customHeight="1" x14ac:dyDescent="0.2">
      <c r="A566" s="41">
        <v>61149</v>
      </c>
      <c r="B566" s="42">
        <f t="shared" si="57"/>
        <v>0</v>
      </c>
      <c r="C566" s="117"/>
      <c r="D566" s="43">
        <f t="shared" si="58"/>
        <v>0</v>
      </c>
      <c r="E566" s="44">
        <f t="shared" si="56"/>
        <v>0</v>
      </c>
      <c r="F566" s="43">
        <f t="shared" si="59"/>
        <v>0</v>
      </c>
      <c r="G566" s="45" t="e">
        <f>IF(AND(C566&lt;&gt;"",SUM(G$27:G565)&lt;E$19),$E$19/$E$23,0)</f>
        <v>#N/A</v>
      </c>
      <c r="H566" s="43">
        <f t="shared" si="60"/>
        <v>0</v>
      </c>
      <c r="I566" s="43">
        <f t="shared" si="62"/>
        <v>0</v>
      </c>
      <c r="J566" s="78" t="str">
        <f t="shared" si="61"/>
        <v>2066–2067</v>
      </c>
      <c r="K566" s="78"/>
      <c r="L566" s="89"/>
      <c r="M566" s="78"/>
      <c r="N566" s="87"/>
      <c r="O566" s="79"/>
      <c r="Q566" s="46"/>
    </row>
    <row r="567" spans="1:17" s="40" customFormat="1" ht="20.25" customHeight="1" x14ac:dyDescent="0.2">
      <c r="A567" s="41">
        <v>61179</v>
      </c>
      <c r="B567" s="42">
        <f t="shared" si="57"/>
        <v>0</v>
      </c>
      <c r="C567" s="117"/>
      <c r="D567" s="43">
        <f t="shared" si="58"/>
        <v>0</v>
      </c>
      <c r="E567" s="44">
        <f t="shared" si="56"/>
        <v>0</v>
      </c>
      <c r="F567" s="43">
        <f t="shared" si="59"/>
        <v>0</v>
      </c>
      <c r="G567" s="45" t="e">
        <f>IF(AND(C567&lt;&gt;"",SUM(G$27:G566)&lt;E$19),$E$19/$E$23,0)</f>
        <v>#N/A</v>
      </c>
      <c r="H567" s="43">
        <f t="shared" si="60"/>
        <v>0</v>
      </c>
      <c r="I567" s="43">
        <f t="shared" si="62"/>
        <v>0</v>
      </c>
      <c r="J567" s="78" t="str">
        <f t="shared" si="61"/>
        <v>2067–2068</v>
      </c>
      <c r="K567" s="78"/>
      <c r="L567" s="89"/>
      <c r="M567" s="78"/>
      <c r="N567" s="87"/>
      <c r="O567" s="79"/>
      <c r="Q567" s="46"/>
    </row>
    <row r="568" spans="1:17" s="40" customFormat="1" ht="20.25" customHeight="1" x14ac:dyDescent="0.2">
      <c r="A568" s="41">
        <v>61210</v>
      </c>
      <c r="B568" s="42">
        <f t="shared" si="57"/>
        <v>0</v>
      </c>
      <c r="C568" s="117"/>
      <c r="D568" s="43">
        <f t="shared" si="58"/>
        <v>0</v>
      </c>
      <c r="E568" s="44">
        <f t="shared" si="56"/>
        <v>0</v>
      </c>
      <c r="F568" s="43">
        <f t="shared" si="59"/>
        <v>0</v>
      </c>
      <c r="G568" s="45" t="e">
        <f>IF(AND(C568&lt;&gt;"",SUM(G$27:G567)&lt;E$19),$E$19/$E$23,0)</f>
        <v>#N/A</v>
      </c>
      <c r="H568" s="43">
        <f t="shared" si="60"/>
        <v>0</v>
      </c>
      <c r="I568" s="43">
        <f t="shared" si="62"/>
        <v>0</v>
      </c>
      <c r="J568" s="78" t="str">
        <f t="shared" si="61"/>
        <v>2067–2068</v>
      </c>
      <c r="K568" s="78"/>
      <c r="L568" s="89"/>
      <c r="M568" s="78"/>
      <c r="N568" s="87"/>
      <c r="O568" s="79"/>
      <c r="Q568" s="46"/>
    </row>
    <row r="569" spans="1:17" s="40" customFormat="1" ht="20.25" customHeight="1" x14ac:dyDescent="0.2">
      <c r="A569" s="41">
        <v>61241</v>
      </c>
      <c r="B569" s="42">
        <f t="shared" si="57"/>
        <v>0</v>
      </c>
      <c r="C569" s="117"/>
      <c r="D569" s="43">
        <f t="shared" si="58"/>
        <v>0</v>
      </c>
      <c r="E569" s="44">
        <f t="shared" si="56"/>
        <v>0</v>
      </c>
      <c r="F569" s="43">
        <f t="shared" si="59"/>
        <v>0</v>
      </c>
      <c r="G569" s="45" t="e">
        <f>IF(AND(C569&lt;&gt;"",SUM(G$27:G568)&lt;E$19),$E$19/$E$23,0)</f>
        <v>#N/A</v>
      </c>
      <c r="H569" s="43">
        <f t="shared" si="60"/>
        <v>0</v>
      </c>
      <c r="I569" s="43">
        <f t="shared" si="62"/>
        <v>0</v>
      </c>
      <c r="J569" s="78" t="str">
        <f t="shared" si="61"/>
        <v>2067–2068</v>
      </c>
      <c r="K569" s="78"/>
      <c r="L569" s="89"/>
      <c r="M569" s="78"/>
      <c r="N569" s="87"/>
      <c r="O569" s="79"/>
      <c r="Q569" s="46"/>
    </row>
    <row r="570" spans="1:17" s="40" customFormat="1" ht="20.25" customHeight="1" x14ac:dyDescent="0.2">
      <c r="A570" s="41">
        <v>61271</v>
      </c>
      <c r="B570" s="42">
        <f t="shared" si="57"/>
        <v>0</v>
      </c>
      <c r="C570" s="117"/>
      <c r="D570" s="43">
        <f t="shared" si="58"/>
        <v>0</v>
      </c>
      <c r="E570" s="44">
        <f t="shared" si="56"/>
        <v>0</v>
      </c>
      <c r="F570" s="43">
        <f t="shared" si="59"/>
        <v>0</v>
      </c>
      <c r="G570" s="45" t="e">
        <f>IF(AND(C570&lt;&gt;"",SUM(G$27:G569)&lt;E$19),$E$19/$E$23,0)</f>
        <v>#N/A</v>
      </c>
      <c r="H570" s="43">
        <f t="shared" si="60"/>
        <v>0</v>
      </c>
      <c r="I570" s="43">
        <f t="shared" si="62"/>
        <v>0</v>
      </c>
      <c r="J570" s="78" t="str">
        <f t="shared" si="61"/>
        <v>2067–2068</v>
      </c>
      <c r="K570" s="78"/>
      <c r="L570" s="89"/>
      <c r="M570" s="78"/>
      <c r="N570" s="87"/>
      <c r="O570" s="79"/>
      <c r="Q570" s="46"/>
    </row>
    <row r="571" spans="1:17" s="40" customFormat="1" ht="20.25" customHeight="1" x14ac:dyDescent="0.2">
      <c r="A571" s="41">
        <v>61302</v>
      </c>
      <c r="B571" s="42">
        <f t="shared" si="57"/>
        <v>0</v>
      </c>
      <c r="C571" s="117"/>
      <c r="D571" s="43">
        <f t="shared" si="58"/>
        <v>0</v>
      </c>
      <c r="E571" s="44">
        <f t="shared" si="56"/>
        <v>0</v>
      </c>
      <c r="F571" s="43">
        <f t="shared" si="59"/>
        <v>0</v>
      </c>
      <c r="G571" s="45" t="e">
        <f>IF(AND(C571&lt;&gt;"",SUM(G$27:G570)&lt;E$19),$E$19/$E$23,0)</f>
        <v>#N/A</v>
      </c>
      <c r="H571" s="43">
        <f t="shared" si="60"/>
        <v>0</v>
      </c>
      <c r="I571" s="43">
        <f t="shared" si="62"/>
        <v>0</v>
      </c>
      <c r="J571" s="78" t="str">
        <f t="shared" si="61"/>
        <v>2067–2068</v>
      </c>
      <c r="K571" s="78"/>
      <c r="L571" s="89"/>
      <c r="M571" s="78"/>
      <c r="N571" s="87"/>
      <c r="O571" s="79"/>
      <c r="Q571" s="46"/>
    </row>
    <row r="572" spans="1:17" s="40" customFormat="1" ht="20.25" customHeight="1" x14ac:dyDescent="0.2">
      <c r="A572" s="41">
        <v>61332</v>
      </c>
      <c r="B572" s="42">
        <f t="shared" si="57"/>
        <v>0</v>
      </c>
      <c r="C572" s="117"/>
      <c r="D572" s="43">
        <f t="shared" si="58"/>
        <v>0</v>
      </c>
      <c r="E572" s="44">
        <f t="shared" si="56"/>
        <v>0</v>
      </c>
      <c r="F572" s="43">
        <f t="shared" si="59"/>
        <v>0</v>
      </c>
      <c r="G572" s="45" t="e">
        <f>IF(AND(C572&lt;&gt;"",SUM(G$27:G571)&lt;E$19),$E$19/$E$23,0)</f>
        <v>#N/A</v>
      </c>
      <c r="H572" s="43">
        <f t="shared" si="60"/>
        <v>0</v>
      </c>
      <c r="I572" s="43">
        <f t="shared" si="62"/>
        <v>0</v>
      </c>
      <c r="J572" s="78" t="str">
        <f t="shared" si="61"/>
        <v>2067–2068</v>
      </c>
      <c r="K572" s="78"/>
      <c r="L572" s="89"/>
      <c r="M572" s="78"/>
      <c r="N572" s="87"/>
      <c r="O572" s="79"/>
      <c r="Q572" s="46"/>
    </row>
    <row r="573" spans="1:17" s="40" customFormat="1" ht="20.25" customHeight="1" x14ac:dyDescent="0.2">
      <c r="A573" s="41">
        <v>61363</v>
      </c>
      <c r="B573" s="42">
        <f t="shared" si="57"/>
        <v>0</v>
      </c>
      <c r="C573" s="117"/>
      <c r="D573" s="43">
        <f t="shared" si="58"/>
        <v>0</v>
      </c>
      <c r="E573" s="44">
        <f t="shared" si="56"/>
        <v>0</v>
      </c>
      <c r="F573" s="43">
        <f t="shared" si="59"/>
        <v>0</v>
      </c>
      <c r="G573" s="45" t="e">
        <f>IF(AND(C573&lt;&gt;"",SUM(G$27:G572)&lt;E$19),$E$19/$E$23,0)</f>
        <v>#N/A</v>
      </c>
      <c r="H573" s="43">
        <f t="shared" si="60"/>
        <v>0</v>
      </c>
      <c r="I573" s="43">
        <f t="shared" si="62"/>
        <v>0</v>
      </c>
      <c r="J573" s="78" t="str">
        <f t="shared" si="61"/>
        <v>2067–2068</v>
      </c>
      <c r="K573" s="78"/>
      <c r="L573" s="89"/>
      <c r="M573" s="78"/>
      <c r="N573" s="87"/>
      <c r="O573" s="79"/>
      <c r="Q573" s="46"/>
    </row>
    <row r="574" spans="1:17" s="40" customFormat="1" ht="20.25" customHeight="1" x14ac:dyDescent="0.2">
      <c r="A574" s="41">
        <v>61394</v>
      </c>
      <c r="B574" s="42">
        <f t="shared" si="57"/>
        <v>0</v>
      </c>
      <c r="C574" s="117"/>
      <c r="D574" s="43">
        <f t="shared" si="58"/>
        <v>0</v>
      </c>
      <c r="E574" s="44">
        <f t="shared" si="56"/>
        <v>0</v>
      </c>
      <c r="F574" s="43">
        <f t="shared" si="59"/>
        <v>0</v>
      </c>
      <c r="G574" s="45" t="e">
        <f>IF(AND(C574&lt;&gt;"",SUM(G$27:G573)&lt;E$19),$E$19/$E$23,0)</f>
        <v>#N/A</v>
      </c>
      <c r="H574" s="43">
        <f t="shared" si="60"/>
        <v>0</v>
      </c>
      <c r="I574" s="43">
        <f t="shared" si="62"/>
        <v>0</v>
      </c>
      <c r="J574" s="78" t="str">
        <f t="shared" si="61"/>
        <v>2067–2068</v>
      </c>
      <c r="K574" s="78"/>
      <c r="L574" s="89"/>
      <c r="M574" s="78"/>
      <c r="N574" s="87"/>
      <c r="O574" s="79"/>
      <c r="Q574" s="46"/>
    </row>
    <row r="575" spans="1:17" s="40" customFormat="1" ht="20.25" customHeight="1" x14ac:dyDescent="0.2">
      <c r="A575" s="41">
        <v>61423</v>
      </c>
      <c r="B575" s="42">
        <f t="shared" si="57"/>
        <v>0</v>
      </c>
      <c r="C575" s="117"/>
      <c r="D575" s="43">
        <f t="shared" si="58"/>
        <v>0</v>
      </c>
      <c r="E575" s="44">
        <f t="shared" si="56"/>
        <v>0</v>
      </c>
      <c r="F575" s="43">
        <f t="shared" si="59"/>
        <v>0</v>
      </c>
      <c r="G575" s="45" t="e">
        <f>IF(AND(C575&lt;&gt;"",SUM(G$27:G574)&lt;E$19),$E$19/$E$23,0)</f>
        <v>#N/A</v>
      </c>
      <c r="H575" s="43">
        <f t="shared" si="60"/>
        <v>0</v>
      </c>
      <c r="I575" s="43">
        <f t="shared" si="62"/>
        <v>0</v>
      </c>
      <c r="J575" s="78" t="str">
        <f t="shared" si="61"/>
        <v>2067–2068</v>
      </c>
      <c r="K575" s="78"/>
      <c r="L575" s="89"/>
      <c r="M575" s="78"/>
      <c r="N575" s="87"/>
      <c r="O575" s="79"/>
      <c r="Q575" s="46"/>
    </row>
    <row r="576" spans="1:17" s="40" customFormat="1" ht="20.25" customHeight="1" x14ac:dyDescent="0.2">
      <c r="A576" s="41">
        <v>61454</v>
      </c>
      <c r="B576" s="42">
        <f t="shared" si="57"/>
        <v>0</v>
      </c>
      <c r="C576" s="117"/>
      <c r="D576" s="43">
        <f t="shared" si="58"/>
        <v>0</v>
      </c>
      <c r="E576" s="44">
        <f t="shared" si="56"/>
        <v>0</v>
      </c>
      <c r="F576" s="43">
        <f t="shared" si="59"/>
        <v>0</v>
      </c>
      <c r="G576" s="45" t="e">
        <f>IF(AND(C576&lt;&gt;"",SUM(G$27:G575)&lt;E$19),$E$19/$E$23,0)</f>
        <v>#N/A</v>
      </c>
      <c r="H576" s="43">
        <f t="shared" si="60"/>
        <v>0</v>
      </c>
      <c r="I576" s="43">
        <f t="shared" si="62"/>
        <v>0</v>
      </c>
      <c r="J576" s="78" t="str">
        <f t="shared" si="61"/>
        <v>2067–2068</v>
      </c>
      <c r="K576" s="78"/>
      <c r="L576" s="89"/>
      <c r="M576" s="78"/>
      <c r="N576" s="87"/>
      <c r="O576" s="79"/>
      <c r="Q576" s="46"/>
    </row>
    <row r="577" spans="1:17" s="40" customFormat="1" ht="20.25" customHeight="1" x14ac:dyDescent="0.2">
      <c r="A577" s="41">
        <v>61484</v>
      </c>
      <c r="B577" s="42">
        <f t="shared" si="57"/>
        <v>0</v>
      </c>
      <c r="C577" s="117"/>
      <c r="D577" s="43">
        <f t="shared" si="58"/>
        <v>0</v>
      </c>
      <c r="E577" s="44">
        <f t="shared" si="56"/>
        <v>0</v>
      </c>
      <c r="F577" s="43">
        <f t="shared" si="59"/>
        <v>0</v>
      </c>
      <c r="G577" s="45" t="e">
        <f>IF(AND(C577&lt;&gt;"",SUM(G$27:G576)&lt;E$19),$E$19/$E$23,0)</f>
        <v>#N/A</v>
      </c>
      <c r="H577" s="43">
        <f t="shared" si="60"/>
        <v>0</v>
      </c>
      <c r="I577" s="43">
        <f t="shared" si="62"/>
        <v>0</v>
      </c>
      <c r="J577" s="78" t="str">
        <f t="shared" si="61"/>
        <v>2067–2068</v>
      </c>
      <c r="K577" s="78"/>
      <c r="L577" s="89"/>
      <c r="M577" s="78"/>
      <c r="N577" s="87"/>
      <c r="O577" s="79"/>
      <c r="Q577" s="46"/>
    </row>
    <row r="578" spans="1:17" s="40" customFormat="1" ht="20.25" customHeight="1" x14ac:dyDescent="0.2">
      <c r="A578" s="41">
        <v>61515</v>
      </c>
      <c r="B578" s="42">
        <f t="shared" si="57"/>
        <v>0</v>
      </c>
      <c r="C578" s="117"/>
      <c r="D578" s="43">
        <f t="shared" si="58"/>
        <v>0</v>
      </c>
      <c r="E578" s="44">
        <f t="shared" si="56"/>
        <v>0</v>
      </c>
      <c r="F578" s="43">
        <f t="shared" si="59"/>
        <v>0</v>
      </c>
      <c r="G578" s="45" t="e">
        <f>IF(AND(C578&lt;&gt;"",SUM(G$27:G577)&lt;E$19),$E$19/$E$23,0)</f>
        <v>#N/A</v>
      </c>
      <c r="H578" s="43">
        <f t="shared" si="60"/>
        <v>0</v>
      </c>
      <c r="I578" s="43">
        <f t="shared" si="62"/>
        <v>0</v>
      </c>
      <c r="J578" s="78" t="str">
        <f t="shared" si="61"/>
        <v>2067–2068</v>
      </c>
      <c r="K578" s="78"/>
      <c r="L578" s="89"/>
      <c r="M578" s="78"/>
      <c r="N578" s="87"/>
      <c r="O578" s="79"/>
      <c r="Q578" s="46"/>
    </row>
    <row r="579" spans="1:17" s="40" customFormat="1" ht="20.25" customHeight="1" x14ac:dyDescent="0.2">
      <c r="A579" s="41">
        <v>61545</v>
      </c>
      <c r="B579" s="42">
        <f t="shared" si="57"/>
        <v>0</v>
      </c>
      <c r="C579" s="117"/>
      <c r="D579" s="43">
        <f t="shared" si="58"/>
        <v>0</v>
      </c>
      <c r="E579" s="44">
        <f t="shared" si="56"/>
        <v>0</v>
      </c>
      <c r="F579" s="43">
        <f t="shared" si="59"/>
        <v>0</v>
      </c>
      <c r="G579" s="45" t="e">
        <f>IF(AND(C579&lt;&gt;"",SUM(G$27:G578)&lt;E$19),$E$19/$E$23,0)</f>
        <v>#N/A</v>
      </c>
      <c r="H579" s="43">
        <f t="shared" si="60"/>
        <v>0</v>
      </c>
      <c r="I579" s="43">
        <f t="shared" si="62"/>
        <v>0</v>
      </c>
      <c r="J579" s="78" t="str">
        <f t="shared" si="61"/>
        <v>2068–2069</v>
      </c>
      <c r="K579" s="78"/>
      <c r="L579" s="89"/>
      <c r="M579" s="78"/>
      <c r="N579" s="87"/>
      <c r="O579" s="79"/>
      <c r="Q579" s="46"/>
    </row>
    <row r="580" spans="1:17" s="40" customFormat="1" ht="20.25" customHeight="1" x14ac:dyDescent="0.2">
      <c r="A580" s="41">
        <v>61576</v>
      </c>
      <c r="B580" s="42">
        <f t="shared" si="57"/>
        <v>0</v>
      </c>
      <c r="C580" s="117"/>
      <c r="D580" s="43">
        <f t="shared" si="58"/>
        <v>0</v>
      </c>
      <c r="E580" s="44">
        <f t="shared" si="56"/>
        <v>0</v>
      </c>
      <c r="F580" s="43">
        <f t="shared" si="59"/>
        <v>0</v>
      </c>
      <c r="G580" s="45" t="e">
        <f>IF(AND(C580&lt;&gt;"",SUM(G$27:G579)&lt;E$19),$E$19/$E$23,0)</f>
        <v>#N/A</v>
      </c>
      <c r="H580" s="43">
        <f t="shared" si="60"/>
        <v>0</v>
      </c>
      <c r="I580" s="43">
        <f t="shared" si="62"/>
        <v>0</v>
      </c>
      <c r="J580" s="78" t="str">
        <f t="shared" si="61"/>
        <v>2068–2069</v>
      </c>
      <c r="K580" s="78"/>
      <c r="L580" s="89"/>
      <c r="M580" s="78"/>
      <c r="N580" s="87"/>
      <c r="O580" s="79"/>
      <c r="Q580" s="46"/>
    </row>
    <row r="581" spans="1:17" s="40" customFormat="1" ht="20.25" customHeight="1" x14ac:dyDescent="0.2">
      <c r="A581" s="41">
        <v>61607</v>
      </c>
      <c r="B581" s="42">
        <f t="shared" si="57"/>
        <v>0</v>
      </c>
      <c r="C581" s="117"/>
      <c r="D581" s="43">
        <f t="shared" si="58"/>
        <v>0</v>
      </c>
      <c r="E581" s="44">
        <f t="shared" si="56"/>
        <v>0</v>
      </c>
      <c r="F581" s="43">
        <f t="shared" si="59"/>
        <v>0</v>
      </c>
      <c r="G581" s="45" t="e">
        <f>IF(AND(C581&lt;&gt;"",SUM(G$27:G580)&lt;E$19),$E$19/$E$23,0)</f>
        <v>#N/A</v>
      </c>
      <c r="H581" s="43">
        <f t="shared" si="60"/>
        <v>0</v>
      </c>
      <c r="I581" s="43">
        <f t="shared" si="62"/>
        <v>0</v>
      </c>
      <c r="J581" s="78" t="str">
        <f t="shared" si="61"/>
        <v>2068–2069</v>
      </c>
      <c r="K581" s="78"/>
      <c r="L581" s="89"/>
      <c r="M581" s="78"/>
      <c r="N581" s="87"/>
      <c r="O581" s="79"/>
      <c r="Q581" s="46"/>
    </row>
    <row r="582" spans="1:17" s="40" customFormat="1" ht="20.25" customHeight="1" x14ac:dyDescent="0.2">
      <c r="A582" s="41">
        <v>61637</v>
      </c>
      <c r="B582" s="42">
        <f t="shared" si="57"/>
        <v>0</v>
      </c>
      <c r="C582" s="117"/>
      <c r="D582" s="43">
        <f t="shared" si="58"/>
        <v>0</v>
      </c>
      <c r="E582" s="44">
        <f t="shared" si="56"/>
        <v>0</v>
      </c>
      <c r="F582" s="43">
        <f t="shared" si="59"/>
        <v>0</v>
      </c>
      <c r="G582" s="45" t="e">
        <f>IF(AND(C582&lt;&gt;"",SUM(G$27:G581)&lt;E$19),$E$19/$E$23,0)</f>
        <v>#N/A</v>
      </c>
      <c r="H582" s="43">
        <f t="shared" si="60"/>
        <v>0</v>
      </c>
      <c r="I582" s="43">
        <f t="shared" si="62"/>
        <v>0</v>
      </c>
      <c r="J582" s="78" t="str">
        <f t="shared" si="61"/>
        <v>2068–2069</v>
      </c>
      <c r="K582" s="78"/>
      <c r="L582" s="89"/>
      <c r="M582" s="78"/>
      <c r="N582" s="87"/>
      <c r="O582" s="79"/>
      <c r="Q582" s="46"/>
    </row>
    <row r="583" spans="1:17" s="40" customFormat="1" ht="20.25" customHeight="1" x14ac:dyDescent="0.2">
      <c r="A583" s="41">
        <v>61668</v>
      </c>
      <c r="B583" s="42">
        <f t="shared" si="57"/>
        <v>0</v>
      </c>
      <c r="C583" s="117"/>
      <c r="D583" s="43">
        <f t="shared" si="58"/>
        <v>0</v>
      </c>
      <c r="E583" s="44">
        <f t="shared" si="56"/>
        <v>0</v>
      </c>
      <c r="F583" s="43">
        <f t="shared" si="59"/>
        <v>0</v>
      </c>
      <c r="G583" s="45" t="e">
        <f>IF(AND(C583&lt;&gt;"",SUM(G$27:G582)&lt;E$19),$E$19/$E$23,0)</f>
        <v>#N/A</v>
      </c>
      <c r="H583" s="43">
        <f t="shared" si="60"/>
        <v>0</v>
      </c>
      <c r="I583" s="43">
        <f t="shared" si="62"/>
        <v>0</v>
      </c>
      <c r="J583" s="78" t="str">
        <f t="shared" si="61"/>
        <v>2068–2069</v>
      </c>
      <c r="K583" s="78"/>
      <c r="L583" s="89"/>
      <c r="M583" s="78"/>
      <c r="N583" s="87"/>
      <c r="O583" s="79"/>
      <c r="Q583" s="46"/>
    </row>
    <row r="584" spans="1:17" s="40" customFormat="1" ht="20.25" customHeight="1" x14ac:dyDescent="0.2">
      <c r="A584" s="41">
        <v>61698</v>
      </c>
      <c r="B584" s="42">
        <f t="shared" si="57"/>
        <v>0</v>
      </c>
      <c r="C584" s="117"/>
      <c r="D584" s="43">
        <f t="shared" si="58"/>
        <v>0</v>
      </c>
      <c r="E584" s="44">
        <f t="shared" si="56"/>
        <v>0</v>
      </c>
      <c r="F584" s="43">
        <f t="shared" si="59"/>
        <v>0</v>
      </c>
      <c r="G584" s="45" t="e">
        <f>IF(AND(C584&lt;&gt;"",SUM(G$27:G583)&lt;E$19),$E$19/$E$23,0)</f>
        <v>#N/A</v>
      </c>
      <c r="H584" s="43">
        <f t="shared" si="60"/>
        <v>0</v>
      </c>
      <c r="I584" s="43">
        <f t="shared" si="62"/>
        <v>0</v>
      </c>
      <c r="J584" s="78" t="str">
        <f t="shared" si="61"/>
        <v>2068–2069</v>
      </c>
      <c r="K584" s="78"/>
      <c r="L584" s="89"/>
      <c r="M584" s="78"/>
      <c r="N584" s="87"/>
      <c r="O584" s="79"/>
      <c r="Q584" s="46"/>
    </row>
    <row r="585" spans="1:17" s="40" customFormat="1" ht="20.25" customHeight="1" x14ac:dyDescent="0.2">
      <c r="A585" s="41">
        <v>61729</v>
      </c>
      <c r="B585" s="42">
        <f t="shared" si="57"/>
        <v>0</v>
      </c>
      <c r="C585" s="117"/>
      <c r="D585" s="43">
        <f t="shared" si="58"/>
        <v>0</v>
      </c>
      <c r="E585" s="44">
        <f t="shared" si="56"/>
        <v>0</v>
      </c>
      <c r="F585" s="43">
        <f t="shared" si="59"/>
        <v>0</v>
      </c>
      <c r="G585" s="45" t="e">
        <f>IF(AND(C585&lt;&gt;"",SUM(G$27:G584)&lt;E$19),$E$19/$E$23,0)</f>
        <v>#N/A</v>
      </c>
      <c r="H585" s="43">
        <f t="shared" si="60"/>
        <v>0</v>
      </c>
      <c r="I585" s="43">
        <f t="shared" si="62"/>
        <v>0</v>
      </c>
      <c r="J585" s="78" t="str">
        <f t="shared" si="61"/>
        <v>2068–2069</v>
      </c>
      <c r="K585" s="78"/>
      <c r="L585" s="89"/>
      <c r="M585" s="78"/>
      <c r="N585" s="87"/>
      <c r="O585" s="79"/>
      <c r="Q585" s="46"/>
    </row>
    <row r="586" spans="1:17" s="40" customFormat="1" ht="20.25" customHeight="1" x14ac:dyDescent="0.2">
      <c r="A586" s="41">
        <v>61760</v>
      </c>
      <c r="B586" s="42">
        <f t="shared" si="57"/>
        <v>0</v>
      </c>
      <c r="C586" s="117"/>
      <c r="D586" s="43">
        <f t="shared" si="58"/>
        <v>0</v>
      </c>
      <c r="E586" s="44">
        <f t="shared" si="56"/>
        <v>0</v>
      </c>
      <c r="F586" s="43">
        <f t="shared" si="59"/>
        <v>0</v>
      </c>
      <c r="G586" s="45" t="e">
        <f>IF(AND(C586&lt;&gt;"",SUM(G$27:G585)&lt;E$19),$E$19/$E$23,0)</f>
        <v>#N/A</v>
      </c>
      <c r="H586" s="43">
        <f t="shared" si="60"/>
        <v>0</v>
      </c>
      <c r="I586" s="43">
        <f t="shared" si="62"/>
        <v>0</v>
      </c>
      <c r="J586" s="78" t="str">
        <f t="shared" si="61"/>
        <v>2068–2069</v>
      </c>
      <c r="K586" s="78"/>
      <c r="L586" s="89"/>
      <c r="M586" s="78"/>
      <c r="N586" s="87"/>
      <c r="O586" s="79"/>
      <c r="Q586" s="46"/>
    </row>
    <row r="587" spans="1:17" s="40" customFormat="1" ht="20.25" customHeight="1" x14ac:dyDescent="0.2">
      <c r="A587" s="41">
        <v>61788</v>
      </c>
      <c r="B587" s="42">
        <f t="shared" si="57"/>
        <v>0</v>
      </c>
      <c r="C587" s="117"/>
      <c r="D587" s="43">
        <f t="shared" si="58"/>
        <v>0</v>
      </c>
      <c r="E587" s="44">
        <f t="shared" si="56"/>
        <v>0</v>
      </c>
      <c r="F587" s="43">
        <f t="shared" si="59"/>
        <v>0</v>
      </c>
      <c r="G587" s="45" t="e">
        <f>IF(AND(C587&lt;&gt;"",SUM(G$27:G586)&lt;E$19),$E$19/$E$23,0)</f>
        <v>#N/A</v>
      </c>
      <c r="H587" s="43">
        <f t="shared" si="60"/>
        <v>0</v>
      </c>
      <c r="I587" s="43">
        <f t="shared" si="62"/>
        <v>0</v>
      </c>
      <c r="J587" s="78" t="str">
        <f t="shared" si="61"/>
        <v>2068–2069</v>
      </c>
      <c r="K587" s="78"/>
      <c r="L587" s="89"/>
      <c r="M587" s="78"/>
      <c r="N587" s="87"/>
      <c r="O587" s="79"/>
      <c r="Q587" s="46"/>
    </row>
    <row r="588" spans="1:17" s="40" customFormat="1" ht="20.25" customHeight="1" x14ac:dyDescent="0.2">
      <c r="A588" s="41">
        <v>61819</v>
      </c>
      <c r="B588" s="42">
        <f t="shared" si="57"/>
        <v>0</v>
      </c>
      <c r="C588" s="117"/>
      <c r="D588" s="43">
        <f t="shared" si="58"/>
        <v>0</v>
      </c>
      <c r="E588" s="44">
        <f t="shared" si="56"/>
        <v>0</v>
      </c>
      <c r="F588" s="43">
        <f t="shared" si="59"/>
        <v>0</v>
      </c>
      <c r="G588" s="45" t="e">
        <f>IF(AND(C588&lt;&gt;"",SUM(G$27:G587)&lt;E$19),$E$19/$E$23,0)</f>
        <v>#N/A</v>
      </c>
      <c r="H588" s="43">
        <f t="shared" si="60"/>
        <v>0</v>
      </c>
      <c r="I588" s="43">
        <f t="shared" si="62"/>
        <v>0</v>
      </c>
      <c r="J588" s="78" t="str">
        <f t="shared" si="61"/>
        <v>2068–2069</v>
      </c>
      <c r="K588" s="78"/>
      <c r="L588" s="89"/>
      <c r="M588" s="78"/>
      <c r="N588" s="87"/>
      <c r="O588" s="79"/>
      <c r="Q588" s="46"/>
    </row>
    <row r="589" spans="1:17" s="40" customFormat="1" ht="20.25" customHeight="1" x14ac:dyDescent="0.2">
      <c r="A589" s="41">
        <v>61849</v>
      </c>
      <c r="B589" s="42">
        <f t="shared" si="57"/>
        <v>0</v>
      </c>
      <c r="C589" s="117"/>
      <c r="D589" s="43">
        <f t="shared" si="58"/>
        <v>0</v>
      </c>
      <c r="E589" s="44">
        <f t="shared" si="56"/>
        <v>0</v>
      </c>
      <c r="F589" s="43">
        <f t="shared" si="59"/>
        <v>0</v>
      </c>
      <c r="G589" s="45" t="e">
        <f>IF(AND(C589&lt;&gt;"",SUM(G$27:G588)&lt;E$19),$E$19/$E$23,0)</f>
        <v>#N/A</v>
      </c>
      <c r="H589" s="43">
        <f t="shared" si="60"/>
        <v>0</v>
      </c>
      <c r="I589" s="43">
        <f t="shared" si="62"/>
        <v>0</v>
      </c>
      <c r="J589" s="78" t="str">
        <f t="shared" si="61"/>
        <v>2068–2069</v>
      </c>
      <c r="K589" s="78"/>
      <c r="L589" s="89"/>
      <c r="M589" s="78"/>
      <c r="N589" s="87"/>
      <c r="O589" s="79"/>
      <c r="Q589" s="46"/>
    </row>
    <row r="590" spans="1:17" s="40" customFormat="1" ht="20.25" customHeight="1" x14ac:dyDescent="0.2">
      <c r="A590" s="41">
        <v>61880</v>
      </c>
      <c r="B590" s="42">
        <f t="shared" si="57"/>
        <v>0</v>
      </c>
      <c r="C590" s="117"/>
      <c r="D590" s="43">
        <f t="shared" si="58"/>
        <v>0</v>
      </c>
      <c r="E590" s="44">
        <f t="shared" si="56"/>
        <v>0</v>
      </c>
      <c r="F590" s="43">
        <f t="shared" si="59"/>
        <v>0</v>
      </c>
      <c r="G590" s="45" t="e">
        <f>IF(AND(C590&lt;&gt;"",SUM(G$27:G589)&lt;E$19),$E$19/$E$23,0)</f>
        <v>#N/A</v>
      </c>
      <c r="H590" s="43">
        <f t="shared" si="60"/>
        <v>0</v>
      </c>
      <c r="I590" s="43">
        <f t="shared" si="62"/>
        <v>0</v>
      </c>
      <c r="J590" s="78" t="str">
        <f t="shared" si="61"/>
        <v>2068–2069</v>
      </c>
      <c r="K590" s="78"/>
      <c r="L590" s="89"/>
      <c r="M590" s="78"/>
      <c r="N590" s="87"/>
      <c r="O590" s="79"/>
      <c r="Q590" s="46"/>
    </row>
    <row r="591" spans="1:17" s="40" customFormat="1" ht="20.25" customHeight="1" x14ac:dyDescent="0.2">
      <c r="A591" s="41">
        <v>61910</v>
      </c>
      <c r="B591" s="42">
        <f t="shared" si="57"/>
        <v>0</v>
      </c>
      <c r="C591" s="117"/>
      <c r="D591" s="43">
        <f t="shared" si="58"/>
        <v>0</v>
      </c>
      <c r="E591" s="44">
        <f t="shared" si="56"/>
        <v>0</v>
      </c>
      <c r="F591" s="43">
        <f t="shared" si="59"/>
        <v>0</v>
      </c>
      <c r="G591" s="45" t="e">
        <f>IF(AND(C591&lt;&gt;"",SUM(G$27:G590)&lt;E$19),$E$19/$E$23,0)</f>
        <v>#N/A</v>
      </c>
      <c r="H591" s="43">
        <f t="shared" si="60"/>
        <v>0</v>
      </c>
      <c r="I591" s="43">
        <f t="shared" si="62"/>
        <v>0</v>
      </c>
      <c r="J591" s="78" t="str">
        <f t="shared" si="61"/>
        <v>2069–2070</v>
      </c>
      <c r="K591" s="78"/>
      <c r="L591" s="89"/>
      <c r="M591" s="78"/>
      <c r="N591" s="87"/>
      <c r="O591" s="79"/>
      <c r="Q591" s="46"/>
    </row>
    <row r="592" spans="1:17" s="40" customFormat="1" ht="20.25" customHeight="1" x14ac:dyDescent="0.2">
      <c r="A592" s="41">
        <v>61941</v>
      </c>
      <c r="B592" s="42">
        <f t="shared" si="57"/>
        <v>0</v>
      </c>
      <c r="C592" s="117"/>
      <c r="D592" s="43">
        <f t="shared" si="58"/>
        <v>0</v>
      </c>
      <c r="E592" s="44">
        <f t="shared" si="56"/>
        <v>0</v>
      </c>
      <c r="F592" s="43">
        <f t="shared" si="59"/>
        <v>0</v>
      </c>
      <c r="G592" s="45" t="e">
        <f>IF(AND(C592&lt;&gt;"",SUM(G$27:G591)&lt;E$19),$E$19/$E$23,0)</f>
        <v>#N/A</v>
      </c>
      <c r="H592" s="43">
        <f t="shared" si="60"/>
        <v>0</v>
      </c>
      <c r="I592" s="43">
        <f t="shared" si="62"/>
        <v>0</v>
      </c>
      <c r="J592" s="78" t="str">
        <f t="shared" si="61"/>
        <v>2069–2070</v>
      </c>
      <c r="K592" s="78"/>
      <c r="L592" s="89"/>
      <c r="M592" s="78"/>
      <c r="N592" s="87"/>
      <c r="O592" s="79"/>
      <c r="Q592" s="46"/>
    </row>
    <row r="593" spans="1:17" s="40" customFormat="1" ht="20.25" customHeight="1" x14ac:dyDescent="0.2">
      <c r="A593" s="41">
        <v>61972</v>
      </c>
      <c r="B593" s="42">
        <f t="shared" si="57"/>
        <v>0</v>
      </c>
      <c r="C593" s="117"/>
      <c r="D593" s="43">
        <f t="shared" si="58"/>
        <v>0</v>
      </c>
      <c r="E593" s="44">
        <f t="shared" si="56"/>
        <v>0</v>
      </c>
      <c r="F593" s="43">
        <f t="shared" si="59"/>
        <v>0</v>
      </c>
      <c r="G593" s="45" t="e">
        <f>IF(AND(C593&lt;&gt;"",SUM(G$27:G592)&lt;E$19),$E$19/$E$23,0)</f>
        <v>#N/A</v>
      </c>
      <c r="H593" s="43">
        <f t="shared" si="60"/>
        <v>0</v>
      </c>
      <c r="I593" s="43">
        <f t="shared" si="62"/>
        <v>0</v>
      </c>
      <c r="J593" s="78" t="str">
        <f t="shared" si="61"/>
        <v>2069–2070</v>
      </c>
      <c r="K593" s="78"/>
      <c r="L593" s="89"/>
      <c r="M593" s="78"/>
      <c r="N593" s="87"/>
      <c r="O593" s="79"/>
      <c r="Q593" s="46"/>
    </row>
    <row r="594" spans="1:17" s="40" customFormat="1" ht="20.25" customHeight="1" x14ac:dyDescent="0.2">
      <c r="A594" s="41">
        <v>62002</v>
      </c>
      <c r="B594" s="42">
        <f t="shared" si="57"/>
        <v>0</v>
      </c>
      <c r="C594" s="117"/>
      <c r="D594" s="43">
        <f t="shared" si="58"/>
        <v>0</v>
      </c>
      <c r="E594" s="44">
        <f t="shared" si="56"/>
        <v>0</v>
      </c>
      <c r="F594" s="43">
        <f t="shared" si="59"/>
        <v>0</v>
      </c>
      <c r="G594" s="45" t="e">
        <f>IF(AND(C594&lt;&gt;"",SUM(G$27:G593)&lt;E$19),$E$19/$E$23,0)</f>
        <v>#N/A</v>
      </c>
      <c r="H594" s="43">
        <f t="shared" si="60"/>
        <v>0</v>
      </c>
      <c r="I594" s="43">
        <f t="shared" si="62"/>
        <v>0</v>
      </c>
      <c r="J594" s="78" t="str">
        <f t="shared" si="61"/>
        <v>2069–2070</v>
      </c>
      <c r="K594" s="78"/>
      <c r="L594" s="89"/>
      <c r="M594" s="78"/>
      <c r="N594" s="87"/>
      <c r="O594" s="79"/>
      <c r="Q594" s="46"/>
    </row>
    <row r="595" spans="1:17" s="40" customFormat="1" ht="20.25" customHeight="1" x14ac:dyDescent="0.2">
      <c r="A595" s="41">
        <v>62033</v>
      </c>
      <c r="B595" s="42">
        <f t="shared" si="57"/>
        <v>0</v>
      </c>
      <c r="C595" s="117"/>
      <c r="D595" s="43">
        <f t="shared" si="58"/>
        <v>0</v>
      </c>
      <c r="E595" s="44">
        <f t="shared" si="56"/>
        <v>0</v>
      </c>
      <c r="F595" s="43">
        <f t="shared" si="59"/>
        <v>0</v>
      </c>
      <c r="G595" s="45" t="e">
        <f>IF(AND(C595&lt;&gt;"",SUM(G$27:G594)&lt;E$19),$E$19/$E$23,0)</f>
        <v>#N/A</v>
      </c>
      <c r="H595" s="43">
        <f t="shared" si="60"/>
        <v>0</v>
      </c>
      <c r="I595" s="43">
        <f t="shared" si="62"/>
        <v>0</v>
      </c>
      <c r="J595" s="78" t="str">
        <f t="shared" si="61"/>
        <v>2069–2070</v>
      </c>
      <c r="K595" s="78"/>
      <c r="L595" s="89"/>
      <c r="M595" s="78"/>
      <c r="N595" s="87"/>
      <c r="O595" s="79"/>
      <c r="Q595" s="46"/>
    </row>
    <row r="596" spans="1:17" s="40" customFormat="1" ht="20.25" customHeight="1" x14ac:dyDescent="0.2">
      <c r="A596" s="41">
        <v>62063</v>
      </c>
      <c r="B596" s="42">
        <f t="shared" si="57"/>
        <v>0</v>
      </c>
      <c r="C596" s="117"/>
      <c r="D596" s="43">
        <f t="shared" si="58"/>
        <v>0</v>
      </c>
      <c r="E596" s="44">
        <f t="shared" si="56"/>
        <v>0</v>
      </c>
      <c r="F596" s="43">
        <f t="shared" si="59"/>
        <v>0</v>
      </c>
      <c r="G596" s="45" t="e">
        <f>IF(AND(C596&lt;&gt;"",SUM(G$27:G595)&lt;E$19),$E$19/$E$23,0)</f>
        <v>#N/A</v>
      </c>
      <c r="H596" s="43">
        <f t="shared" si="60"/>
        <v>0</v>
      </c>
      <c r="I596" s="43">
        <f t="shared" si="62"/>
        <v>0</v>
      </c>
      <c r="J596" s="78" t="str">
        <f t="shared" si="61"/>
        <v>2069–2070</v>
      </c>
      <c r="K596" s="78"/>
      <c r="L596" s="89"/>
      <c r="M596" s="78"/>
      <c r="N596" s="87"/>
      <c r="O596" s="79"/>
      <c r="Q596" s="46"/>
    </row>
    <row r="597" spans="1:17" s="40" customFormat="1" ht="20.25" customHeight="1" x14ac:dyDescent="0.2">
      <c r="A597" s="41">
        <v>62094</v>
      </c>
      <c r="B597" s="42">
        <f t="shared" si="57"/>
        <v>0</v>
      </c>
      <c r="C597" s="117"/>
      <c r="D597" s="43">
        <f t="shared" si="58"/>
        <v>0</v>
      </c>
      <c r="E597" s="44">
        <f t="shared" si="56"/>
        <v>0</v>
      </c>
      <c r="F597" s="43">
        <f t="shared" si="59"/>
        <v>0</v>
      </c>
      <c r="G597" s="45" t="e">
        <f>IF(AND(C597&lt;&gt;"",SUM(G$27:G596)&lt;E$19),$E$19/$E$23,0)</f>
        <v>#N/A</v>
      </c>
      <c r="H597" s="43">
        <f t="shared" si="60"/>
        <v>0</v>
      </c>
      <c r="I597" s="43">
        <f t="shared" si="62"/>
        <v>0</v>
      </c>
      <c r="J597" s="78" t="str">
        <f t="shared" si="61"/>
        <v>2069–2070</v>
      </c>
      <c r="K597" s="78"/>
      <c r="L597" s="89"/>
      <c r="M597" s="78"/>
      <c r="N597" s="87"/>
      <c r="O597" s="79"/>
      <c r="Q597" s="46"/>
    </row>
    <row r="598" spans="1:17" s="40" customFormat="1" ht="20.25" customHeight="1" x14ac:dyDescent="0.2">
      <c r="A598" s="41">
        <v>62125</v>
      </c>
      <c r="B598" s="42">
        <f t="shared" si="57"/>
        <v>0</v>
      </c>
      <c r="C598" s="117"/>
      <c r="D598" s="43">
        <f t="shared" si="58"/>
        <v>0</v>
      </c>
      <c r="E598" s="44">
        <f t="shared" si="56"/>
        <v>0</v>
      </c>
      <c r="F598" s="43">
        <f t="shared" si="59"/>
        <v>0</v>
      </c>
      <c r="G598" s="45" t="e">
        <f>IF(AND(C598&lt;&gt;"",SUM(G$27:G597)&lt;E$19),$E$19/$E$23,0)</f>
        <v>#N/A</v>
      </c>
      <c r="H598" s="43">
        <f t="shared" si="60"/>
        <v>0</v>
      </c>
      <c r="I598" s="43">
        <f t="shared" si="62"/>
        <v>0</v>
      </c>
      <c r="J598" s="78" t="str">
        <f t="shared" si="61"/>
        <v>2069–2070</v>
      </c>
      <c r="K598" s="78"/>
      <c r="L598" s="89"/>
      <c r="M598" s="78"/>
      <c r="N598" s="87"/>
      <c r="O598" s="79"/>
      <c r="Q598" s="46"/>
    </row>
    <row r="599" spans="1:17" s="40" customFormat="1" ht="20.25" customHeight="1" x14ac:dyDescent="0.2">
      <c r="A599" s="41">
        <v>62153</v>
      </c>
      <c r="B599" s="42">
        <f t="shared" si="57"/>
        <v>0</v>
      </c>
      <c r="C599" s="117"/>
      <c r="D599" s="43">
        <f t="shared" si="58"/>
        <v>0</v>
      </c>
      <c r="E599" s="44">
        <f t="shared" si="56"/>
        <v>0</v>
      </c>
      <c r="F599" s="43">
        <f t="shared" si="59"/>
        <v>0</v>
      </c>
      <c r="G599" s="45" t="e">
        <f>IF(AND(C599&lt;&gt;"",SUM(G$27:G598)&lt;E$19),$E$19/$E$23,0)</f>
        <v>#N/A</v>
      </c>
      <c r="H599" s="43">
        <f t="shared" si="60"/>
        <v>0</v>
      </c>
      <c r="I599" s="43">
        <f t="shared" si="62"/>
        <v>0</v>
      </c>
      <c r="J599" s="78" t="str">
        <f t="shared" si="61"/>
        <v>2069–2070</v>
      </c>
      <c r="K599" s="78"/>
      <c r="L599" s="89"/>
      <c r="M599" s="78"/>
      <c r="N599" s="87"/>
      <c r="O599" s="79"/>
      <c r="Q599" s="46"/>
    </row>
    <row r="600" spans="1:17" s="40" customFormat="1" ht="20.25" customHeight="1" x14ac:dyDescent="0.2">
      <c r="A600" s="41">
        <v>62184</v>
      </c>
      <c r="B600" s="42">
        <f t="shared" si="57"/>
        <v>0</v>
      </c>
      <c r="C600" s="117"/>
      <c r="D600" s="43">
        <f t="shared" si="58"/>
        <v>0</v>
      </c>
      <c r="E600" s="44">
        <f t="shared" si="56"/>
        <v>0</v>
      </c>
      <c r="F600" s="43">
        <f t="shared" si="59"/>
        <v>0</v>
      </c>
      <c r="G600" s="45" t="e">
        <f>IF(AND(C600&lt;&gt;"",SUM(G$27:G599)&lt;E$19),$E$19/$E$23,0)</f>
        <v>#N/A</v>
      </c>
      <c r="H600" s="43">
        <f t="shared" si="60"/>
        <v>0</v>
      </c>
      <c r="I600" s="43">
        <f t="shared" si="62"/>
        <v>0</v>
      </c>
      <c r="J600" s="78" t="str">
        <f t="shared" si="61"/>
        <v>2069–2070</v>
      </c>
      <c r="K600" s="78"/>
      <c r="L600" s="89"/>
      <c r="M600" s="78"/>
      <c r="N600" s="87"/>
      <c r="O600" s="79"/>
      <c r="Q600" s="46"/>
    </row>
    <row r="601" spans="1:17" s="40" customFormat="1" ht="20.25" customHeight="1" x14ac:dyDescent="0.2">
      <c r="A601" s="41">
        <v>62214</v>
      </c>
      <c r="B601" s="42">
        <f t="shared" si="57"/>
        <v>0</v>
      </c>
      <c r="C601" s="117"/>
      <c r="D601" s="43">
        <f t="shared" si="58"/>
        <v>0</v>
      </c>
      <c r="E601" s="44">
        <f t="shared" si="56"/>
        <v>0</v>
      </c>
      <c r="F601" s="43">
        <f t="shared" si="59"/>
        <v>0</v>
      </c>
      <c r="G601" s="45" t="e">
        <f>IF(AND(C601&lt;&gt;"",SUM(G$27:G600)&lt;E$19),$E$19/$E$23,0)</f>
        <v>#N/A</v>
      </c>
      <c r="H601" s="43">
        <f t="shared" si="60"/>
        <v>0</v>
      </c>
      <c r="I601" s="43">
        <f t="shared" si="62"/>
        <v>0</v>
      </c>
      <c r="J601" s="78" t="str">
        <f t="shared" si="61"/>
        <v>2069–2070</v>
      </c>
      <c r="K601" s="78"/>
      <c r="L601" s="89"/>
      <c r="M601" s="78"/>
      <c r="N601" s="87"/>
      <c r="O601" s="79"/>
      <c r="Q601" s="46"/>
    </row>
    <row r="602" spans="1:17" s="40" customFormat="1" ht="20.25" customHeight="1" x14ac:dyDescent="0.2">
      <c r="A602" s="41">
        <v>62245</v>
      </c>
      <c r="B602" s="42">
        <f t="shared" si="57"/>
        <v>0</v>
      </c>
      <c r="C602" s="117"/>
      <c r="D602" s="43">
        <f t="shared" si="58"/>
        <v>0</v>
      </c>
      <c r="E602" s="44">
        <f t="shared" si="56"/>
        <v>0</v>
      </c>
      <c r="F602" s="43">
        <f t="shared" si="59"/>
        <v>0</v>
      </c>
      <c r="G602" s="45" t="e">
        <f>IF(AND(C602&lt;&gt;"",SUM(G$27:G601)&lt;E$19),$E$19/$E$23,0)</f>
        <v>#N/A</v>
      </c>
      <c r="H602" s="43">
        <f t="shared" si="60"/>
        <v>0</v>
      </c>
      <c r="I602" s="43">
        <f t="shared" si="62"/>
        <v>0</v>
      </c>
      <c r="J602" s="78" t="str">
        <f t="shared" si="61"/>
        <v>2069–2070</v>
      </c>
      <c r="K602" s="78"/>
      <c r="L602" s="89"/>
      <c r="M602" s="78"/>
      <c r="N602" s="87"/>
      <c r="O602" s="79"/>
      <c r="Q602" s="46"/>
    </row>
    <row r="603" spans="1:17" s="40" customFormat="1" ht="20.25" customHeight="1" x14ac:dyDescent="0.2">
      <c r="A603" s="41">
        <v>62275</v>
      </c>
      <c r="B603" s="42">
        <f t="shared" si="57"/>
        <v>0</v>
      </c>
      <c r="C603" s="117"/>
      <c r="D603" s="43">
        <f t="shared" si="58"/>
        <v>0</v>
      </c>
      <c r="E603" s="44">
        <f t="shared" ref="E603:E666" si="63">C603-D603</f>
        <v>0</v>
      </c>
      <c r="F603" s="43">
        <f t="shared" si="59"/>
        <v>0</v>
      </c>
      <c r="G603" s="45" t="e">
        <f>IF(AND(C603&lt;&gt;"",SUM(G$27:G602)&lt;E$19),$E$19/$E$23,0)</f>
        <v>#N/A</v>
      </c>
      <c r="H603" s="43">
        <f t="shared" si="60"/>
        <v>0</v>
      </c>
      <c r="I603" s="43">
        <f t="shared" si="62"/>
        <v>0</v>
      </c>
      <c r="J603" s="78" t="str">
        <f t="shared" si="61"/>
        <v>2070–2071</v>
      </c>
      <c r="K603" s="78"/>
      <c r="L603" s="89"/>
      <c r="M603" s="78"/>
      <c r="N603" s="87"/>
      <c r="O603" s="79"/>
      <c r="Q603" s="46"/>
    </row>
    <row r="604" spans="1:17" s="40" customFormat="1" ht="20.25" customHeight="1" x14ac:dyDescent="0.2">
      <c r="A604" s="41">
        <v>62306</v>
      </c>
      <c r="B604" s="42">
        <f t="shared" ref="B604:B667" si="64">IF(C604&gt;0,C604*-1,C604)</f>
        <v>0</v>
      </c>
      <c r="C604" s="117"/>
      <c r="D604" s="43">
        <f t="shared" ref="D604:D667" si="65">IF(C604="",0,IF($E$15="Beginning",IF(C603&lt;&gt;"",$F603*$E$6/12,0),IF(C603&lt;&gt;"",$F603*$E$6/12,$E$16*$E$6/12)))</f>
        <v>0</v>
      </c>
      <c r="E604" s="44">
        <f t="shared" si="63"/>
        <v>0</v>
      </c>
      <c r="F604" s="43">
        <f t="shared" ref="F604:F667" si="66">IF(C604="",0,IF(C603="",$E$16-E604,IF(C604&lt;&gt;"",F603-E604)))</f>
        <v>0</v>
      </c>
      <c r="G604" s="45" t="e">
        <f>IF(AND(C604&lt;&gt;"",SUM(G$27:G603)&lt;E$19),$E$19/$E$23,0)</f>
        <v>#N/A</v>
      </c>
      <c r="H604" s="43">
        <f t="shared" ref="H604:H667" si="67">IF(C604&lt;&gt;"",G604+H603,0)</f>
        <v>0</v>
      </c>
      <c r="I604" s="43">
        <f t="shared" si="62"/>
        <v>0</v>
      </c>
      <c r="J604" s="78" t="str">
        <f t="shared" ref="J604:J667" si="68">IF(OR(MONTH(A604)=1,MONTH(A604)=2,MONTH(A604)=3,MONTH(A604)=4,MONTH(A604)=5,MONTH(A604)=6),YEAR(A604)-1&amp;"–"&amp;YEAR(A604),YEAR(A604)&amp;"–"&amp;YEAR(A604)+1)</f>
        <v>2070–2071</v>
      </c>
      <c r="K604" s="78"/>
      <c r="L604" s="89"/>
      <c r="M604" s="78"/>
      <c r="N604" s="87"/>
      <c r="O604" s="79"/>
      <c r="Q604" s="46"/>
    </row>
    <row r="605" spans="1:17" s="40" customFormat="1" ht="20.25" customHeight="1" x14ac:dyDescent="0.2">
      <c r="A605" s="41">
        <v>62337</v>
      </c>
      <c r="B605" s="42">
        <f t="shared" si="64"/>
        <v>0</v>
      </c>
      <c r="C605" s="117"/>
      <c r="D605" s="43">
        <f t="shared" si="65"/>
        <v>0</v>
      </c>
      <c r="E605" s="44">
        <f t="shared" si="63"/>
        <v>0</v>
      </c>
      <c r="F605" s="43">
        <f t="shared" si="66"/>
        <v>0</v>
      </c>
      <c r="G605" s="45" t="e">
        <f>IF(AND(C605&lt;&gt;"",SUM(G$27:G604)&lt;E$19),$E$19/$E$23,0)</f>
        <v>#N/A</v>
      </c>
      <c r="H605" s="43">
        <f t="shared" si="67"/>
        <v>0</v>
      </c>
      <c r="I605" s="43">
        <f t="shared" ref="I605:I668" si="69">IF(C605&lt;&gt;"",$E$19-H605,0)</f>
        <v>0</v>
      </c>
      <c r="J605" s="78" t="str">
        <f t="shared" si="68"/>
        <v>2070–2071</v>
      </c>
      <c r="K605" s="78"/>
      <c r="L605" s="89"/>
      <c r="M605" s="78"/>
      <c r="N605" s="87"/>
      <c r="O605" s="79"/>
      <c r="Q605" s="46"/>
    </row>
    <row r="606" spans="1:17" s="40" customFormat="1" ht="20.25" customHeight="1" x14ac:dyDescent="0.2">
      <c r="A606" s="41">
        <v>62367</v>
      </c>
      <c r="B606" s="42">
        <f t="shared" si="64"/>
        <v>0</v>
      </c>
      <c r="C606" s="117"/>
      <c r="D606" s="43">
        <f t="shared" si="65"/>
        <v>0</v>
      </c>
      <c r="E606" s="44">
        <f t="shared" si="63"/>
        <v>0</v>
      </c>
      <c r="F606" s="43">
        <f t="shared" si="66"/>
        <v>0</v>
      </c>
      <c r="G606" s="45" t="e">
        <f>IF(AND(C606&lt;&gt;"",SUM(G$27:G605)&lt;E$19),$E$19/$E$23,0)</f>
        <v>#N/A</v>
      </c>
      <c r="H606" s="43">
        <f t="shared" si="67"/>
        <v>0</v>
      </c>
      <c r="I606" s="43">
        <f t="shared" si="69"/>
        <v>0</v>
      </c>
      <c r="J606" s="78" t="str">
        <f t="shared" si="68"/>
        <v>2070–2071</v>
      </c>
      <c r="K606" s="78"/>
      <c r="L606" s="89"/>
      <c r="M606" s="78"/>
      <c r="N606" s="87"/>
      <c r="O606" s="79"/>
      <c r="Q606" s="46"/>
    </row>
    <row r="607" spans="1:17" s="40" customFormat="1" ht="20.25" customHeight="1" x14ac:dyDescent="0.2">
      <c r="A607" s="41">
        <v>62398</v>
      </c>
      <c r="B607" s="42">
        <f t="shared" si="64"/>
        <v>0</v>
      </c>
      <c r="C607" s="117"/>
      <c r="D607" s="43">
        <f t="shared" si="65"/>
        <v>0</v>
      </c>
      <c r="E607" s="44">
        <f t="shared" si="63"/>
        <v>0</v>
      </c>
      <c r="F607" s="43">
        <f t="shared" si="66"/>
        <v>0</v>
      </c>
      <c r="G607" s="45" t="e">
        <f>IF(AND(C607&lt;&gt;"",SUM(G$27:G606)&lt;E$19),$E$19/$E$23,0)</f>
        <v>#N/A</v>
      </c>
      <c r="H607" s="43">
        <f t="shared" si="67"/>
        <v>0</v>
      </c>
      <c r="I607" s="43">
        <f t="shared" si="69"/>
        <v>0</v>
      </c>
      <c r="J607" s="78" t="str">
        <f t="shared" si="68"/>
        <v>2070–2071</v>
      </c>
      <c r="K607" s="78"/>
      <c r="L607" s="89"/>
      <c r="M607" s="78"/>
      <c r="N607" s="87"/>
      <c r="O607" s="79"/>
      <c r="Q607" s="46"/>
    </row>
    <row r="608" spans="1:17" s="40" customFormat="1" ht="20.25" customHeight="1" x14ac:dyDescent="0.2">
      <c r="A608" s="41">
        <v>62428</v>
      </c>
      <c r="B608" s="42">
        <f t="shared" si="64"/>
        <v>0</v>
      </c>
      <c r="C608" s="117"/>
      <c r="D608" s="43">
        <f t="shared" si="65"/>
        <v>0</v>
      </c>
      <c r="E608" s="44">
        <f t="shared" si="63"/>
        <v>0</v>
      </c>
      <c r="F608" s="43">
        <f t="shared" si="66"/>
        <v>0</v>
      </c>
      <c r="G608" s="45" t="e">
        <f>IF(AND(C608&lt;&gt;"",SUM(G$27:G607)&lt;E$19),$E$19/$E$23,0)</f>
        <v>#N/A</v>
      </c>
      <c r="H608" s="43">
        <f t="shared" si="67"/>
        <v>0</v>
      </c>
      <c r="I608" s="43">
        <f t="shared" si="69"/>
        <v>0</v>
      </c>
      <c r="J608" s="78" t="str">
        <f t="shared" si="68"/>
        <v>2070–2071</v>
      </c>
      <c r="K608" s="78"/>
      <c r="L608" s="89"/>
      <c r="M608" s="78"/>
      <c r="N608" s="87"/>
      <c r="O608" s="79"/>
      <c r="Q608" s="46"/>
    </row>
    <row r="609" spans="1:17" s="40" customFormat="1" ht="20.25" customHeight="1" x14ac:dyDescent="0.2">
      <c r="A609" s="41">
        <v>62459</v>
      </c>
      <c r="B609" s="42">
        <f t="shared" si="64"/>
        <v>0</v>
      </c>
      <c r="C609" s="117"/>
      <c r="D609" s="43">
        <f t="shared" si="65"/>
        <v>0</v>
      </c>
      <c r="E609" s="44">
        <f t="shared" si="63"/>
        <v>0</v>
      </c>
      <c r="F609" s="43">
        <f t="shared" si="66"/>
        <v>0</v>
      </c>
      <c r="G609" s="45" t="e">
        <f>IF(AND(C609&lt;&gt;"",SUM(G$27:G608)&lt;E$19),$E$19/$E$23,0)</f>
        <v>#N/A</v>
      </c>
      <c r="H609" s="43">
        <f t="shared" si="67"/>
        <v>0</v>
      </c>
      <c r="I609" s="43">
        <f t="shared" si="69"/>
        <v>0</v>
      </c>
      <c r="J609" s="78" t="str">
        <f t="shared" si="68"/>
        <v>2070–2071</v>
      </c>
      <c r="K609" s="78"/>
      <c r="L609" s="89"/>
      <c r="M609" s="78"/>
      <c r="N609" s="87"/>
      <c r="O609" s="79"/>
      <c r="Q609" s="46"/>
    </row>
    <row r="610" spans="1:17" s="40" customFormat="1" ht="20.25" customHeight="1" x14ac:dyDescent="0.2">
      <c r="A610" s="41">
        <v>62490</v>
      </c>
      <c r="B610" s="42">
        <f t="shared" si="64"/>
        <v>0</v>
      </c>
      <c r="C610" s="117"/>
      <c r="D610" s="43">
        <f t="shared" si="65"/>
        <v>0</v>
      </c>
      <c r="E610" s="44">
        <f t="shared" si="63"/>
        <v>0</v>
      </c>
      <c r="F610" s="43">
        <f t="shared" si="66"/>
        <v>0</v>
      </c>
      <c r="G610" s="45" t="e">
        <f>IF(AND(C610&lt;&gt;"",SUM(G$27:G609)&lt;E$19),$E$19/$E$23,0)</f>
        <v>#N/A</v>
      </c>
      <c r="H610" s="43">
        <f t="shared" si="67"/>
        <v>0</v>
      </c>
      <c r="I610" s="43">
        <f t="shared" si="69"/>
        <v>0</v>
      </c>
      <c r="J610" s="78" t="str">
        <f t="shared" si="68"/>
        <v>2070–2071</v>
      </c>
      <c r="K610" s="78"/>
      <c r="L610" s="89"/>
      <c r="M610" s="78"/>
      <c r="N610" s="87"/>
      <c r="O610" s="79"/>
      <c r="Q610" s="46"/>
    </row>
    <row r="611" spans="1:17" s="40" customFormat="1" ht="20.25" customHeight="1" x14ac:dyDescent="0.2">
      <c r="A611" s="41">
        <v>62518</v>
      </c>
      <c r="B611" s="42">
        <f t="shared" si="64"/>
        <v>0</v>
      </c>
      <c r="C611" s="117"/>
      <c r="D611" s="43">
        <f t="shared" si="65"/>
        <v>0</v>
      </c>
      <c r="E611" s="44">
        <f t="shared" si="63"/>
        <v>0</v>
      </c>
      <c r="F611" s="43">
        <f t="shared" si="66"/>
        <v>0</v>
      </c>
      <c r="G611" s="45" t="e">
        <f>IF(AND(C611&lt;&gt;"",SUM(G$27:G610)&lt;E$19),$E$19/$E$23,0)</f>
        <v>#N/A</v>
      </c>
      <c r="H611" s="43">
        <f t="shared" si="67"/>
        <v>0</v>
      </c>
      <c r="I611" s="43">
        <f t="shared" si="69"/>
        <v>0</v>
      </c>
      <c r="J611" s="78" t="str">
        <f t="shared" si="68"/>
        <v>2070–2071</v>
      </c>
      <c r="K611" s="78"/>
      <c r="L611" s="89"/>
      <c r="M611" s="78"/>
      <c r="N611" s="87"/>
      <c r="O611" s="79"/>
      <c r="Q611" s="46"/>
    </row>
    <row r="612" spans="1:17" s="40" customFormat="1" ht="20.25" customHeight="1" x14ac:dyDescent="0.2">
      <c r="A612" s="41">
        <v>62549</v>
      </c>
      <c r="B612" s="42">
        <f t="shared" si="64"/>
        <v>0</v>
      </c>
      <c r="C612" s="117"/>
      <c r="D612" s="43">
        <f t="shared" si="65"/>
        <v>0</v>
      </c>
      <c r="E612" s="44">
        <f t="shared" si="63"/>
        <v>0</v>
      </c>
      <c r="F612" s="43">
        <f t="shared" si="66"/>
        <v>0</v>
      </c>
      <c r="G612" s="45" t="e">
        <f>IF(AND(C612&lt;&gt;"",SUM(G$27:G611)&lt;E$19),$E$19/$E$23,0)</f>
        <v>#N/A</v>
      </c>
      <c r="H612" s="43">
        <f t="shared" si="67"/>
        <v>0</v>
      </c>
      <c r="I612" s="43">
        <f t="shared" si="69"/>
        <v>0</v>
      </c>
      <c r="J612" s="78" t="str">
        <f t="shared" si="68"/>
        <v>2070–2071</v>
      </c>
      <c r="K612" s="78"/>
      <c r="L612" s="89"/>
      <c r="M612" s="78"/>
      <c r="N612" s="87"/>
      <c r="O612" s="79"/>
      <c r="Q612" s="46"/>
    </row>
    <row r="613" spans="1:17" s="40" customFormat="1" ht="20.25" customHeight="1" x14ac:dyDescent="0.2">
      <c r="A613" s="41">
        <v>62579</v>
      </c>
      <c r="B613" s="42">
        <f t="shared" si="64"/>
        <v>0</v>
      </c>
      <c r="C613" s="117"/>
      <c r="D613" s="43">
        <f t="shared" si="65"/>
        <v>0</v>
      </c>
      <c r="E613" s="44">
        <f t="shared" si="63"/>
        <v>0</v>
      </c>
      <c r="F613" s="43">
        <f t="shared" si="66"/>
        <v>0</v>
      </c>
      <c r="G613" s="45" t="e">
        <f>IF(AND(C613&lt;&gt;"",SUM(G$27:G612)&lt;E$19),$E$19/$E$23,0)</f>
        <v>#N/A</v>
      </c>
      <c r="H613" s="43">
        <f t="shared" si="67"/>
        <v>0</v>
      </c>
      <c r="I613" s="43">
        <f t="shared" si="69"/>
        <v>0</v>
      </c>
      <c r="J613" s="78" t="str">
        <f t="shared" si="68"/>
        <v>2070–2071</v>
      </c>
      <c r="K613" s="78"/>
      <c r="L613" s="89"/>
      <c r="M613" s="78"/>
      <c r="N613" s="87"/>
      <c r="O613" s="79"/>
      <c r="Q613" s="46"/>
    </row>
    <row r="614" spans="1:17" s="40" customFormat="1" ht="20.25" customHeight="1" x14ac:dyDescent="0.2">
      <c r="A614" s="41">
        <v>62610</v>
      </c>
      <c r="B614" s="42">
        <f t="shared" si="64"/>
        <v>0</v>
      </c>
      <c r="C614" s="117"/>
      <c r="D614" s="43">
        <f t="shared" si="65"/>
        <v>0</v>
      </c>
      <c r="E614" s="44">
        <f t="shared" si="63"/>
        <v>0</v>
      </c>
      <c r="F614" s="43">
        <f t="shared" si="66"/>
        <v>0</v>
      </c>
      <c r="G614" s="45" t="e">
        <f>IF(AND(C614&lt;&gt;"",SUM(G$27:G613)&lt;E$19),$E$19/$E$23,0)</f>
        <v>#N/A</v>
      </c>
      <c r="H614" s="43">
        <f t="shared" si="67"/>
        <v>0</v>
      </c>
      <c r="I614" s="43">
        <f t="shared" si="69"/>
        <v>0</v>
      </c>
      <c r="J614" s="78" t="str">
        <f t="shared" si="68"/>
        <v>2070–2071</v>
      </c>
      <c r="K614" s="78"/>
      <c r="L614" s="89"/>
      <c r="M614" s="78"/>
      <c r="N614" s="87"/>
      <c r="O614" s="79"/>
      <c r="Q614" s="46"/>
    </row>
    <row r="615" spans="1:17" s="40" customFormat="1" ht="20.25" customHeight="1" x14ac:dyDescent="0.2">
      <c r="A615" s="41">
        <v>62640</v>
      </c>
      <c r="B615" s="42">
        <f t="shared" si="64"/>
        <v>0</v>
      </c>
      <c r="C615" s="117"/>
      <c r="D615" s="43">
        <f t="shared" si="65"/>
        <v>0</v>
      </c>
      <c r="E615" s="44">
        <f t="shared" si="63"/>
        <v>0</v>
      </c>
      <c r="F615" s="43">
        <f t="shared" si="66"/>
        <v>0</v>
      </c>
      <c r="G615" s="45" t="e">
        <f>IF(AND(C615&lt;&gt;"",SUM(G$27:G614)&lt;E$19),$E$19/$E$23,0)</f>
        <v>#N/A</v>
      </c>
      <c r="H615" s="43">
        <f t="shared" si="67"/>
        <v>0</v>
      </c>
      <c r="I615" s="43">
        <f t="shared" si="69"/>
        <v>0</v>
      </c>
      <c r="J615" s="78" t="str">
        <f t="shared" si="68"/>
        <v>2071–2072</v>
      </c>
      <c r="K615" s="78"/>
      <c r="L615" s="89"/>
      <c r="M615" s="78"/>
      <c r="N615" s="87"/>
      <c r="O615" s="79"/>
      <c r="Q615" s="46"/>
    </row>
    <row r="616" spans="1:17" s="40" customFormat="1" ht="20.25" customHeight="1" x14ac:dyDescent="0.2">
      <c r="A616" s="41">
        <v>62671</v>
      </c>
      <c r="B616" s="42">
        <f t="shared" si="64"/>
        <v>0</v>
      </c>
      <c r="C616" s="117"/>
      <c r="D616" s="43">
        <f t="shared" si="65"/>
        <v>0</v>
      </c>
      <c r="E616" s="44">
        <f t="shared" si="63"/>
        <v>0</v>
      </c>
      <c r="F616" s="43">
        <f t="shared" si="66"/>
        <v>0</v>
      </c>
      <c r="G616" s="45" t="e">
        <f>IF(AND(C616&lt;&gt;"",SUM(G$27:G615)&lt;E$19),$E$19/$E$23,0)</f>
        <v>#N/A</v>
      </c>
      <c r="H616" s="43">
        <f t="shared" si="67"/>
        <v>0</v>
      </c>
      <c r="I616" s="43">
        <f t="shared" si="69"/>
        <v>0</v>
      </c>
      <c r="J616" s="78" t="str">
        <f t="shared" si="68"/>
        <v>2071–2072</v>
      </c>
      <c r="K616" s="78"/>
      <c r="L616" s="89"/>
      <c r="M616" s="78"/>
      <c r="N616" s="87"/>
      <c r="O616" s="79"/>
      <c r="Q616" s="46"/>
    </row>
    <row r="617" spans="1:17" s="40" customFormat="1" ht="20.25" customHeight="1" x14ac:dyDescent="0.2">
      <c r="A617" s="41">
        <v>62702</v>
      </c>
      <c r="B617" s="42">
        <f t="shared" si="64"/>
        <v>0</v>
      </c>
      <c r="C617" s="117"/>
      <c r="D617" s="43">
        <f t="shared" si="65"/>
        <v>0</v>
      </c>
      <c r="E617" s="44">
        <f t="shared" si="63"/>
        <v>0</v>
      </c>
      <c r="F617" s="43">
        <f t="shared" si="66"/>
        <v>0</v>
      </c>
      <c r="G617" s="45" t="e">
        <f>IF(AND(C617&lt;&gt;"",SUM(G$27:G616)&lt;E$19),$E$19/$E$23,0)</f>
        <v>#N/A</v>
      </c>
      <c r="H617" s="43">
        <f t="shared" si="67"/>
        <v>0</v>
      </c>
      <c r="I617" s="43">
        <f t="shared" si="69"/>
        <v>0</v>
      </c>
      <c r="J617" s="78" t="str">
        <f t="shared" si="68"/>
        <v>2071–2072</v>
      </c>
      <c r="K617" s="78"/>
      <c r="L617" s="89"/>
      <c r="M617" s="78"/>
      <c r="N617" s="87"/>
      <c r="O617" s="79"/>
      <c r="Q617" s="46"/>
    </row>
    <row r="618" spans="1:17" s="40" customFormat="1" ht="20.25" customHeight="1" x14ac:dyDescent="0.2">
      <c r="A618" s="41">
        <v>62732</v>
      </c>
      <c r="B618" s="42">
        <f t="shared" si="64"/>
        <v>0</v>
      </c>
      <c r="C618" s="117"/>
      <c r="D618" s="43">
        <f t="shared" si="65"/>
        <v>0</v>
      </c>
      <c r="E618" s="44">
        <f t="shared" si="63"/>
        <v>0</v>
      </c>
      <c r="F618" s="43">
        <f t="shared" si="66"/>
        <v>0</v>
      </c>
      <c r="G618" s="45" t="e">
        <f>IF(AND(C618&lt;&gt;"",SUM(G$27:G617)&lt;E$19),$E$19/$E$23,0)</f>
        <v>#N/A</v>
      </c>
      <c r="H618" s="43">
        <f t="shared" si="67"/>
        <v>0</v>
      </c>
      <c r="I618" s="43">
        <f t="shared" si="69"/>
        <v>0</v>
      </c>
      <c r="J618" s="78" t="str">
        <f t="shared" si="68"/>
        <v>2071–2072</v>
      </c>
      <c r="K618" s="78"/>
      <c r="L618" s="89"/>
      <c r="M618" s="78"/>
      <c r="N618" s="87"/>
      <c r="O618" s="79"/>
      <c r="Q618" s="46"/>
    </row>
    <row r="619" spans="1:17" s="40" customFormat="1" ht="20.25" customHeight="1" x14ac:dyDescent="0.2">
      <c r="A619" s="41">
        <v>62763</v>
      </c>
      <c r="B619" s="42">
        <f t="shared" si="64"/>
        <v>0</v>
      </c>
      <c r="C619" s="117"/>
      <c r="D619" s="43">
        <f t="shared" si="65"/>
        <v>0</v>
      </c>
      <c r="E619" s="44">
        <f t="shared" si="63"/>
        <v>0</v>
      </c>
      <c r="F619" s="43">
        <f t="shared" si="66"/>
        <v>0</v>
      </c>
      <c r="G619" s="45" t="e">
        <f>IF(AND(C619&lt;&gt;"",SUM(G$27:G618)&lt;E$19),$E$19/$E$23,0)</f>
        <v>#N/A</v>
      </c>
      <c r="H619" s="43">
        <f t="shared" si="67"/>
        <v>0</v>
      </c>
      <c r="I619" s="43">
        <f t="shared" si="69"/>
        <v>0</v>
      </c>
      <c r="J619" s="78" t="str">
        <f t="shared" si="68"/>
        <v>2071–2072</v>
      </c>
      <c r="K619" s="78"/>
      <c r="L619" s="89"/>
      <c r="M619" s="78"/>
      <c r="N619" s="87"/>
      <c r="O619" s="79"/>
      <c r="Q619" s="46"/>
    </row>
    <row r="620" spans="1:17" s="40" customFormat="1" ht="20.25" customHeight="1" x14ac:dyDescent="0.2">
      <c r="A620" s="41">
        <v>62793</v>
      </c>
      <c r="B620" s="42">
        <f t="shared" si="64"/>
        <v>0</v>
      </c>
      <c r="C620" s="117"/>
      <c r="D620" s="43">
        <f t="shared" si="65"/>
        <v>0</v>
      </c>
      <c r="E620" s="44">
        <f t="shared" si="63"/>
        <v>0</v>
      </c>
      <c r="F620" s="43">
        <f t="shared" si="66"/>
        <v>0</v>
      </c>
      <c r="G620" s="45" t="e">
        <f>IF(AND(C620&lt;&gt;"",SUM(G$27:G619)&lt;E$19),$E$19/$E$23,0)</f>
        <v>#N/A</v>
      </c>
      <c r="H620" s="43">
        <f t="shared" si="67"/>
        <v>0</v>
      </c>
      <c r="I620" s="43">
        <f t="shared" si="69"/>
        <v>0</v>
      </c>
      <c r="J620" s="78" t="str">
        <f t="shared" si="68"/>
        <v>2071–2072</v>
      </c>
      <c r="K620" s="78"/>
      <c r="L620" s="89"/>
      <c r="M620" s="78"/>
      <c r="N620" s="87"/>
      <c r="O620" s="79"/>
      <c r="Q620" s="46"/>
    </row>
    <row r="621" spans="1:17" s="40" customFormat="1" ht="20.25" customHeight="1" x14ac:dyDescent="0.2">
      <c r="A621" s="41">
        <v>62824</v>
      </c>
      <c r="B621" s="42">
        <f t="shared" si="64"/>
        <v>0</v>
      </c>
      <c r="C621" s="117"/>
      <c r="D621" s="43">
        <f t="shared" si="65"/>
        <v>0</v>
      </c>
      <c r="E621" s="44">
        <f t="shared" si="63"/>
        <v>0</v>
      </c>
      <c r="F621" s="43">
        <f t="shared" si="66"/>
        <v>0</v>
      </c>
      <c r="G621" s="45" t="e">
        <f>IF(AND(C621&lt;&gt;"",SUM(G$27:G620)&lt;E$19),$E$19/$E$23,0)</f>
        <v>#N/A</v>
      </c>
      <c r="H621" s="43">
        <f t="shared" si="67"/>
        <v>0</v>
      </c>
      <c r="I621" s="43">
        <f t="shared" si="69"/>
        <v>0</v>
      </c>
      <c r="J621" s="78" t="str">
        <f t="shared" si="68"/>
        <v>2071–2072</v>
      </c>
      <c r="K621" s="78"/>
      <c r="L621" s="89"/>
      <c r="M621" s="78"/>
      <c r="N621" s="87"/>
      <c r="O621" s="79"/>
      <c r="Q621" s="46"/>
    </row>
    <row r="622" spans="1:17" s="40" customFormat="1" ht="20.25" customHeight="1" x14ac:dyDescent="0.2">
      <c r="A622" s="41">
        <v>62855</v>
      </c>
      <c r="B622" s="42">
        <f t="shared" si="64"/>
        <v>0</v>
      </c>
      <c r="C622" s="117"/>
      <c r="D622" s="43">
        <f t="shared" si="65"/>
        <v>0</v>
      </c>
      <c r="E622" s="44">
        <f t="shared" si="63"/>
        <v>0</v>
      </c>
      <c r="F622" s="43">
        <f t="shared" si="66"/>
        <v>0</v>
      </c>
      <c r="G622" s="45" t="e">
        <f>IF(AND(C622&lt;&gt;"",SUM(G$27:G621)&lt;E$19),$E$19/$E$23,0)</f>
        <v>#N/A</v>
      </c>
      <c r="H622" s="43">
        <f t="shared" si="67"/>
        <v>0</v>
      </c>
      <c r="I622" s="43">
        <f t="shared" si="69"/>
        <v>0</v>
      </c>
      <c r="J622" s="78" t="str">
        <f t="shared" si="68"/>
        <v>2071–2072</v>
      </c>
      <c r="K622" s="78"/>
      <c r="L622" s="89"/>
      <c r="M622" s="78"/>
      <c r="N622" s="87"/>
      <c r="O622" s="79"/>
      <c r="Q622" s="46"/>
    </row>
    <row r="623" spans="1:17" s="40" customFormat="1" ht="20.25" customHeight="1" x14ac:dyDescent="0.2">
      <c r="A623" s="41">
        <v>62884</v>
      </c>
      <c r="B623" s="42">
        <f t="shared" si="64"/>
        <v>0</v>
      </c>
      <c r="C623" s="117"/>
      <c r="D623" s="43">
        <f t="shared" si="65"/>
        <v>0</v>
      </c>
      <c r="E623" s="44">
        <f t="shared" si="63"/>
        <v>0</v>
      </c>
      <c r="F623" s="43">
        <f t="shared" si="66"/>
        <v>0</v>
      </c>
      <c r="G623" s="45" t="e">
        <f>IF(AND(C623&lt;&gt;"",SUM(G$27:G622)&lt;E$19),$E$19/$E$23,0)</f>
        <v>#N/A</v>
      </c>
      <c r="H623" s="43">
        <f t="shared" si="67"/>
        <v>0</v>
      </c>
      <c r="I623" s="43">
        <f t="shared" si="69"/>
        <v>0</v>
      </c>
      <c r="J623" s="78" t="str">
        <f t="shared" si="68"/>
        <v>2071–2072</v>
      </c>
      <c r="K623" s="78"/>
      <c r="L623" s="89"/>
      <c r="M623" s="78"/>
      <c r="N623" s="87"/>
      <c r="O623" s="79"/>
      <c r="Q623" s="46"/>
    </row>
    <row r="624" spans="1:17" s="40" customFormat="1" ht="20.25" customHeight="1" x14ac:dyDescent="0.2">
      <c r="A624" s="41">
        <v>62915</v>
      </c>
      <c r="B624" s="42">
        <f t="shared" si="64"/>
        <v>0</v>
      </c>
      <c r="C624" s="117"/>
      <c r="D624" s="43">
        <f t="shared" si="65"/>
        <v>0</v>
      </c>
      <c r="E624" s="44">
        <f t="shared" si="63"/>
        <v>0</v>
      </c>
      <c r="F624" s="43">
        <f t="shared" si="66"/>
        <v>0</v>
      </c>
      <c r="G624" s="45" t="e">
        <f>IF(AND(C624&lt;&gt;"",SUM(G$27:G623)&lt;E$19),$E$19/$E$23,0)</f>
        <v>#N/A</v>
      </c>
      <c r="H624" s="43">
        <f t="shared" si="67"/>
        <v>0</v>
      </c>
      <c r="I624" s="43">
        <f t="shared" si="69"/>
        <v>0</v>
      </c>
      <c r="J624" s="78" t="str">
        <f t="shared" si="68"/>
        <v>2071–2072</v>
      </c>
      <c r="K624" s="78"/>
      <c r="L624" s="89"/>
      <c r="M624" s="78"/>
      <c r="N624" s="87"/>
      <c r="O624" s="79"/>
      <c r="Q624" s="46"/>
    </row>
    <row r="625" spans="1:17" s="40" customFormat="1" ht="20.25" customHeight="1" x14ac:dyDescent="0.2">
      <c r="A625" s="41">
        <v>62945</v>
      </c>
      <c r="B625" s="42">
        <f t="shared" si="64"/>
        <v>0</v>
      </c>
      <c r="C625" s="117"/>
      <c r="D625" s="43">
        <f t="shared" si="65"/>
        <v>0</v>
      </c>
      <c r="E625" s="44">
        <f t="shared" si="63"/>
        <v>0</v>
      </c>
      <c r="F625" s="43">
        <f t="shared" si="66"/>
        <v>0</v>
      </c>
      <c r="G625" s="45" t="e">
        <f>IF(AND(C625&lt;&gt;"",SUM(G$27:G624)&lt;E$19),$E$19/$E$23,0)</f>
        <v>#N/A</v>
      </c>
      <c r="H625" s="43">
        <f t="shared" si="67"/>
        <v>0</v>
      </c>
      <c r="I625" s="43">
        <f t="shared" si="69"/>
        <v>0</v>
      </c>
      <c r="J625" s="78" t="str">
        <f t="shared" si="68"/>
        <v>2071–2072</v>
      </c>
      <c r="K625" s="78"/>
      <c r="L625" s="89"/>
      <c r="M625" s="78"/>
      <c r="N625" s="87"/>
      <c r="O625" s="79"/>
      <c r="Q625" s="46"/>
    </row>
    <row r="626" spans="1:17" s="40" customFormat="1" ht="20.25" customHeight="1" x14ac:dyDescent="0.2">
      <c r="A626" s="41">
        <v>62976</v>
      </c>
      <c r="B626" s="42">
        <f t="shared" si="64"/>
        <v>0</v>
      </c>
      <c r="C626" s="117"/>
      <c r="D626" s="43">
        <f t="shared" si="65"/>
        <v>0</v>
      </c>
      <c r="E626" s="44">
        <f t="shared" si="63"/>
        <v>0</v>
      </c>
      <c r="F626" s="43">
        <f t="shared" si="66"/>
        <v>0</v>
      </c>
      <c r="G626" s="45" t="e">
        <f>IF(AND(C626&lt;&gt;"",SUM(G$27:G625)&lt;E$19),$E$19/$E$23,0)</f>
        <v>#N/A</v>
      </c>
      <c r="H626" s="43">
        <f t="shared" si="67"/>
        <v>0</v>
      </c>
      <c r="I626" s="43">
        <f t="shared" si="69"/>
        <v>0</v>
      </c>
      <c r="J626" s="78" t="str">
        <f t="shared" si="68"/>
        <v>2071–2072</v>
      </c>
      <c r="K626" s="78"/>
      <c r="L626" s="89"/>
      <c r="M626" s="78"/>
      <c r="N626" s="87"/>
      <c r="O626" s="79"/>
      <c r="Q626" s="46"/>
    </row>
    <row r="627" spans="1:17" s="40" customFormat="1" ht="20.25" customHeight="1" x14ac:dyDescent="0.2">
      <c r="A627" s="41">
        <v>63006</v>
      </c>
      <c r="B627" s="42">
        <f t="shared" si="64"/>
        <v>0</v>
      </c>
      <c r="C627" s="117"/>
      <c r="D627" s="43">
        <f t="shared" si="65"/>
        <v>0</v>
      </c>
      <c r="E627" s="44">
        <f t="shared" si="63"/>
        <v>0</v>
      </c>
      <c r="F627" s="43">
        <f t="shared" si="66"/>
        <v>0</v>
      </c>
      <c r="G627" s="45" t="e">
        <f>IF(AND(C627&lt;&gt;"",SUM(G$27:G626)&lt;E$19),$E$19/$E$23,0)</f>
        <v>#N/A</v>
      </c>
      <c r="H627" s="43">
        <f t="shared" si="67"/>
        <v>0</v>
      </c>
      <c r="I627" s="43">
        <f t="shared" si="69"/>
        <v>0</v>
      </c>
      <c r="J627" s="78" t="str">
        <f t="shared" si="68"/>
        <v>2072–2073</v>
      </c>
      <c r="K627" s="78"/>
      <c r="L627" s="89"/>
      <c r="M627" s="78"/>
      <c r="N627" s="87"/>
      <c r="O627" s="79"/>
      <c r="Q627" s="46"/>
    </row>
    <row r="628" spans="1:17" s="40" customFormat="1" ht="20.25" customHeight="1" x14ac:dyDescent="0.2">
      <c r="A628" s="41">
        <v>63037</v>
      </c>
      <c r="B628" s="42">
        <f t="shared" si="64"/>
        <v>0</v>
      </c>
      <c r="C628" s="117"/>
      <c r="D628" s="43">
        <f t="shared" si="65"/>
        <v>0</v>
      </c>
      <c r="E628" s="44">
        <f t="shared" si="63"/>
        <v>0</v>
      </c>
      <c r="F628" s="43">
        <f t="shared" si="66"/>
        <v>0</v>
      </c>
      <c r="G628" s="45" t="e">
        <f>IF(AND(C628&lt;&gt;"",SUM(G$27:G627)&lt;E$19),$E$19/$E$23,0)</f>
        <v>#N/A</v>
      </c>
      <c r="H628" s="43">
        <f t="shared" si="67"/>
        <v>0</v>
      </c>
      <c r="I628" s="43">
        <f t="shared" si="69"/>
        <v>0</v>
      </c>
      <c r="J628" s="78" t="str">
        <f t="shared" si="68"/>
        <v>2072–2073</v>
      </c>
      <c r="K628" s="78"/>
      <c r="L628" s="89"/>
      <c r="M628" s="78"/>
      <c r="N628" s="87"/>
      <c r="O628" s="79"/>
      <c r="Q628" s="46"/>
    </row>
    <row r="629" spans="1:17" s="40" customFormat="1" ht="20.25" customHeight="1" x14ac:dyDescent="0.2">
      <c r="A629" s="41">
        <v>63068</v>
      </c>
      <c r="B629" s="42">
        <f t="shared" si="64"/>
        <v>0</v>
      </c>
      <c r="C629" s="117"/>
      <c r="D629" s="43">
        <f t="shared" si="65"/>
        <v>0</v>
      </c>
      <c r="E629" s="44">
        <f t="shared" si="63"/>
        <v>0</v>
      </c>
      <c r="F629" s="43">
        <f t="shared" si="66"/>
        <v>0</v>
      </c>
      <c r="G629" s="45" t="e">
        <f>IF(AND(C629&lt;&gt;"",SUM(G$27:G628)&lt;E$19),$E$19/$E$23,0)</f>
        <v>#N/A</v>
      </c>
      <c r="H629" s="43">
        <f t="shared" si="67"/>
        <v>0</v>
      </c>
      <c r="I629" s="43">
        <f t="shared" si="69"/>
        <v>0</v>
      </c>
      <c r="J629" s="78" t="str">
        <f t="shared" si="68"/>
        <v>2072–2073</v>
      </c>
      <c r="K629" s="78"/>
      <c r="L629" s="89"/>
      <c r="M629" s="78"/>
      <c r="N629" s="87"/>
      <c r="O629" s="79"/>
      <c r="Q629" s="46"/>
    </row>
    <row r="630" spans="1:17" s="40" customFormat="1" ht="20.25" customHeight="1" x14ac:dyDescent="0.2">
      <c r="A630" s="41">
        <v>63098</v>
      </c>
      <c r="B630" s="42">
        <f t="shared" si="64"/>
        <v>0</v>
      </c>
      <c r="C630" s="117"/>
      <c r="D630" s="43">
        <f t="shared" si="65"/>
        <v>0</v>
      </c>
      <c r="E630" s="44">
        <f t="shared" si="63"/>
        <v>0</v>
      </c>
      <c r="F630" s="43">
        <f t="shared" si="66"/>
        <v>0</v>
      </c>
      <c r="G630" s="45" t="e">
        <f>IF(AND(C630&lt;&gt;"",SUM(G$27:G629)&lt;E$19),$E$19/$E$23,0)</f>
        <v>#N/A</v>
      </c>
      <c r="H630" s="43">
        <f t="shared" si="67"/>
        <v>0</v>
      </c>
      <c r="I630" s="43">
        <f t="shared" si="69"/>
        <v>0</v>
      </c>
      <c r="J630" s="78" t="str">
        <f t="shared" si="68"/>
        <v>2072–2073</v>
      </c>
      <c r="K630" s="78"/>
      <c r="L630" s="89"/>
      <c r="M630" s="78"/>
      <c r="N630" s="87"/>
      <c r="O630" s="79"/>
      <c r="Q630" s="46"/>
    </row>
    <row r="631" spans="1:17" s="40" customFormat="1" ht="20.25" customHeight="1" x14ac:dyDescent="0.2">
      <c r="A631" s="41">
        <v>63129</v>
      </c>
      <c r="B631" s="42">
        <f t="shared" si="64"/>
        <v>0</v>
      </c>
      <c r="C631" s="117"/>
      <c r="D631" s="43">
        <f t="shared" si="65"/>
        <v>0</v>
      </c>
      <c r="E631" s="44">
        <f t="shared" si="63"/>
        <v>0</v>
      </c>
      <c r="F631" s="43">
        <f t="shared" si="66"/>
        <v>0</v>
      </c>
      <c r="G631" s="45" t="e">
        <f>IF(AND(C631&lt;&gt;"",SUM(G$27:G630)&lt;E$19),$E$19/$E$23,0)</f>
        <v>#N/A</v>
      </c>
      <c r="H631" s="43">
        <f t="shared" si="67"/>
        <v>0</v>
      </c>
      <c r="I631" s="43">
        <f t="shared" si="69"/>
        <v>0</v>
      </c>
      <c r="J631" s="78" t="str">
        <f t="shared" si="68"/>
        <v>2072–2073</v>
      </c>
      <c r="K631" s="78"/>
      <c r="L631" s="89"/>
      <c r="M631" s="78"/>
      <c r="N631" s="87"/>
      <c r="O631" s="79"/>
      <c r="Q631" s="46"/>
    </row>
    <row r="632" spans="1:17" s="40" customFormat="1" ht="20.25" customHeight="1" x14ac:dyDescent="0.2">
      <c r="A632" s="41">
        <v>63159</v>
      </c>
      <c r="B632" s="42">
        <f t="shared" si="64"/>
        <v>0</v>
      </c>
      <c r="C632" s="117"/>
      <c r="D632" s="43">
        <f t="shared" si="65"/>
        <v>0</v>
      </c>
      <c r="E632" s="44">
        <f t="shared" si="63"/>
        <v>0</v>
      </c>
      <c r="F632" s="43">
        <f t="shared" si="66"/>
        <v>0</v>
      </c>
      <c r="G632" s="45" t="e">
        <f>IF(AND(C632&lt;&gt;"",SUM(G$27:G631)&lt;E$19),$E$19/$E$23,0)</f>
        <v>#N/A</v>
      </c>
      <c r="H632" s="43">
        <f t="shared" si="67"/>
        <v>0</v>
      </c>
      <c r="I632" s="43">
        <f t="shared" si="69"/>
        <v>0</v>
      </c>
      <c r="J632" s="78" t="str">
        <f t="shared" si="68"/>
        <v>2072–2073</v>
      </c>
      <c r="K632" s="78"/>
      <c r="L632" s="89"/>
      <c r="M632" s="78"/>
      <c r="N632" s="87"/>
      <c r="O632" s="79"/>
      <c r="Q632" s="46"/>
    </row>
    <row r="633" spans="1:17" s="40" customFormat="1" ht="20.25" customHeight="1" x14ac:dyDescent="0.2">
      <c r="A633" s="41">
        <v>63190</v>
      </c>
      <c r="B633" s="42">
        <f t="shared" si="64"/>
        <v>0</v>
      </c>
      <c r="C633" s="117"/>
      <c r="D633" s="43">
        <f t="shared" si="65"/>
        <v>0</v>
      </c>
      <c r="E633" s="44">
        <f t="shared" si="63"/>
        <v>0</v>
      </c>
      <c r="F633" s="43">
        <f t="shared" si="66"/>
        <v>0</v>
      </c>
      <c r="G633" s="45" t="e">
        <f>IF(AND(C633&lt;&gt;"",SUM(G$27:G632)&lt;E$19),$E$19/$E$23,0)</f>
        <v>#N/A</v>
      </c>
      <c r="H633" s="43">
        <f t="shared" si="67"/>
        <v>0</v>
      </c>
      <c r="I633" s="43">
        <f t="shared" si="69"/>
        <v>0</v>
      </c>
      <c r="J633" s="78" t="str">
        <f t="shared" si="68"/>
        <v>2072–2073</v>
      </c>
      <c r="K633" s="78"/>
      <c r="L633" s="89"/>
      <c r="M633" s="78"/>
      <c r="N633" s="87"/>
      <c r="O633" s="79"/>
      <c r="Q633" s="46"/>
    </row>
    <row r="634" spans="1:17" s="40" customFormat="1" ht="20.25" customHeight="1" x14ac:dyDescent="0.2">
      <c r="A634" s="41">
        <v>63221</v>
      </c>
      <c r="B634" s="42">
        <f t="shared" si="64"/>
        <v>0</v>
      </c>
      <c r="C634" s="117"/>
      <c r="D634" s="43">
        <f t="shared" si="65"/>
        <v>0</v>
      </c>
      <c r="E634" s="44">
        <f t="shared" si="63"/>
        <v>0</v>
      </c>
      <c r="F634" s="43">
        <f t="shared" si="66"/>
        <v>0</v>
      </c>
      <c r="G634" s="45" t="e">
        <f>IF(AND(C634&lt;&gt;"",SUM(G$27:G633)&lt;E$19),$E$19/$E$23,0)</f>
        <v>#N/A</v>
      </c>
      <c r="H634" s="43">
        <f t="shared" si="67"/>
        <v>0</v>
      </c>
      <c r="I634" s="43">
        <f t="shared" si="69"/>
        <v>0</v>
      </c>
      <c r="J634" s="78" t="str">
        <f t="shared" si="68"/>
        <v>2072–2073</v>
      </c>
      <c r="K634" s="78"/>
      <c r="L634" s="89"/>
      <c r="M634" s="78"/>
      <c r="N634" s="87"/>
      <c r="O634" s="79"/>
      <c r="Q634" s="46"/>
    </row>
    <row r="635" spans="1:17" s="40" customFormat="1" ht="20.25" customHeight="1" x14ac:dyDescent="0.2">
      <c r="A635" s="41">
        <v>63249</v>
      </c>
      <c r="B635" s="42">
        <f t="shared" si="64"/>
        <v>0</v>
      </c>
      <c r="C635" s="117"/>
      <c r="D635" s="43">
        <f t="shared" si="65"/>
        <v>0</v>
      </c>
      <c r="E635" s="44">
        <f t="shared" si="63"/>
        <v>0</v>
      </c>
      <c r="F635" s="43">
        <f t="shared" si="66"/>
        <v>0</v>
      </c>
      <c r="G635" s="45" t="e">
        <f>IF(AND(C635&lt;&gt;"",SUM(G$27:G634)&lt;E$19),$E$19/$E$23,0)</f>
        <v>#N/A</v>
      </c>
      <c r="H635" s="43">
        <f t="shared" si="67"/>
        <v>0</v>
      </c>
      <c r="I635" s="43">
        <f t="shared" si="69"/>
        <v>0</v>
      </c>
      <c r="J635" s="78" t="str">
        <f t="shared" si="68"/>
        <v>2072–2073</v>
      </c>
      <c r="K635" s="78"/>
      <c r="L635" s="89"/>
      <c r="M635" s="78"/>
      <c r="N635" s="87"/>
      <c r="O635" s="79"/>
      <c r="Q635" s="46"/>
    </row>
    <row r="636" spans="1:17" s="40" customFormat="1" ht="20.25" customHeight="1" x14ac:dyDescent="0.2">
      <c r="A636" s="41">
        <v>63280</v>
      </c>
      <c r="B636" s="42">
        <f t="shared" si="64"/>
        <v>0</v>
      </c>
      <c r="C636" s="117"/>
      <c r="D636" s="43">
        <f t="shared" si="65"/>
        <v>0</v>
      </c>
      <c r="E636" s="44">
        <f t="shared" si="63"/>
        <v>0</v>
      </c>
      <c r="F636" s="43">
        <f t="shared" si="66"/>
        <v>0</v>
      </c>
      <c r="G636" s="45" t="e">
        <f>IF(AND(C636&lt;&gt;"",SUM(G$27:G635)&lt;E$19),$E$19/$E$23,0)</f>
        <v>#N/A</v>
      </c>
      <c r="H636" s="43">
        <f t="shared" si="67"/>
        <v>0</v>
      </c>
      <c r="I636" s="43">
        <f t="shared" si="69"/>
        <v>0</v>
      </c>
      <c r="J636" s="78" t="str">
        <f t="shared" si="68"/>
        <v>2072–2073</v>
      </c>
      <c r="K636" s="78"/>
      <c r="L636" s="89"/>
      <c r="M636" s="78"/>
      <c r="N636" s="87"/>
      <c r="O636" s="79"/>
      <c r="Q636" s="46"/>
    </row>
    <row r="637" spans="1:17" s="40" customFormat="1" ht="20.25" customHeight="1" x14ac:dyDescent="0.2">
      <c r="A637" s="41">
        <v>63310</v>
      </c>
      <c r="B637" s="42">
        <f t="shared" si="64"/>
        <v>0</v>
      </c>
      <c r="C637" s="117"/>
      <c r="D637" s="43">
        <f t="shared" si="65"/>
        <v>0</v>
      </c>
      <c r="E637" s="44">
        <f t="shared" si="63"/>
        <v>0</v>
      </c>
      <c r="F637" s="43">
        <f t="shared" si="66"/>
        <v>0</v>
      </c>
      <c r="G637" s="45" t="e">
        <f>IF(AND(C637&lt;&gt;"",SUM(G$27:G636)&lt;E$19),$E$19/$E$23,0)</f>
        <v>#N/A</v>
      </c>
      <c r="H637" s="43">
        <f t="shared" si="67"/>
        <v>0</v>
      </c>
      <c r="I637" s="43">
        <f t="shared" si="69"/>
        <v>0</v>
      </c>
      <c r="J637" s="78" t="str">
        <f t="shared" si="68"/>
        <v>2072–2073</v>
      </c>
      <c r="K637" s="78"/>
      <c r="L637" s="89"/>
      <c r="M637" s="78"/>
      <c r="N637" s="87"/>
      <c r="O637" s="79"/>
      <c r="Q637" s="46"/>
    </row>
    <row r="638" spans="1:17" s="40" customFormat="1" ht="20.25" customHeight="1" x14ac:dyDescent="0.2">
      <c r="A638" s="41">
        <v>63341</v>
      </c>
      <c r="B638" s="42">
        <f t="shared" si="64"/>
        <v>0</v>
      </c>
      <c r="C638" s="117"/>
      <c r="D638" s="43">
        <f t="shared" si="65"/>
        <v>0</v>
      </c>
      <c r="E638" s="44">
        <f t="shared" si="63"/>
        <v>0</v>
      </c>
      <c r="F638" s="43">
        <f t="shared" si="66"/>
        <v>0</v>
      </c>
      <c r="G638" s="45" t="e">
        <f>IF(AND(C638&lt;&gt;"",SUM(G$27:G637)&lt;E$19),$E$19/$E$23,0)</f>
        <v>#N/A</v>
      </c>
      <c r="H638" s="43">
        <f t="shared" si="67"/>
        <v>0</v>
      </c>
      <c r="I638" s="43">
        <f t="shared" si="69"/>
        <v>0</v>
      </c>
      <c r="J638" s="78" t="str">
        <f t="shared" si="68"/>
        <v>2072–2073</v>
      </c>
      <c r="K638" s="78"/>
      <c r="L638" s="89"/>
      <c r="M638" s="78"/>
      <c r="N638" s="87"/>
      <c r="O638" s="79"/>
      <c r="Q638" s="46"/>
    </row>
    <row r="639" spans="1:17" s="40" customFormat="1" ht="20.25" customHeight="1" x14ac:dyDescent="0.2">
      <c r="A639" s="41">
        <v>63371</v>
      </c>
      <c r="B639" s="42">
        <f t="shared" si="64"/>
        <v>0</v>
      </c>
      <c r="C639" s="117"/>
      <c r="D639" s="43">
        <f t="shared" si="65"/>
        <v>0</v>
      </c>
      <c r="E639" s="44">
        <f t="shared" si="63"/>
        <v>0</v>
      </c>
      <c r="F639" s="43">
        <f t="shared" si="66"/>
        <v>0</v>
      </c>
      <c r="G639" s="45" t="e">
        <f>IF(AND(C639&lt;&gt;"",SUM(G$27:G638)&lt;E$19),$E$19/$E$23,0)</f>
        <v>#N/A</v>
      </c>
      <c r="H639" s="43">
        <f t="shared" si="67"/>
        <v>0</v>
      </c>
      <c r="I639" s="43">
        <f t="shared" si="69"/>
        <v>0</v>
      </c>
      <c r="J639" s="78" t="str">
        <f t="shared" si="68"/>
        <v>2073–2074</v>
      </c>
      <c r="K639" s="78"/>
      <c r="L639" s="89"/>
      <c r="M639" s="78"/>
      <c r="N639" s="87"/>
      <c r="O639" s="79"/>
      <c r="Q639" s="46"/>
    </row>
    <row r="640" spans="1:17" s="40" customFormat="1" ht="20.25" customHeight="1" x14ac:dyDescent="0.2">
      <c r="A640" s="41">
        <v>63402</v>
      </c>
      <c r="B640" s="42">
        <f t="shared" si="64"/>
        <v>0</v>
      </c>
      <c r="C640" s="117"/>
      <c r="D640" s="43">
        <f t="shared" si="65"/>
        <v>0</v>
      </c>
      <c r="E640" s="44">
        <f t="shared" si="63"/>
        <v>0</v>
      </c>
      <c r="F640" s="43">
        <f t="shared" si="66"/>
        <v>0</v>
      </c>
      <c r="G640" s="45" t="e">
        <f>IF(AND(C640&lt;&gt;"",SUM(G$27:G639)&lt;E$19),$E$19/$E$23,0)</f>
        <v>#N/A</v>
      </c>
      <c r="H640" s="43">
        <f t="shared" si="67"/>
        <v>0</v>
      </c>
      <c r="I640" s="43">
        <f t="shared" si="69"/>
        <v>0</v>
      </c>
      <c r="J640" s="78" t="str">
        <f t="shared" si="68"/>
        <v>2073–2074</v>
      </c>
      <c r="K640" s="78"/>
      <c r="L640" s="89"/>
      <c r="M640" s="78"/>
      <c r="N640" s="87"/>
      <c r="O640" s="79"/>
      <c r="Q640" s="46"/>
    </row>
    <row r="641" spans="1:17" s="40" customFormat="1" ht="20.25" customHeight="1" x14ac:dyDescent="0.2">
      <c r="A641" s="41">
        <v>63433</v>
      </c>
      <c r="B641" s="42">
        <f t="shared" si="64"/>
        <v>0</v>
      </c>
      <c r="C641" s="117"/>
      <c r="D641" s="43">
        <f t="shared" si="65"/>
        <v>0</v>
      </c>
      <c r="E641" s="44">
        <f t="shared" si="63"/>
        <v>0</v>
      </c>
      <c r="F641" s="43">
        <f t="shared" si="66"/>
        <v>0</v>
      </c>
      <c r="G641" s="45" t="e">
        <f>IF(AND(C641&lt;&gt;"",SUM(G$27:G640)&lt;E$19),$E$19/$E$23,0)</f>
        <v>#N/A</v>
      </c>
      <c r="H641" s="43">
        <f t="shared" si="67"/>
        <v>0</v>
      </c>
      <c r="I641" s="43">
        <f t="shared" si="69"/>
        <v>0</v>
      </c>
      <c r="J641" s="78" t="str">
        <f t="shared" si="68"/>
        <v>2073–2074</v>
      </c>
      <c r="K641" s="78"/>
      <c r="L641" s="89"/>
      <c r="M641" s="78"/>
      <c r="N641" s="87"/>
      <c r="O641" s="79"/>
      <c r="Q641" s="46"/>
    </row>
    <row r="642" spans="1:17" s="40" customFormat="1" ht="20.25" customHeight="1" x14ac:dyDescent="0.2">
      <c r="A642" s="41">
        <v>63463</v>
      </c>
      <c r="B642" s="42">
        <f t="shared" si="64"/>
        <v>0</v>
      </c>
      <c r="C642" s="117"/>
      <c r="D642" s="43">
        <f t="shared" si="65"/>
        <v>0</v>
      </c>
      <c r="E642" s="44">
        <f t="shared" si="63"/>
        <v>0</v>
      </c>
      <c r="F642" s="43">
        <f t="shared" si="66"/>
        <v>0</v>
      </c>
      <c r="G642" s="45" t="e">
        <f>IF(AND(C642&lt;&gt;"",SUM(G$27:G641)&lt;E$19),$E$19/$E$23,0)</f>
        <v>#N/A</v>
      </c>
      <c r="H642" s="43">
        <f t="shared" si="67"/>
        <v>0</v>
      </c>
      <c r="I642" s="43">
        <f t="shared" si="69"/>
        <v>0</v>
      </c>
      <c r="J642" s="78" t="str">
        <f t="shared" si="68"/>
        <v>2073–2074</v>
      </c>
      <c r="K642" s="78"/>
      <c r="L642" s="89"/>
      <c r="M642" s="78"/>
      <c r="N642" s="87"/>
      <c r="O642" s="79"/>
      <c r="Q642" s="46"/>
    </row>
    <row r="643" spans="1:17" s="40" customFormat="1" ht="20.25" customHeight="1" x14ac:dyDescent="0.2">
      <c r="A643" s="41">
        <v>63494</v>
      </c>
      <c r="B643" s="42">
        <f t="shared" si="64"/>
        <v>0</v>
      </c>
      <c r="C643" s="117"/>
      <c r="D643" s="43">
        <f t="shared" si="65"/>
        <v>0</v>
      </c>
      <c r="E643" s="44">
        <f t="shared" si="63"/>
        <v>0</v>
      </c>
      <c r="F643" s="43">
        <f t="shared" si="66"/>
        <v>0</v>
      </c>
      <c r="G643" s="45" t="e">
        <f>IF(AND(C643&lt;&gt;"",SUM(G$27:G642)&lt;E$19),$E$19/$E$23,0)</f>
        <v>#N/A</v>
      </c>
      <c r="H643" s="43">
        <f t="shared" si="67"/>
        <v>0</v>
      </c>
      <c r="I643" s="43">
        <f t="shared" si="69"/>
        <v>0</v>
      </c>
      <c r="J643" s="78" t="str">
        <f t="shared" si="68"/>
        <v>2073–2074</v>
      </c>
      <c r="K643" s="78"/>
      <c r="L643" s="89"/>
      <c r="M643" s="78"/>
      <c r="N643" s="87"/>
      <c r="O643" s="79"/>
      <c r="Q643" s="46"/>
    </row>
    <row r="644" spans="1:17" s="40" customFormat="1" ht="20.25" customHeight="1" x14ac:dyDescent="0.2">
      <c r="A644" s="41">
        <v>63524</v>
      </c>
      <c r="B644" s="42">
        <f t="shared" si="64"/>
        <v>0</v>
      </c>
      <c r="C644" s="117"/>
      <c r="D644" s="43">
        <f t="shared" si="65"/>
        <v>0</v>
      </c>
      <c r="E644" s="44">
        <f t="shared" si="63"/>
        <v>0</v>
      </c>
      <c r="F644" s="43">
        <f t="shared" si="66"/>
        <v>0</v>
      </c>
      <c r="G644" s="45" t="e">
        <f>IF(AND(C644&lt;&gt;"",SUM(G$27:G643)&lt;E$19),$E$19/$E$23,0)</f>
        <v>#N/A</v>
      </c>
      <c r="H644" s="43">
        <f t="shared" si="67"/>
        <v>0</v>
      </c>
      <c r="I644" s="43">
        <f t="shared" si="69"/>
        <v>0</v>
      </c>
      <c r="J644" s="78" t="str">
        <f t="shared" si="68"/>
        <v>2073–2074</v>
      </c>
      <c r="K644" s="78"/>
      <c r="L644" s="89"/>
      <c r="M644" s="78"/>
      <c r="N644" s="87"/>
      <c r="O644" s="79"/>
      <c r="Q644" s="46"/>
    </row>
    <row r="645" spans="1:17" s="40" customFormat="1" ht="20.25" customHeight="1" x14ac:dyDescent="0.2">
      <c r="A645" s="41">
        <v>63555</v>
      </c>
      <c r="B645" s="42">
        <f t="shared" si="64"/>
        <v>0</v>
      </c>
      <c r="C645" s="117"/>
      <c r="D645" s="43">
        <f t="shared" si="65"/>
        <v>0</v>
      </c>
      <c r="E645" s="44">
        <f t="shared" si="63"/>
        <v>0</v>
      </c>
      <c r="F645" s="43">
        <f t="shared" si="66"/>
        <v>0</v>
      </c>
      <c r="G645" s="45" t="e">
        <f>IF(AND(C645&lt;&gt;"",SUM(G$27:G644)&lt;E$19),$E$19/$E$23,0)</f>
        <v>#N/A</v>
      </c>
      <c r="H645" s="43">
        <f t="shared" si="67"/>
        <v>0</v>
      </c>
      <c r="I645" s="43">
        <f t="shared" si="69"/>
        <v>0</v>
      </c>
      <c r="J645" s="78" t="str">
        <f t="shared" si="68"/>
        <v>2073–2074</v>
      </c>
      <c r="K645" s="78"/>
      <c r="L645" s="89"/>
      <c r="M645" s="78"/>
      <c r="N645" s="87"/>
      <c r="O645" s="79"/>
      <c r="Q645" s="46"/>
    </row>
    <row r="646" spans="1:17" s="40" customFormat="1" ht="20.25" customHeight="1" x14ac:dyDescent="0.2">
      <c r="A646" s="41">
        <v>63586</v>
      </c>
      <c r="B646" s="42">
        <f t="shared" si="64"/>
        <v>0</v>
      </c>
      <c r="C646" s="117"/>
      <c r="D646" s="43">
        <f t="shared" si="65"/>
        <v>0</v>
      </c>
      <c r="E646" s="44">
        <f t="shared" si="63"/>
        <v>0</v>
      </c>
      <c r="F646" s="43">
        <f t="shared" si="66"/>
        <v>0</v>
      </c>
      <c r="G646" s="45" t="e">
        <f>IF(AND(C646&lt;&gt;"",SUM(G$27:G645)&lt;E$19),$E$19/$E$23,0)</f>
        <v>#N/A</v>
      </c>
      <c r="H646" s="43">
        <f t="shared" si="67"/>
        <v>0</v>
      </c>
      <c r="I646" s="43">
        <f t="shared" si="69"/>
        <v>0</v>
      </c>
      <c r="J646" s="78" t="str">
        <f t="shared" si="68"/>
        <v>2073–2074</v>
      </c>
      <c r="K646" s="78"/>
      <c r="L646" s="89"/>
      <c r="M646" s="78"/>
      <c r="N646" s="87"/>
      <c r="O646" s="79"/>
      <c r="Q646" s="46"/>
    </row>
    <row r="647" spans="1:17" s="40" customFormat="1" ht="20.25" customHeight="1" x14ac:dyDescent="0.2">
      <c r="A647" s="41">
        <v>63614</v>
      </c>
      <c r="B647" s="42">
        <f t="shared" si="64"/>
        <v>0</v>
      </c>
      <c r="C647" s="117"/>
      <c r="D647" s="43">
        <f t="shared" si="65"/>
        <v>0</v>
      </c>
      <c r="E647" s="44">
        <f t="shared" si="63"/>
        <v>0</v>
      </c>
      <c r="F647" s="43">
        <f t="shared" si="66"/>
        <v>0</v>
      </c>
      <c r="G647" s="45" t="e">
        <f>IF(AND(C647&lt;&gt;"",SUM(G$27:G646)&lt;E$19),$E$19/$E$23,0)</f>
        <v>#N/A</v>
      </c>
      <c r="H647" s="43">
        <f t="shared" si="67"/>
        <v>0</v>
      </c>
      <c r="I647" s="43">
        <f t="shared" si="69"/>
        <v>0</v>
      </c>
      <c r="J647" s="78" t="str">
        <f t="shared" si="68"/>
        <v>2073–2074</v>
      </c>
      <c r="K647" s="78"/>
      <c r="L647" s="89"/>
      <c r="M647" s="78"/>
      <c r="N647" s="87"/>
      <c r="O647" s="79"/>
      <c r="Q647" s="46"/>
    </row>
    <row r="648" spans="1:17" s="40" customFormat="1" ht="20.25" customHeight="1" x14ac:dyDescent="0.2">
      <c r="A648" s="41">
        <v>63645</v>
      </c>
      <c r="B648" s="42">
        <f t="shared" si="64"/>
        <v>0</v>
      </c>
      <c r="C648" s="117"/>
      <c r="D648" s="43">
        <f t="shared" si="65"/>
        <v>0</v>
      </c>
      <c r="E648" s="44">
        <f t="shared" si="63"/>
        <v>0</v>
      </c>
      <c r="F648" s="43">
        <f t="shared" si="66"/>
        <v>0</v>
      </c>
      <c r="G648" s="45" t="e">
        <f>IF(AND(C648&lt;&gt;"",SUM(G$27:G647)&lt;E$19),$E$19/$E$23,0)</f>
        <v>#N/A</v>
      </c>
      <c r="H648" s="43">
        <f t="shared" si="67"/>
        <v>0</v>
      </c>
      <c r="I648" s="43">
        <f t="shared" si="69"/>
        <v>0</v>
      </c>
      <c r="J648" s="78" t="str">
        <f t="shared" si="68"/>
        <v>2073–2074</v>
      </c>
      <c r="K648" s="78"/>
      <c r="L648" s="89"/>
      <c r="M648" s="78"/>
      <c r="N648" s="87"/>
      <c r="O648" s="79"/>
      <c r="Q648" s="46"/>
    </row>
    <row r="649" spans="1:17" s="40" customFormat="1" ht="20.25" customHeight="1" x14ac:dyDescent="0.2">
      <c r="A649" s="41">
        <v>63675</v>
      </c>
      <c r="B649" s="42">
        <f t="shared" si="64"/>
        <v>0</v>
      </c>
      <c r="C649" s="117"/>
      <c r="D649" s="43">
        <f t="shared" si="65"/>
        <v>0</v>
      </c>
      <c r="E649" s="44">
        <f t="shared" si="63"/>
        <v>0</v>
      </c>
      <c r="F649" s="43">
        <f t="shared" si="66"/>
        <v>0</v>
      </c>
      <c r="G649" s="45" t="e">
        <f>IF(AND(C649&lt;&gt;"",SUM(G$27:G648)&lt;E$19),$E$19/$E$23,0)</f>
        <v>#N/A</v>
      </c>
      <c r="H649" s="43">
        <f t="shared" si="67"/>
        <v>0</v>
      </c>
      <c r="I649" s="43">
        <f t="shared" si="69"/>
        <v>0</v>
      </c>
      <c r="J649" s="78" t="str">
        <f t="shared" si="68"/>
        <v>2073–2074</v>
      </c>
      <c r="K649" s="78"/>
      <c r="L649" s="89"/>
      <c r="M649" s="78"/>
      <c r="N649" s="87"/>
      <c r="O649" s="79"/>
      <c r="Q649" s="46"/>
    </row>
    <row r="650" spans="1:17" s="40" customFormat="1" ht="20.25" customHeight="1" x14ac:dyDescent="0.2">
      <c r="A650" s="41">
        <v>63706</v>
      </c>
      <c r="B650" s="42">
        <f t="shared" si="64"/>
        <v>0</v>
      </c>
      <c r="C650" s="117"/>
      <c r="D650" s="43">
        <f t="shared" si="65"/>
        <v>0</v>
      </c>
      <c r="E650" s="44">
        <f t="shared" si="63"/>
        <v>0</v>
      </c>
      <c r="F650" s="43">
        <f t="shared" si="66"/>
        <v>0</v>
      </c>
      <c r="G650" s="45" t="e">
        <f>IF(AND(C650&lt;&gt;"",SUM(G$27:G649)&lt;E$19),$E$19/$E$23,0)</f>
        <v>#N/A</v>
      </c>
      <c r="H650" s="43">
        <f t="shared" si="67"/>
        <v>0</v>
      </c>
      <c r="I650" s="43">
        <f t="shared" si="69"/>
        <v>0</v>
      </c>
      <c r="J650" s="78" t="str">
        <f t="shared" si="68"/>
        <v>2073–2074</v>
      </c>
      <c r="K650" s="78"/>
      <c r="L650" s="89"/>
      <c r="M650" s="78"/>
      <c r="N650" s="87"/>
      <c r="O650" s="79"/>
      <c r="Q650" s="46"/>
    </row>
    <row r="651" spans="1:17" s="40" customFormat="1" ht="20.25" customHeight="1" x14ac:dyDescent="0.2">
      <c r="A651" s="41">
        <v>63736</v>
      </c>
      <c r="B651" s="42">
        <f t="shared" si="64"/>
        <v>0</v>
      </c>
      <c r="C651" s="117"/>
      <c r="D651" s="43">
        <f t="shared" si="65"/>
        <v>0</v>
      </c>
      <c r="E651" s="44">
        <f t="shared" si="63"/>
        <v>0</v>
      </c>
      <c r="F651" s="43">
        <f t="shared" si="66"/>
        <v>0</v>
      </c>
      <c r="G651" s="45" t="e">
        <f>IF(AND(C651&lt;&gt;"",SUM(G$27:G650)&lt;E$19),$E$19/$E$23,0)</f>
        <v>#N/A</v>
      </c>
      <c r="H651" s="43">
        <f t="shared" si="67"/>
        <v>0</v>
      </c>
      <c r="I651" s="43">
        <f t="shared" si="69"/>
        <v>0</v>
      </c>
      <c r="J651" s="78" t="str">
        <f t="shared" si="68"/>
        <v>2074–2075</v>
      </c>
      <c r="K651" s="78"/>
      <c r="L651" s="89"/>
      <c r="M651" s="78"/>
      <c r="N651" s="87"/>
      <c r="O651" s="79"/>
      <c r="Q651" s="46"/>
    </row>
    <row r="652" spans="1:17" s="40" customFormat="1" ht="20.25" customHeight="1" x14ac:dyDescent="0.2">
      <c r="A652" s="41">
        <v>63767</v>
      </c>
      <c r="B652" s="42">
        <f t="shared" si="64"/>
        <v>0</v>
      </c>
      <c r="C652" s="117"/>
      <c r="D652" s="43">
        <f t="shared" si="65"/>
        <v>0</v>
      </c>
      <c r="E652" s="44">
        <f t="shared" si="63"/>
        <v>0</v>
      </c>
      <c r="F652" s="43">
        <f t="shared" si="66"/>
        <v>0</v>
      </c>
      <c r="G652" s="45" t="e">
        <f>IF(AND(C652&lt;&gt;"",SUM(G$27:G651)&lt;E$19),$E$19/$E$23,0)</f>
        <v>#N/A</v>
      </c>
      <c r="H652" s="43">
        <f t="shared" si="67"/>
        <v>0</v>
      </c>
      <c r="I652" s="43">
        <f t="shared" si="69"/>
        <v>0</v>
      </c>
      <c r="J652" s="78" t="str">
        <f t="shared" si="68"/>
        <v>2074–2075</v>
      </c>
      <c r="K652" s="78"/>
      <c r="L652" s="89"/>
      <c r="M652" s="78"/>
      <c r="N652" s="87"/>
      <c r="O652" s="79"/>
      <c r="Q652" s="46"/>
    </row>
    <row r="653" spans="1:17" s="40" customFormat="1" ht="20.25" customHeight="1" x14ac:dyDescent="0.2">
      <c r="A653" s="41">
        <v>63798</v>
      </c>
      <c r="B653" s="42">
        <f t="shared" si="64"/>
        <v>0</v>
      </c>
      <c r="C653" s="117"/>
      <c r="D653" s="43">
        <f t="shared" si="65"/>
        <v>0</v>
      </c>
      <c r="E653" s="44">
        <f t="shared" si="63"/>
        <v>0</v>
      </c>
      <c r="F653" s="43">
        <f t="shared" si="66"/>
        <v>0</v>
      </c>
      <c r="G653" s="45" t="e">
        <f>IF(AND(C653&lt;&gt;"",SUM(G$27:G652)&lt;E$19),$E$19/$E$23,0)</f>
        <v>#N/A</v>
      </c>
      <c r="H653" s="43">
        <f t="shared" si="67"/>
        <v>0</v>
      </c>
      <c r="I653" s="43">
        <f t="shared" si="69"/>
        <v>0</v>
      </c>
      <c r="J653" s="78" t="str">
        <f t="shared" si="68"/>
        <v>2074–2075</v>
      </c>
      <c r="K653" s="78"/>
      <c r="L653" s="89"/>
      <c r="M653" s="78"/>
      <c r="N653" s="87"/>
      <c r="O653" s="79"/>
      <c r="Q653" s="46"/>
    </row>
    <row r="654" spans="1:17" s="40" customFormat="1" ht="20.25" customHeight="1" x14ac:dyDescent="0.2">
      <c r="A654" s="41">
        <v>63828</v>
      </c>
      <c r="B654" s="42">
        <f t="shared" si="64"/>
        <v>0</v>
      </c>
      <c r="C654" s="117"/>
      <c r="D654" s="43">
        <f t="shared" si="65"/>
        <v>0</v>
      </c>
      <c r="E654" s="44">
        <f t="shared" si="63"/>
        <v>0</v>
      </c>
      <c r="F654" s="43">
        <f t="shared" si="66"/>
        <v>0</v>
      </c>
      <c r="G654" s="45" t="e">
        <f>IF(AND(C654&lt;&gt;"",SUM(G$27:G653)&lt;E$19),$E$19/$E$23,0)</f>
        <v>#N/A</v>
      </c>
      <c r="H654" s="43">
        <f t="shared" si="67"/>
        <v>0</v>
      </c>
      <c r="I654" s="43">
        <f t="shared" si="69"/>
        <v>0</v>
      </c>
      <c r="J654" s="78" t="str">
        <f t="shared" si="68"/>
        <v>2074–2075</v>
      </c>
      <c r="K654" s="78"/>
      <c r="L654" s="89"/>
      <c r="M654" s="78"/>
      <c r="N654" s="87"/>
      <c r="O654" s="79"/>
      <c r="Q654" s="46"/>
    </row>
    <row r="655" spans="1:17" s="40" customFormat="1" ht="20.25" customHeight="1" x14ac:dyDescent="0.2">
      <c r="A655" s="41">
        <v>63859</v>
      </c>
      <c r="B655" s="42">
        <f t="shared" si="64"/>
        <v>0</v>
      </c>
      <c r="C655" s="117"/>
      <c r="D655" s="43">
        <f t="shared" si="65"/>
        <v>0</v>
      </c>
      <c r="E655" s="44">
        <f t="shared" si="63"/>
        <v>0</v>
      </c>
      <c r="F655" s="43">
        <f t="shared" si="66"/>
        <v>0</v>
      </c>
      <c r="G655" s="45" t="e">
        <f>IF(AND(C655&lt;&gt;"",SUM(G$27:G654)&lt;E$19),$E$19/$E$23,0)</f>
        <v>#N/A</v>
      </c>
      <c r="H655" s="43">
        <f t="shared" si="67"/>
        <v>0</v>
      </c>
      <c r="I655" s="43">
        <f t="shared" si="69"/>
        <v>0</v>
      </c>
      <c r="J655" s="78" t="str">
        <f t="shared" si="68"/>
        <v>2074–2075</v>
      </c>
      <c r="K655" s="78"/>
      <c r="L655" s="89"/>
      <c r="M655" s="78"/>
      <c r="N655" s="87"/>
      <c r="O655" s="79"/>
      <c r="Q655" s="46"/>
    </row>
    <row r="656" spans="1:17" s="40" customFormat="1" ht="20.25" customHeight="1" x14ac:dyDescent="0.2">
      <c r="A656" s="41">
        <v>63889</v>
      </c>
      <c r="B656" s="42">
        <f t="shared" si="64"/>
        <v>0</v>
      </c>
      <c r="C656" s="117"/>
      <c r="D656" s="43">
        <f t="shared" si="65"/>
        <v>0</v>
      </c>
      <c r="E656" s="44">
        <f t="shared" si="63"/>
        <v>0</v>
      </c>
      <c r="F656" s="43">
        <f t="shared" si="66"/>
        <v>0</v>
      </c>
      <c r="G656" s="45" t="e">
        <f>IF(AND(C656&lt;&gt;"",SUM(G$27:G655)&lt;E$19),$E$19/$E$23,0)</f>
        <v>#N/A</v>
      </c>
      <c r="H656" s="43">
        <f t="shared" si="67"/>
        <v>0</v>
      </c>
      <c r="I656" s="43">
        <f t="shared" si="69"/>
        <v>0</v>
      </c>
      <c r="J656" s="78" t="str">
        <f t="shared" si="68"/>
        <v>2074–2075</v>
      </c>
      <c r="K656" s="78"/>
      <c r="L656" s="89"/>
      <c r="M656" s="78"/>
      <c r="N656" s="87"/>
      <c r="O656" s="79"/>
      <c r="Q656" s="46"/>
    </row>
    <row r="657" spans="1:17" s="40" customFormat="1" ht="20.25" customHeight="1" x14ac:dyDescent="0.2">
      <c r="A657" s="41">
        <v>63920</v>
      </c>
      <c r="B657" s="42">
        <f t="shared" si="64"/>
        <v>0</v>
      </c>
      <c r="C657" s="117"/>
      <c r="D657" s="43">
        <f t="shared" si="65"/>
        <v>0</v>
      </c>
      <c r="E657" s="44">
        <f t="shared" si="63"/>
        <v>0</v>
      </c>
      <c r="F657" s="43">
        <f t="shared" si="66"/>
        <v>0</v>
      </c>
      <c r="G657" s="45" t="e">
        <f>IF(AND(C657&lt;&gt;"",SUM(G$27:G656)&lt;E$19),$E$19/$E$23,0)</f>
        <v>#N/A</v>
      </c>
      <c r="H657" s="43">
        <f t="shared" si="67"/>
        <v>0</v>
      </c>
      <c r="I657" s="43">
        <f t="shared" si="69"/>
        <v>0</v>
      </c>
      <c r="J657" s="78" t="str">
        <f t="shared" si="68"/>
        <v>2074–2075</v>
      </c>
      <c r="K657" s="78"/>
      <c r="L657" s="89"/>
      <c r="M657" s="78"/>
      <c r="N657" s="87"/>
      <c r="O657" s="79"/>
      <c r="Q657" s="46"/>
    </row>
    <row r="658" spans="1:17" s="40" customFormat="1" ht="20.25" customHeight="1" x14ac:dyDescent="0.2">
      <c r="A658" s="41">
        <v>63951</v>
      </c>
      <c r="B658" s="42">
        <f t="shared" si="64"/>
        <v>0</v>
      </c>
      <c r="C658" s="117"/>
      <c r="D658" s="43">
        <f t="shared" si="65"/>
        <v>0</v>
      </c>
      <c r="E658" s="44">
        <f t="shared" si="63"/>
        <v>0</v>
      </c>
      <c r="F658" s="43">
        <f t="shared" si="66"/>
        <v>0</v>
      </c>
      <c r="G658" s="45" t="e">
        <f>IF(AND(C658&lt;&gt;"",SUM(G$27:G657)&lt;E$19),$E$19/$E$23,0)</f>
        <v>#N/A</v>
      </c>
      <c r="H658" s="43">
        <f t="shared" si="67"/>
        <v>0</v>
      </c>
      <c r="I658" s="43">
        <f t="shared" si="69"/>
        <v>0</v>
      </c>
      <c r="J658" s="78" t="str">
        <f t="shared" si="68"/>
        <v>2074–2075</v>
      </c>
      <c r="K658" s="78"/>
      <c r="L658" s="89"/>
      <c r="M658" s="78"/>
      <c r="N658" s="87"/>
      <c r="O658" s="79"/>
      <c r="Q658" s="46"/>
    </row>
    <row r="659" spans="1:17" s="40" customFormat="1" ht="20.25" customHeight="1" x14ac:dyDescent="0.2">
      <c r="A659" s="41">
        <v>63979</v>
      </c>
      <c r="B659" s="42">
        <f t="shared" si="64"/>
        <v>0</v>
      </c>
      <c r="C659" s="117"/>
      <c r="D659" s="43">
        <f t="shared" si="65"/>
        <v>0</v>
      </c>
      <c r="E659" s="44">
        <f t="shared" si="63"/>
        <v>0</v>
      </c>
      <c r="F659" s="43">
        <f t="shared" si="66"/>
        <v>0</v>
      </c>
      <c r="G659" s="45" t="e">
        <f>IF(AND(C659&lt;&gt;"",SUM(G$27:G658)&lt;E$19),$E$19/$E$23,0)</f>
        <v>#N/A</v>
      </c>
      <c r="H659" s="43">
        <f t="shared" si="67"/>
        <v>0</v>
      </c>
      <c r="I659" s="43">
        <f t="shared" si="69"/>
        <v>0</v>
      </c>
      <c r="J659" s="78" t="str">
        <f t="shared" si="68"/>
        <v>2074–2075</v>
      </c>
      <c r="K659" s="78"/>
      <c r="L659" s="89"/>
      <c r="M659" s="78"/>
      <c r="N659" s="87"/>
      <c r="O659" s="79"/>
      <c r="Q659" s="46"/>
    </row>
    <row r="660" spans="1:17" s="40" customFormat="1" ht="20.25" customHeight="1" x14ac:dyDescent="0.2">
      <c r="A660" s="41">
        <v>64010</v>
      </c>
      <c r="B660" s="42">
        <f t="shared" si="64"/>
        <v>0</v>
      </c>
      <c r="C660" s="117"/>
      <c r="D660" s="43">
        <f t="shared" si="65"/>
        <v>0</v>
      </c>
      <c r="E660" s="44">
        <f t="shared" si="63"/>
        <v>0</v>
      </c>
      <c r="F660" s="43">
        <f t="shared" si="66"/>
        <v>0</v>
      </c>
      <c r="G660" s="45" t="e">
        <f>IF(AND(C660&lt;&gt;"",SUM(G$27:G659)&lt;E$19),$E$19/$E$23,0)</f>
        <v>#N/A</v>
      </c>
      <c r="H660" s="43">
        <f t="shared" si="67"/>
        <v>0</v>
      </c>
      <c r="I660" s="43">
        <f t="shared" si="69"/>
        <v>0</v>
      </c>
      <c r="J660" s="78" t="str">
        <f t="shared" si="68"/>
        <v>2074–2075</v>
      </c>
      <c r="K660" s="78"/>
      <c r="L660" s="89"/>
      <c r="M660" s="78"/>
      <c r="N660" s="87"/>
      <c r="O660" s="79"/>
      <c r="Q660" s="46"/>
    </row>
    <row r="661" spans="1:17" s="40" customFormat="1" ht="20.25" customHeight="1" x14ac:dyDescent="0.2">
      <c r="A661" s="41">
        <v>64040</v>
      </c>
      <c r="B661" s="42">
        <f t="shared" si="64"/>
        <v>0</v>
      </c>
      <c r="C661" s="117"/>
      <c r="D661" s="43">
        <f t="shared" si="65"/>
        <v>0</v>
      </c>
      <c r="E661" s="44">
        <f t="shared" si="63"/>
        <v>0</v>
      </c>
      <c r="F661" s="43">
        <f t="shared" si="66"/>
        <v>0</v>
      </c>
      <c r="G661" s="45" t="e">
        <f>IF(AND(C661&lt;&gt;"",SUM(G$27:G660)&lt;E$19),$E$19/$E$23,0)</f>
        <v>#N/A</v>
      </c>
      <c r="H661" s="43">
        <f t="shared" si="67"/>
        <v>0</v>
      </c>
      <c r="I661" s="43">
        <f t="shared" si="69"/>
        <v>0</v>
      </c>
      <c r="J661" s="78" t="str">
        <f t="shared" si="68"/>
        <v>2074–2075</v>
      </c>
      <c r="K661" s="78"/>
      <c r="L661" s="89"/>
      <c r="M661" s="78"/>
      <c r="N661" s="87"/>
      <c r="O661" s="79"/>
      <c r="Q661" s="46"/>
    </row>
    <row r="662" spans="1:17" s="40" customFormat="1" ht="20.25" customHeight="1" x14ac:dyDescent="0.2">
      <c r="A662" s="41">
        <v>64071</v>
      </c>
      <c r="B662" s="42">
        <f t="shared" si="64"/>
        <v>0</v>
      </c>
      <c r="C662" s="117"/>
      <c r="D662" s="43">
        <f t="shared" si="65"/>
        <v>0</v>
      </c>
      <c r="E662" s="44">
        <f t="shared" si="63"/>
        <v>0</v>
      </c>
      <c r="F662" s="43">
        <f t="shared" si="66"/>
        <v>0</v>
      </c>
      <c r="G662" s="45" t="e">
        <f>IF(AND(C662&lt;&gt;"",SUM(G$27:G661)&lt;E$19),$E$19/$E$23,0)</f>
        <v>#N/A</v>
      </c>
      <c r="H662" s="43">
        <f t="shared" si="67"/>
        <v>0</v>
      </c>
      <c r="I662" s="43">
        <f t="shared" si="69"/>
        <v>0</v>
      </c>
      <c r="J662" s="78" t="str">
        <f t="shared" si="68"/>
        <v>2074–2075</v>
      </c>
      <c r="K662" s="78"/>
      <c r="L662" s="89"/>
      <c r="M662" s="78"/>
      <c r="N662" s="87"/>
      <c r="O662" s="79"/>
      <c r="Q662" s="46"/>
    </row>
    <row r="663" spans="1:17" s="40" customFormat="1" ht="20.25" customHeight="1" x14ac:dyDescent="0.2">
      <c r="A663" s="41">
        <v>64101</v>
      </c>
      <c r="B663" s="42">
        <f t="shared" si="64"/>
        <v>0</v>
      </c>
      <c r="C663" s="117"/>
      <c r="D663" s="43">
        <f t="shared" si="65"/>
        <v>0</v>
      </c>
      <c r="E663" s="44">
        <f t="shared" si="63"/>
        <v>0</v>
      </c>
      <c r="F663" s="43">
        <f t="shared" si="66"/>
        <v>0</v>
      </c>
      <c r="G663" s="45" t="e">
        <f>IF(AND(C663&lt;&gt;"",SUM(G$27:G662)&lt;E$19),$E$19/$E$23,0)</f>
        <v>#N/A</v>
      </c>
      <c r="H663" s="43">
        <f t="shared" si="67"/>
        <v>0</v>
      </c>
      <c r="I663" s="43">
        <f t="shared" si="69"/>
        <v>0</v>
      </c>
      <c r="J663" s="78" t="str">
        <f t="shared" si="68"/>
        <v>2075–2076</v>
      </c>
      <c r="K663" s="78"/>
      <c r="L663" s="89"/>
      <c r="M663" s="78"/>
      <c r="N663" s="87"/>
      <c r="O663" s="79"/>
      <c r="Q663" s="46"/>
    </row>
    <row r="664" spans="1:17" s="40" customFormat="1" ht="20.25" customHeight="1" x14ac:dyDescent="0.2">
      <c r="A664" s="41">
        <v>64132</v>
      </c>
      <c r="B664" s="42">
        <f t="shared" si="64"/>
        <v>0</v>
      </c>
      <c r="C664" s="117"/>
      <c r="D664" s="43">
        <f t="shared" si="65"/>
        <v>0</v>
      </c>
      <c r="E664" s="44">
        <f t="shared" si="63"/>
        <v>0</v>
      </c>
      <c r="F664" s="43">
        <f t="shared" si="66"/>
        <v>0</v>
      </c>
      <c r="G664" s="45" t="e">
        <f>IF(AND(C664&lt;&gt;"",SUM(G$27:G663)&lt;E$19),$E$19/$E$23,0)</f>
        <v>#N/A</v>
      </c>
      <c r="H664" s="43">
        <f t="shared" si="67"/>
        <v>0</v>
      </c>
      <c r="I664" s="43">
        <f t="shared" si="69"/>
        <v>0</v>
      </c>
      <c r="J664" s="78" t="str">
        <f t="shared" si="68"/>
        <v>2075–2076</v>
      </c>
      <c r="K664" s="78"/>
      <c r="L664" s="89"/>
      <c r="M664" s="78"/>
      <c r="N664" s="87"/>
      <c r="O664" s="79"/>
      <c r="Q664" s="46"/>
    </row>
    <row r="665" spans="1:17" s="40" customFormat="1" ht="20.25" customHeight="1" x14ac:dyDescent="0.2">
      <c r="A665" s="41">
        <v>64163</v>
      </c>
      <c r="B665" s="42">
        <f t="shared" si="64"/>
        <v>0</v>
      </c>
      <c r="C665" s="117"/>
      <c r="D665" s="43">
        <f t="shared" si="65"/>
        <v>0</v>
      </c>
      <c r="E665" s="44">
        <f t="shared" si="63"/>
        <v>0</v>
      </c>
      <c r="F665" s="43">
        <f t="shared" si="66"/>
        <v>0</v>
      </c>
      <c r="G665" s="45" t="e">
        <f>IF(AND(C665&lt;&gt;"",SUM(G$27:G664)&lt;E$19),$E$19/$E$23,0)</f>
        <v>#N/A</v>
      </c>
      <c r="H665" s="43">
        <f t="shared" si="67"/>
        <v>0</v>
      </c>
      <c r="I665" s="43">
        <f t="shared" si="69"/>
        <v>0</v>
      </c>
      <c r="J665" s="78" t="str">
        <f t="shared" si="68"/>
        <v>2075–2076</v>
      </c>
      <c r="K665" s="78"/>
      <c r="L665" s="89"/>
      <c r="M665" s="78"/>
      <c r="N665" s="87"/>
      <c r="O665" s="79"/>
      <c r="Q665" s="46"/>
    </row>
    <row r="666" spans="1:17" s="40" customFormat="1" ht="20.25" customHeight="1" x14ac:dyDescent="0.2">
      <c r="A666" s="41">
        <v>64193</v>
      </c>
      <c r="B666" s="42">
        <f t="shared" si="64"/>
        <v>0</v>
      </c>
      <c r="C666" s="117"/>
      <c r="D666" s="43">
        <f t="shared" si="65"/>
        <v>0</v>
      </c>
      <c r="E666" s="44">
        <f t="shared" si="63"/>
        <v>0</v>
      </c>
      <c r="F666" s="43">
        <f t="shared" si="66"/>
        <v>0</v>
      </c>
      <c r="G666" s="45" t="e">
        <f>IF(AND(C666&lt;&gt;"",SUM(G$27:G665)&lt;E$19),$E$19/$E$23,0)</f>
        <v>#N/A</v>
      </c>
      <c r="H666" s="43">
        <f t="shared" si="67"/>
        <v>0</v>
      </c>
      <c r="I666" s="43">
        <f t="shared" si="69"/>
        <v>0</v>
      </c>
      <c r="J666" s="78" t="str">
        <f t="shared" si="68"/>
        <v>2075–2076</v>
      </c>
      <c r="K666" s="78"/>
      <c r="L666" s="89"/>
      <c r="M666" s="78"/>
      <c r="N666" s="87"/>
      <c r="O666" s="79"/>
      <c r="Q666" s="46"/>
    </row>
    <row r="667" spans="1:17" s="40" customFormat="1" ht="20.25" customHeight="1" x14ac:dyDescent="0.2">
      <c r="A667" s="41">
        <v>64224</v>
      </c>
      <c r="B667" s="42">
        <f t="shared" si="64"/>
        <v>0</v>
      </c>
      <c r="C667" s="117"/>
      <c r="D667" s="43">
        <f t="shared" si="65"/>
        <v>0</v>
      </c>
      <c r="E667" s="44">
        <f t="shared" ref="E667:E730" si="70">C667-D667</f>
        <v>0</v>
      </c>
      <c r="F667" s="43">
        <f t="shared" si="66"/>
        <v>0</v>
      </c>
      <c r="G667" s="45" t="e">
        <f>IF(AND(C667&lt;&gt;"",SUM(G$27:G666)&lt;E$19),$E$19/$E$23,0)</f>
        <v>#N/A</v>
      </c>
      <c r="H667" s="43">
        <f t="shared" si="67"/>
        <v>0</v>
      </c>
      <c r="I667" s="43">
        <f t="shared" si="69"/>
        <v>0</v>
      </c>
      <c r="J667" s="78" t="str">
        <f t="shared" si="68"/>
        <v>2075–2076</v>
      </c>
      <c r="K667" s="78"/>
      <c r="L667" s="89"/>
      <c r="M667" s="78"/>
      <c r="N667" s="87"/>
      <c r="O667" s="79"/>
      <c r="Q667" s="46"/>
    </row>
    <row r="668" spans="1:17" s="40" customFormat="1" ht="20.25" customHeight="1" x14ac:dyDescent="0.2">
      <c r="A668" s="41">
        <v>64254</v>
      </c>
      <c r="B668" s="42">
        <f t="shared" ref="B668:B731" si="71">IF(C668&gt;0,C668*-1,C668)</f>
        <v>0</v>
      </c>
      <c r="C668" s="117"/>
      <c r="D668" s="43">
        <f t="shared" ref="D668:D731" si="72">IF(C668="",0,IF($E$15="Beginning",IF(C667&lt;&gt;"",$F667*$E$6/12,0),IF(C667&lt;&gt;"",$F667*$E$6/12,$E$16*$E$6/12)))</f>
        <v>0</v>
      </c>
      <c r="E668" s="44">
        <f t="shared" si="70"/>
        <v>0</v>
      </c>
      <c r="F668" s="43">
        <f t="shared" ref="F668:F731" si="73">IF(C668="",0,IF(C667="",$E$16-E668,IF(C668&lt;&gt;"",F667-E668)))</f>
        <v>0</v>
      </c>
      <c r="G668" s="45" t="e">
        <f>IF(AND(C668&lt;&gt;"",SUM(G$27:G667)&lt;E$19),$E$19/$E$23,0)</f>
        <v>#N/A</v>
      </c>
      <c r="H668" s="43">
        <f t="shared" ref="H668:H731" si="74">IF(C668&lt;&gt;"",G668+H667,0)</f>
        <v>0</v>
      </c>
      <c r="I668" s="43">
        <f t="shared" si="69"/>
        <v>0</v>
      </c>
      <c r="J668" s="78" t="str">
        <f t="shared" ref="J668:J731" si="75">IF(OR(MONTH(A668)=1,MONTH(A668)=2,MONTH(A668)=3,MONTH(A668)=4,MONTH(A668)=5,MONTH(A668)=6),YEAR(A668)-1&amp;"–"&amp;YEAR(A668),YEAR(A668)&amp;"–"&amp;YEAR(A668)+1)</f>
        <v>2075–2076</v>
      </c>
      <c r="K668" s="78"/>
      <c r="L668" s="89"/>
      <c r="M668" s="78"/>
      <c r="N668" s="87"/>
      <c r="O668" s="79"/>
      <c r="Q668" s="46"/>
    </row>
    <row r="669" spans="1:17" s="40" customFormat="1" ht="20.25" customHeight="1" x14ac:dyDescent="0.2">
      <c r="A669" s="41">
        <v>64285</v>
      </c>
      <c r="B669" s="42">
        <f t="shared" si="71"/>
        <v>0</v>
      </c>
      <c r="C669" s="117"/>
      <c r="D669" s="43">
        <f t="shared" si="72"/>
        <v>0</v>
      </c>
      <c r="E669" s="44">
        <f t="shared" si="70"/>
        <v>0</v>
      </c>
      <c r="F669" s="43">
        <f t="shared" si="73"/>
        <v>0</v>
      </c>
      <c r="G669" s="45" t="e">
        <f>IF(AND(C669&lt;&gt;"",SUM(G$27:G668)&lt;E$19),$E$19/$E$23,0)</f>
        <v>#N/A</v>
      </c>
      <c r="H669" s="43">
        <f t="shared" si="74"/>
        <v>0</v>
      </c>
      <c r="I669" s="43">
        <f t="shared" ref="I669:I732" si="76">IF(C669&lt;&gt;"",$E$19-H669,0)</f>
        <v>0</v>
      </c>
      <c r="J669" s="78" t="str">
        <f t="shared" si="75"/>
        <v>2075–2076</v>
      </c>
      <c r="K669" s="78"/>
      <c r="L669" s="89"/>
      <c r="M669" s="78"/>
      <c r="N669" s="87"/>
      <c r="O669" s="79"/>
      <c r="Q669" s="46"/>
    </row>
    <row r="670" spans="1:17" s="40" customFormat="1" ht="20.25" customHeight="1" x14ac:dyDescent="0.2">
      <c r="A670" s="41">
        <v>64316</v>
      </c>
      <c r="B670" s="42">
        <f t="shared" si="71"/>
        <v>0</v>
      </c>
      <c r="C670" s="117"/>
      <c r="D670" s="43">
        <f t="shared" si="72"/>
        <v>0</v>
      </c>
      <c r="E670" s="44">
        <f t="shared" si="70"/>
        <v>0</v>
      </c>
      <c r="F670" s="43">
        <f t="shared" si="73"/>
        <v>0</v>
      </c>
      <c r="G670" s="45" t="e">
        <f>IF(AND(C670&lt;&gt;"",SUM(G$27:G669)&lt;E$19),$E$19/$E$23,0)</f>
        <v>#N/A</v>
      </c>
      <c r="H670" s="43">
        <f t="shared" si="74"/>
        <v>0</v>
      </c>
      <c r="I670" s="43">
        <f t="shared" si="76"/>
        <v>0</v>
      </c>
      <c r="J670" s="78" t="str">
        <f t="shared" si="75"/>
        <v>2075–2076</v>
      </c>
      <c r="K670" s="78"/>
      <c r="L670" s="89"/>
      <c r="M670" s="78"/>
      <c r="N670" s="87"/>
      <c r="O670" s="79"/>
      <c r="Q670" s="46"/>
    </row>
    <row r="671" spans="1:17" s="40" customFormat="1" ht="20.25" customHeight="1" x14ac:dyDescent="0.2">
      <c r="A671" s="41">
        <v>64345</v>
      </c>
      <c r="B671" s="42">
        <f t="shared" si="71"/>
        <v>0</v>
      </c>
      <c r="C671" s="117"/>
      <c r="D671" s="43">
        <f t="shared" si="72"/>
        <v>0</v>
      </c>
      <c r="E671" s="44">
        <f t="shared" si="70"/>
        <v>0</v>
      </c>
      <c r="F671" s="43">
        <f t="shared" si="73"/>
        <v>0</v>
      </c>
      <c r="G671" s="45" t="e">
        <f>IF(AND(C671&lt;&gt;"",SUM(G$27:G670)&lt;E$19),$E$19/$E$23,0)</f>
        <v>#N/A</v>
      </c>
      <c r="H671" s="43">
        <f t="shared" si="74"/>
        <v>0</v>
      </c>
      <c r="I671" s="43">
        <f t="shared" si="76"/>
        <v>0</v>
      </c>
      <c r="J671" s="78" t="str">
        <f t="shared" si="75"/>
        <v>2075–2076</v>
      </c>
      <c r="K671" s="78"/>
      <c r="L671" s="89"/>
      <c r="M671" s="78"/>
      <c r="N671" s="87"/>
      <c r="O671" s="79"/>
      <c r="Q671" s="46"/>
    </row>
    <row r="672" spans="1:17" s="40" customFormat="1" ht="20.25" customHeight="1" x14ac:dyDescent="0.2">
      <c r="A672" s="41">
        <v>64376</v>
      </c>
      <c r="B672" s="42">
        <f t="shared" si="71"/>
        <v>0</v>
      </c>
      <c r="C672" s="117"/>
      <c r="D672" s="43">
        <f t="shared" si="72"/>
        <v>0</v>
      </c>
      <c r="E672" s="44">
        <f t="shared" si="70"/>
        <v>0</v>
      </c>
      <c r="F672" s="43">
        <f t="shared" si="73"/>
        <v>0</v>
      </c>
      <c r="G672" s="45" t="e">
        <f>IF(AND(C672&lt;&gt;"",SUM(G$27:G671)&lt;E$19),$E$19/$E$23,0)</f>
        <v>#N/A</v>
      </c>
      <c r="H672" s="43">
        <f t="shared" si="74"/>
        <v>0</v>
      </c>
      <c r="I672" s="43">
        <f t="shared" si="76"/>
        <v>0</v>
      </c>
      <c r="J672" s="78" t="str">
        <f t="shared" si="75"/>
        <v>2075–2076</v>
      </c>
      <c r="K672" s="78"/>
      <c r="L672" s="89"/>
      <c r="M672" s="78"/>
      <c r="N672" s="87"/>
      <c r="O672" s="79"/>
      <c r="Q672" s="46"/>
    </row>
    <row r="673" spans="1:17" s="40" customFormat="1" ht="20.25" customHeight="1" x14ac:dyDescent="0.2">
      <c r="A673" s="41">
        <v>64406</v>
      </c>
      <c r="B673" s="42">
        <f t="shared" si="71"/>
        <v>0</v>
      </c>
      <c r="C673" s="117"/>
      <c r="D673" s="43">
        <f t="shared" si="72"/>
        <v>0</v>
      </c>
      <c r="E673" s="44">
        <f t="shared" si="70"/>
        <v>0</v>
      </c>
      <c r="F673" s="43">
        <f t="shared" si="73"/>
        <v>0</v>
      </c>
      <c r="G673" s="45" t="e">
        <f>IF(AND(C673&lt;&gt;"",SUM(G$27:G672)&lt;E$19),$E$19/$E$23,0)</f>
        <v>#N/A</v>
      </c>
      <c r="H673" s="43">
        <f t="shared" si="74"/>
        <v>0</v>
      </c>
      <c r="I673" s="43">
        <f t="shared" si="76"/>
        <v>0</v>
      </c>
      <c r="J673" s="78" t="str">
        <f t="shared" si="75"/>
        <v>2075–2076</v>
      </c>
      <c r="K673" s="78"/>
      <c r="L673" s="89"/>
      <c r="M673" s="78"/>
      <c r="N673" s="87"/>
      <c r="O673" s="79"/>
      <c r="Q673" s="46"/>
    </row>
    <row r="674" spans="1:17" s="40" customFormat="1" ht="20.25" customHeight="1" x14ac:dyDescent="0.2">
      <c r="A674" s="41">
        <v>64437</v>
      </c>
      <c r="B674" s="42">
        <f t="shared" si="71"/>
        <v>0</v>
      </c>
      <c r="C674" s="117"/>
      <c r="D674" s="43">
        <f t="shared" si="72"/>
        <v>0</v>
      </c>
      <c r="E674" s="44">
        <f t="shared" si="70"/>
        <v>0</v>
      </c>
      <c r="F674" s="43">
        <f t="shared" si="73"/>
        <v>0</v>
      </c>
      <c r="G674" s="45" t="e">
        <f>IF(AND(C674&lt;&gt;"",SUM(G$27:G673)&lt;E$19),$E$19/$E$23,0)</f>
        <v>#N/A</v>
      </c>
      <c r="H674" s="43">
        <f t="shared" si="74"/>
        <v>0</v>
      </c>
      <c r="I674" s="43">
        <f t="shared" si="76"/>
        <v>0</v>
      </c>
      <c r="J674" s="78" t="str">
        <f t="shared" si="75"/>
        <v>2075–2076</v>
      </c>
      <c r="K674" s="78"/>
      <c r="L674" s="89"/>
      <c r="M674" s="78"/>
      <c r="N674" s="87"/>
      <c r="O674" s="79"/>
      <c r="Q674" s="46"/>
    </row>
    <row r="675" spans="1:17" s="40" customFormat="1" ht="20.25" customHeight="1" x14ac:dyDescent="0.2">
      <c r="A675" s="41">
        <v>64467</v>
      </c>
      <c r="B675" s="42">
        <f t="shared" si="71"/>
        <v>0</v>
      </c>
      <c r="C675" s="117"/>
      <c r="D675" s="43">
        <f t="shared" si="72"/>
        <v>0</v>
      </c>
      <c r="E675" s="44">
        <f t="shared" si="70"/>
        <v>0</v>
      </c>
      <c r="F675" s="43">
        <f t="shared" si="73"/>
        <v>0</v>
      </c>
      <c r="G675" s="45" t="e">
        <f>IF(AND(C675&lt;&gt;"",SUM(G$27:G674)&lt;E$19),$E$19/$E$23,0)</f>
        <v>#N/A</v>
      </c>
      <c r="H675" s="43">
        <f t="shared" si="74"/>
        <v>0</v>
      </c>
      <c r="I675" s="43">
        <f t="shared" si="76"/>
        <v>0</v>
      </c>
      <c r="J675" s="78" t="str">
        <f t="shared" si="75"/>
        <v>2076–2077</v>
      </c>
      <c r="K675" s="78"/>
      <c r="L675" s="89"/>
      <c r="M675" s="78"/>
      <c r="N675" s="87"/>
      <c r="O675" s="79"/>
      <c r="Q675" s="46"/>
    </row>
    <row r="676" spans="1:17" s="40" customFormat="1" ht="20.25" customHeight="1" x14ac:dyDescent="0.2">
      <c r="A676" s="41">
        <v>64498</v>
      </c>
      <c r="B676" s="42">
        <f t="shared" si="71"/>
        <v>0</v>
      </c>
      <c r="C676" s="117"/>
      <c r="D676" s="43">
        <f t="shared" si="72"/>
        <v>0</v>
      </c>
      <c r="E676" s="44">
        <f t="shared" si="70"/>
        <v>0</v>
      </c>
      <c r="F676" s="43">
        <f t="shared" si="73"/>
        <v>0</v>
      </c>
      <c r="G676" s="45" t="e">
        <f>IF(AND(C676&lt;&gt;"",SUM(G$27:G675)&lt;E$19),$E$19/$E$23,0)</f>
        <v>#N/A</v>
      </c>
      <c r="H676" s="43">
        <f t="shared" si="74"/>
        <v>0</v>
      </c>
      <c r="I676" s="43">
        <f t="shared" si="76"/>
        <v>0</v>
      </c>
      <c r="J676" s="78" t="str">
        <f t="shared" si="75"/>
        <v>2076–2077</v>
      </c>
      <c r="K676" s="78"/>
      <c r="L676" s="89"/>
      <c r="M676" s="78"/>
      <c r="N676" s="87"/>
      <c r="O676" s="79"/>
      <c r="Q676" s="46"/>
    </row>
    <row r="677" spans="1:17" s="40" customFormat="1" ht="20.25" customHeight="1" x14ac:dyDescent="0.2">
      <c r="A677" s="41">
        <v>64529</v>
      </c>
      <c r="B677" s="42">
        <f t="shared" si="71"/>
        <v>0</v>
      </c>
      <c r="C677" s="117"/>
      <c r="D677" s="43">
        <f t="shared" si="72"/>
        <v>0</v>
      </c>
      <c r="E677" s="44">
        <f t="shared" si="70"/>
        <v>0</v>
      </c>
      <c r="F677" s="43">
        <f t="shared" si="73"/>
        <v>0</v>
      </c>
      <c r="G677" s="45" t="e">
        <f>IF(AND(C677&lt;&gt;"",SUM(G$27:G676)&lt;E$19),$E$19/$E$23,0)</f>
        <v>#N/A</v>
      </c>
      <c r="H677" s="43">
        <f t="shared" si="74"/>
        <v>0</v>
      </c>
      <c r="I677" s="43">
        <f t="shared" si="76"/>
        <v>0</v>
      </c>
      <c r="J677" s="78" t="str">
        <f t="shared" si="75"/>
        <v>2076–2077</v>
      </c>
      <c r="K677" s="78"/>
      <c r="L677" s="89"/>
      <c r="M677" s="78"/>
      <c r="N677" s="87"/>
      <c r="O677" s="79"/>
      <c r="Q677" s="46"/>
    </row>
    <row r="678" spans="1:17" s="40" customFormat="1" ht="20.25" customHeight="1" x14ac:dyDescent="0.2">
      <c r="A678" s="41">
        <v>64559</v>
      </c>
      <c r="B678" s="42">
        <f t="shared" si="71"/>
        <v>0</v>
      </c>
      <c r="C678" s="117"/>
      <c r="D678" s="43">
        <f t="shared" si="72"/>
        <v>0</v>
      </c>
      <c r="E678" s="44">
        <f t="shared" si="70"/>
        <v>0</v>
      </c>
      <c r="F678" s="43">
        <f t="shared" si="73"/>
        <v>0</v>
      </c>
      <c r="G678" s="45" t="e">
        <f>IF(AND(C678&lt;&gt;"",SUM(G$27:G677)&lt;E$19),$E$19/$E$23,0)</f>
        <v>#N/A</v>
      </c>
      <c r="H678" s="43">
        <f t="shared" si="74"/>
        <v>0</v>
      </c>
      <c r="I678" s="43">
        <f t="shared" si="76"/>
        <v>0</v>
      </c>
      <c r="J678" s="78" t="str">
        <f t="shared" si="75"/>
        <v>2076–2077</v>
      </c>
      <c r="K678" s="78"/>
      <c r="L678" s="89"/>
      <c r="M678" s="78"/>
      <c r="N678" s="87"/>
      <c r="O678" s="79"/>
      <c r="Q678" s="46"/>
    </row>
    <row r="679" spans="1:17" s="40" customFormat="1" ht="20.25" customHeight="1" x14ac:dyDescent="0.2">
      <c r="A679" s="41">
        <v>64590</v>
      </c>
      <c r="B679" s="42">
        <f t="shared" si="71"/>
        <v>0</v>
      </c>
      <c r="C679" s="117"/>
      <c r="D679" s="43">
        <f t="shared" si="72"/>
        <v>0</v>
      </c>
      <c r="E679" s="44">
        <f t="shared" si="70"/>
        <v>0</v>
      </c>
      <c r="F679" s="43">
        <f t="shared" si="73"/>
        <v>0</v>
      </c>
      <c r="G679" s="45" t="e">
        <f>IF(AND(C679&lt;&gt;"",SUM(G$27:G678)&lt;E$19),$E$19/$E$23,0)</f>
        <v>#N/A</v>
      </c>
      <c r="H679" s="43">
        <f t="shared" si="74"/>
        <v>0</v>
      </c>
      <c r="I679" s="43">
        <f t="shared" si="76"/>
        <v>0</v>
      </c>
      <c r="J679" s="78" t="str">
        <f t="shared" si="75"/>
        <v>2076–2077</v>
      </c>
      <c r="K679" s="78"/>
      <c r="L679" s="89"/>
      <c r="M679" s="78"/>
      <c r="N679" s="87"/>
      <c r="O679" s="79"/>
      <c r="Q679" s="46"/>
    </row>
    <row r="680" spans="1:17" s="40" customFormat="1" ht="20.25" customHeight="1" x14ac:dyDescent="0.2">
      <c r="A680" s="41">
        <v>64620</v>
      </c>
      <c r="B680" s="42">
        <f t="shared" si="71"/>
        <v>0</v>
      </c>
      <c r="C680" s="117"/>
      <c r="D680" s="43">
        <f t="shared" si="72"/>
        <v>0</v>
      </c>
      <c r="E680" s="44">
        <f t="shared" si="70"/>
        <v>0</v>
      </c>
      <c r="F680" s="43">
        <f t="shared" si="73"/>
        <v>0</v>
      </c>
      <c r="G680" s="45" t="e">
        <f>IF(AND(C680&lt;&gt;"",SUM(G$27:G679)&lt;E$19),$E$19/$E$23,0)</f>
        <v>#N/A</v>
      </c>
      <c r="H680" s="43">
        <f t="shared" si="74"/>
        <v>0</v>
      </c>
      <c r="I680" s="43">
        <f t="shared" si="76"/>
        <v>0</v>
      </c>
      <c r="J680" s="78" t="str">
        <f t="shared" si="75"/>
        <v>2076–2077</v>
      </c>
      <c r="K680" s="78"/>
      <c r="L680" s="89"/>
      <c r="M680" s="78"/>
      <c r="N680" s="87"/>
      <c r="O680" s="79"/>
      <c r="Q680" s="46"/>
    </row>
    <row r="681" spans="1:17" s="40" customFormat="1" ht="20.25" customHeight="1" x14ac:dyDescent="0.2">
      <c r="A681" s="41">
        <v>64651</v>
      </c>
      <c r="B681" s="42">
        <f t="shared" si="71"/>
        <v>0</v>
      </c>
      <c r="C681" s="117"/>
      <c r="D681" s="43">
        <f t="shared" si="72"/>
        <v>0</v>
      </c>
      <c r="E681" s="44">
        <f t="shared" si="70"/>
        <v>0</v>
      </c>
      <c r="F681" s="43">
        <f t="shared" si="73"/>
        <v>0</v>
      </c>
      <c r="G681" s="45" t="e">
        <f>IF(AND(C681&lt;&gt;"",SUM(G$27:G680)&lt;E$19),$E$19/$E$23,0)</f>
        <v>#N/A</v>
      </c>
      <c r="H681" s="43">
        <f t="shared" si="74"/>
        <v>0</v>
      </c>
      <c r="I681" s="43">
        <f t="shared" si="76"/>
        <v>0</v>
      </c>
      <c r="J681" s="78" t="str">
        <f t="shared" si="75"/>
        <v>2076–2077</v>
      </c>
      <c r="K681" s="78"/>
      <c r="L681" s="89"/>
      <c r="M681" s="78"/>
      <c r="N681" s="87"/>
      <c r="O681" s="79"/>
      <c r="Q681" s="46"/>
    </row>
    <row r="682" spans="1:17" s="40" customFormat="1" ht="20.25" customHeight="1" x14ac:dyDescent="0.2">
      <c r="A682" s="41">
        <v>64682</v>
      </c>
      <c r="B682" s="42">
        <f t="shared" si="71"/>
        <v>0</v>
      </c>
      <c r="C682" s="117"/>
      <c r="D682" s="43">
        <f t="shared" si="72"/>
        <v>0</v>
      </c>
      <c r="E682" s="44">
        <f t="shared" si="70"/>
        <v>0</v>
      </c>
      <c r="F682" s="43">
        <f t="shared" si="73"/>
        <v>0</v>
      </c>
      <c r="G682" s="45" t="e">
        <f>IF(AND(C682&lt;&gt;"",SUM(G$27:G681)&lt;E$19),$E$19/$E$23,0)</f>
        <v>#N/A</v>
      </c>
      <c r="H682" s="43">
        <f t="shared" si="74"/>
        <v>0</v>
      </c>
      <c r="I682" s="43">
        <f t="shared" si="76"/>
        <v>0</v>
      </c>
      <c r="J682" s="78" t="str">
        <f t="shared" si="75"/>
        <v>2076–2077</v>
      </c>
      <c r="K682" s="78"/>
      <c r="L682" s="89"/>
      <c r="M682" s="78"/>
      <c r="N682" s="87"/>
      <c r="O682" s="79"/>
      <c r="Q682" s="46"/>
    </row>
    <row r="683" spans="1:17" s="40" customFormat="1" ht="20.25" customHeight="1" x14ac:dyDescent="0.2">
      <c r="A683" s="41">
        <v>64710</v>
      </c>
      <c r="B683" s="42">
        <f t="shared" si="71"/>
        <v>0</v>
      </c>
      <c r="C683" s="117"/>
      <c r="D683" s="43">
        <f t="shared" si="72"/>
        <v>0</v>
      </c>
      <c r="E683" s="44">
        <f t="shared" si="70"/>
        <v>0</v>
      </c>
      <c r="F683" s="43">
        <f t="shared" si="73"/>
        <v>0</v>
      </c>
      <c r="G683" s="45" t="e">
        <f>IF(AND(C683&lt;&gt;"",SUM(G$27:G682)&lt;E$19),$E$19/$E$23,0)</f>
        <v>#N/A</v>
      </c>
      <c r="H683" s="43">
        <f t="shared" si="74"/>
        <v>0</v>
      </c>
      <c r="I683" s="43">
        <f t="shared" si="76"/>
        <v>0</v>
      </c>
      <c r="J683" s="78" t="str">
        <f t="shared" si="75"/>
        <v>2076–2077</v>
      </c>
      <c r="K683" s="78"/>
      <c r="L683" s="89"/>
      <c r="M683" s="78"/>
      <c r="N683" s="87"/>
      <c r="O683" s="79"/>
      <c r="Q683" s="46"/>
    </row>
    <row r="684" spans="1:17" s="40" customFormat="1" ht="20.25" customHeight="1" x14ac:dyDescent="0.2">
      <c r="A684" s="41">
        <v>64741</v>
      </c>
      <c r="B684" s="42">
        <f t="shared" si="71"/>
        <v>0</v>
      </c>
      <c r="C684" s="117"/>
      <c r="D684" s="43">
        <f t="shared" si="72"/>
        <v>0</v>
      </c>
      <c r="E684" s="44">
        <f t="shared" si="70"/>
        <v>0</v>
      </c>
      <c r="F684" s="43">
        <f t="shared" si="73"/>
        <v>0</v>
      </c>
      <c r="G684" s="45" t="e">
        <f>IF(AND(C684&lt;&gt;"",SUM(G$27:G683)&lt;E$19),$E$19/$E$23,0)</f>
        <v>#N/A</v>
      </c>
      <c r="H684" s="43">
        <f t="shared" si="74"/>
        <v>0</v>
      </c>
      <c r="I684" s="43">
        <f t="shared" si="76"/>
        <v>0</v>
      </c>
      <c r="J684" s="78" t="str">
        <f t="shared" si="75"/>
        <v>2076–2077</v>
      </c>
      <c r="K684" s="78"/>
      <c r="L684" s="89"/>
      <c r="M684" s="78"/>
      <c r="N684" s="87"/>
      <c r="O684" s="79"/>
      <c r="Q684" s="46"/>
    </row>
    <row r="685" spans="1:17" s="40" customFormat="1" ht="20.25" customHeight="1" x14ac:dyDescent="0.2">
      <c r="A685" s="41">
        <v>64771</v>
      </c>
      <c r="B685" s="42">
        <f t="shared" si="71"/>
        <v>0</v>
      </c>
      <c r="C685" s="117"/>
      <c r="D685" s="43">
        <f t="shared" si="72"/>
        <v>0</v>
      </c>
      <c r="E685" s="44">
        <f t="shared" si="70"/>
        <v>0</v>
      </c>
      <c r="F685" s="43">
        <f t="shared" si="73"/>
        <v>0</v>
      </c>
      <c r="G685" s="45" t="e">
        <f>IF(AND(C685&lt;&gt;"",SUM(G$27:G684)&lt;E$19),$E$19/$E$23,0)</f>
        <v>#N/A</v>
      </c>
      <c r="H685" s="43">
        <f t="shared" si="74"/>
        <v>0</v>
      </c>
      <c r="I685" s="43">
        <f t="shared" si="76"/>
        <v>0</v>
      </c>
      <c r="J685" s="78" t="str">
        <f t="shared" si="75"/>
        <v>2076–2077</v>
      </c>
      <c r="K685" s="78"/>
      <c r="L685" s="89"/>
      <c r="M685" s="78"/>
      <c r="N685" s="87"/>
      <c r="O685" s="79"/>
      <c r="Q685" s="46"/>
    </row>
    <row r="686" spans="1:17" s="40" customFormat="1" ht="20.25" customHeight="1" x14ac:dyDescent="0.2">
      <c r="A686" s="41">
        <v>64802</v>
      </c>
      <c r="B686" s="42">
        <f t="shared" si="71"/>
        <v>0</v>
      </c>
      <c r="C686" s="117"/>
      <c r="D686" s="43">
        <f t="shared" si="72"/>
        <v>0</v>
      </c>
      <c r="E686" s="44">
        <f t="shared" si="70"/>
        <v>0</v>
      </c>
      <c r="F686" s="43">
        <f t="shared" si="73"/>
        <v>0</v>
      </c>
      <c r="G686" s="45" t="e">
        <f>IF(AND(C686&lt;&gt;"",SUM(G$27:G685)&lt;E$19),$E$19/$E$23,0)</f>
        <v>#N/A</v>
      </c>
      <c r="H686" s="43">
        <f t="shared" si="74"/>
        <v>0</v>
      </c>
      <c r="I686" s="43">
        <f t="shared" si="76"/>
        <v>0</v>
      </c>
      <c r="J686" s="78" t="str">
        <f t="shared" si="75"/>
        <v>2076–2077</v>
      </c>
      <c r="K686" s="78"/>
      <c r="L686" s="89"/>
      <c r="M686" s="78"/>
      <c r="N686" s="87"/>
      <c r="O686" s="79"/>
      <c r="Q686" s="46"/>
    </row>
    <row r="687" spans="1:17" s="40" customFormat="1" ht="20.25" customHeight="1" x14ac:dyDescent="0.2">
      <c r="A687" s="41">
        <v>64832</v>
      </c>
      <c r="B687" s="42">
        <f t="shared" si="71"/>
        <v>0</v>
      </c>
      <c r="C687" s="117"/>
      <c r="D687" s="43">
        <f t="shared" si="72"/>
        <v>0</v>
      </c>
      <c r="E687" s="44">
        <f t="shared" si="70"/>
        <v>0</v>
      </c>
      <c r="F687" s="43">
        <f t="shared" si="73"/>
        <v>0</v>
      </c>
      <c r="G687" s="45" t="e">
        <f>IF(AND(C687&lt;&gt;"",SUM(G$27:G686)&lt;E$19),$E$19/$E$23,0)</f>
        <v>#N/A</v>
      </c>
      <c r="H687" s="43">
        <f t="shared" si="74"/>
        <v>0</v>
      </c>
      <c r="I687" s="43">
        <f t="shared" si="76"/>
        <v>0</v>
      </c>
      <c r="J687" s="78" t="str">
        <f t="shared" si="75"/>
        <v>2077–2078</v>
      </c>
      <c r="K687" s="78"/>
      <c r="L687" s="89"/>
      <c r="M687" s="78"/>
      <c r="N687" s="87"/>
      <c r="O687" s="79"/>
      <c r="Q687" s="46"/>
    </row>
    <row r="688" spans="1:17" s="40" customFormat="1" ht="20.25" customHeight="1" x14ac:dyDescent="0.2">
      <c r="A688" s="41">
        <v>64863</v>
      </c>
      <c r="B688" s="42">
        <f t="shared" si="71"/>
        <v>0</v>
      </c>
      <c r="C688" s="117"/>
      <c r="D688" s="43">
        <f t="shared" si="72"/>
        <v>0</v>
      </c>
      <c r="E688" s="44">
        <f t="shared" si="70"/>
        <v>0</v>
      </c>
      <c r="F688" s="43">
        <f t="shared" si="73"/>
        <v>0</v>
      </c>
      <c r="G688" s="45" t="e">
        <f>IF(AND(C688&lt;&gt;"",SUM(G$27:G687)&lt;E$19),$E$19/$E$23,0)</f>
        <v>#N/A</v>
      </c>
      <c r="H688" s="43">
        <f t="shared" si="74"/>
        <v>0</v>
      </c>
      <c r="I688" s="43">
        <f t="shared" si="76"/>
        <v>0</v>
      </c>
      <c r="J688" s="78" t="str">
        <f t="shared" si="75"/>
        <v>2077–2078</v>
      </c>
      <c r="K688" s="78"/>
      <c r="L688" s="89"/>
      <c r="M688" s="78"/>
      <c r="N688" s="87"/>
      <c r="O688" s="79"/>
      <c r="Q688" s="46"/>
    </row>
    <row r="689" spans="1:17" s="40" customFormat="1" ht="20.25" customHeight="1" x14ac:dyDescent="0.2">
      <c r="A689" s="41">
        <v>64894</v>
      </c>
      <c r="B689" s="42">
        <f t="shared" si="71"/>
        <v>0</v>
      </c>
      <c r="C689" s="117"/>
      <c r="D689" s="43">
        <f t="shared" si="72"/>
        <v>0</v>
      </c>
      <c r="E689" s="44">
        <f t="shared" si="70"/>
        <v>0</v>
      </c>
      <c r="F689" s="43">
        <f t="shared" si="73"/>
        <v>0</v>
      </c>
      <c r="G689" s="45" t="e">
        <f>IF(AND(C689&lt;&gt;"",SUM(G$27:G688)&lt;E$19),$E$19/$E$23,0)</f>
        <v>#N/A</v>
      </c>
      <c r="H689" s="43">
        <f t="shared" si="74"/>
        <v>0</v>
      </c>
      <c r="I689" s="43">
        <f t="shared" si="76"/>
        <v>0</v>
      </c>
      <c r="J689" s="78" t="str">
        <f t="shared" si="75"/>
        <v>2077–2078</v>
      </c>
      <c r="K689" s="78"/>
      <c r="L689" s="89"/>
      <c r="M689" s="78"/>
      <c r="N689" s="87"/>
      <c r="O689" s="79"/>
      <c r="Q689" s="46"/>
    </row>
    <row r="690" spans="1:17" s="40" customFormat="1" ht="20.25" customHeight="1" x14ac:dyDescent="0.2">
      <c r="A690" s="41">
        <v>64924</v>
      </c>
      <c r="B690" s="42">
        <f t="shared" si="71"/>
        <v>0</v>
      </c>
      <c r="C690" s="117"/>
      <c r="D690" s="43">
        <f t="shared" si="72"/>
        <v>0</v>
      </c>
      <c r="E690" s="44">
        <f t="shared" si="70"/>
        <v>0</v>
      </c>
      <c r="F690" s="43">
        <f t="shared" si="73"/>
        <v>0</v>
      </c>
      <c r="G690" s="45" t="e">
        <f>IF(AND(C690&lt;&gt;"",SUM(G$27:G689)&lt;E$19),$E$19/$E$23,0)</f>
        <v>#N/A</v>
      </c>
      <c r="H690" s="43">
        <f t="shared" si="74"/>
        <v>0</v>
      </c>
      <c r="I690" s="43">
        <f t="shared" si="76"/>
        <v>0</v>
      </c>
      <c r="J690" s="78" t="str">
        <f t="shared" si="75"/>
        <v>2077–2078</v>
      </c>
      <c r="K690" s="78"/>
      <c r="L690" s="89"/>
      <c r="M690" s="78"/>
      <c r="N690" s="87"/>
      <c r="O690" s="79"/>
      <c r="Q690" s="46"/>
    </row>
    <row r="691" spans="1:17" s="40" customFormat="1" ht="20.25" customHeight="1" x14ac:dyDescent="0.2">
      <c r="A691" s="41">
        <v>64955</v>
      </c>
      <c r="B691" s="42">
        <f t="shared" si="71"/>
        <v>0</v>
      </c>
      <c r="C691" s="117"/>
      <c r="D691" s="43">
        <f t="shared" si="72"/>
        <v>0</v>
      </c>
      <c r="E691" s="44">
        <f t="shared" si="70"/>
        <v>0</v>
      </c>
      <c r="F691" s="43">
        <f t="shared" si="73"/>
        <v>0</v>
      </c>
      <c r="G691" s="45" t="e">
        <f>IF(AND(C691&lt;&gt;"",SUM(G$27:G690)&lt;E$19),$E$19/$E$23,0)</f>
        <v>#N/A</v>
      </c>
      <c r="H691" s="43">
        <f t="shared" si="74"/>
        <v>0</v>
      </c>
      <c r="I691" s="43">
        <f t="shared" si="76"/>
        <v>0</v>
      </c>
      <c r="J691" s="78" t="str">
        <f t="shared" si="75"/>
        <v>2077–2078</v>
      </c>
      <c r="K691" s="78"/>
      <c r="L691" s="89"/>
      <c r="M691" s="78"/>
      <c r="N691" s="87"/>
      <c r="O691" s="79"/>
      <c r="Q691" s="46"/>
    </row>
    <row r="692" spans="1:17" s="40" customFormat="1" ht="20.25" customHeight="1" x14ac:dyDescent="0.2">
      <c r="A692" s="41">
        <v>64985</v>
      </c>
      <c r="B692" s="42">
        <f t="shared" si="71"/>
        <v>0</v>
      </c>
      <c r="C692" s="117"/>
      <c r="D692" s="43">
        <f t="shared" si="72"/>
        <v>0</v>
      </c>
      <c r="E692" s="44">
        <f t="shared" si="70"/>
        <v>0</v>
      </c>
      <c r="F692" s="43">
        <f t="shared" si="73"/>
        <v>0</v>
      </c>
      <c r="G692" s="45" t="e">
        <f>IF(AND(C692&lt;&gt;"",SUM(G$27:G691)&lt;E$19),$E$19/$E$23,0)</f>
        <v>#N/A</v>
      </c>
      <c r="H692" s="43">
        <f t="shared" si="74"/>
        <v>0</v>
      </c>
      <c r="I692" s="43">
        <f t="shared" si="76"/>
        <v>0</v>
      </c>
      <c r="J692" s="78" t="str">
        <f t="shared" si="75"/>
        <v>2077–2078</v>
      </c>
      <c r="K692" s="78"/>
      <c r="L692" s="89"/>
      <c r="M692" s="78"/>
      <c r="N692" s="87"/>
      <c r="O692" s="79"/>
      <c r="Q692" s="46"/>
    </row>
    <row r="693" spans="1:17" s="40" customFormat="1" ht="20.25" customHeight="1" x14ac:dyDescent="0.2">
      <c r="A693" s="41">
        <v>65016</v>
      </c>
      <c r="B693" s="42">
        <f t="shared" si="71"/>
        <v>0</v>
      </c>
      <c r="C693" s="117"/>
      <c r="D693" s="43">
        <f t="shared" si="72"/>
        <v>0</v>
      </c>
      <c r="E693" s="44">
        <f t="shared" si="70"/>
        <v>0</v>
      </c>
      <c r="F693" s="43">
        <f t="shared" si="73"/>
        <v>0</v>
      </c>
      <c r="G693" s="45" t="e">
        <f>IF(AND(C693&lt;&gt;"",SUM(G$27:G692)&lt;E$19),$E$19/$E$23,0)</f>
        <v>#N/A</v>
      </c>
      <c r="H693" s="43">
        <f t="shared" si="74"/>
        <v>0</v>
      </c>
      <c r="I693" s="43">
        <f t="shared" si="76"/>
        <v>0</v>
      </c>
      <c r="J693" s="78" t="str">
        <f t="shared" si="75"/>
        <v>2077–2078</v>
      </c>
      <c r="K693" s="78"/>
      <c r="L693" s="89"/>
      <c r="M693" s="78"/>
      <c r="N693" s="87"/>
      <c r="O693" s="79"/>
      <c r="Q693" s="46"/>
    </row>
    <row r="694" spans="1:17" s="40" customFormat="1" ht="20.25" customHeight="1" x14ac:dyDescent="0.2">
      <c r="A694" s="41">
        <v>65047</v>
      </c>
      <c r="B694" s="42">
        <f t="shared" si="71"/>
        <v>0</v>
      </c>
      <c r="C694" s="117"/>
      <c r="D694" s="43">
        <f t="shared" si="72"/>
        <v>0</v>
      </c>
      <c r="E694" s="44">
        <f t="shared" si="70"/>
        <v>0</v>
      </c>
      <c r="F694" s="43">
        <f t="shared" si="73"/>
        <v>0</v>
      </c>
      <c r="G694" s="45" t="e">
        <f>IF(AND(C694&lt;&gt;"",SUM(G$27:G693)&lt;E$19),$E$19/$E$23,0)</f>
        <v>#N/A</v>
      </c>
      <c r="H694" s="43">
        <f t="shared" si="74"/>
        <v>0</v>
      </c>
      <c r="I694" s="43">
        <f t="shared" si="76"/>
        <v>0</v>
      </c>
      <c r="J694" s="78" t="str">
        <f t="shared" si="75"/>
        <v>2077–2078</v>
      </c>
      <c r="K694" s="78"/>
      <c r="L694" s="89"/>
      <c r="M694" s="78"/>
      <c r="N694" s="87"/>
      <c r="O694" s="79"/>
      <c r="Q694" s="46"/>
    </row>
    <row r="695" spans="1:17" s="40" customFormat="1" ht="20.25" customHeight="1" x14ac:dyDescent="0.2">
      <c r="A695" s="41">
        <v>65075</v>
      </c>
      <c r="B695" s="42">
        <f t="shared" si="71"/>
        <v>0</v>
      </c>
      <c r="C695" s="117"/>
      <c r="D695" s="43">
        <f t="shared" si="72"/>
        <v>0</v>
      </c>
      <c r="E695" s="44">
        <f t="shared" si="70"/>
        <v>0</v>
      </c>
      <c r="F695" s="43">
        <f t="shared" si="73"/>
        <v>0</v>
      </c>
      <c r="G695" s="45" t="e">
        <f>IF(AND(C695&lt;&gt;"",SUM(G$27:G694)&lt;E$19),$E$19/$E$23,0)</f>
        <v>#N/A</v>
      </c>
      <c r="H695" s="43">
        <f t="shared" si="74"/>
        <v>0</v>
      </c>
      <c r="I695" s="43">
        <f t="shared" si="76"/>
        <v>0</v>
      </c>
      <c r="J695" s="78" t="str">
        <f t="shared" si="75"/>
        <v>2077–2078</v>
      </c>
      <c r="K695" s="78"/>
      <c r="L695" s="89"/>
      <c r="M695" s="78"/>
      <c r="N695" s="87"/>
      <c r="O695" s="79"/>
      <c r="Q695" s="46"/>
    </row>
    <row r="696" spans="1:17" s="40" customFormat="1" ht="20.25" customHeight="1" x14ac:dyDescent="0.2">
      <c r="A696" s="41">
        <v>65106</v>
      </c>
      <c r="B696" s="42">
        <f t="shared" si="71"/>
        <v>0</v>
      </c>
      <c r="C696" s="117"/>
      <c r="D696" s="43">
        <f t="shared" si="72"/>
        <v>0</v>
      </c>
      <c r="E696" s="44">
        <f t="shared" si="70"/>
        <v>0</v>
      </c>
      <c r="F696" s="43">
        <f t="shared" si="73"/>
        <v>0</v>
      </c>
      <c r="G696" s="45" t="e">
        <f>IF(AND(C696&lt;&gt;"",SUM(G$27:G695)&lt;E$19),$E$19/$E$23,0)</f>
        <v>#N/A</v>
      </c>
      <c r="H696" s="43">
        <f t="shared" si="74"/>
        <v>0</v>
      </c>
      <c r="I696" s="43">
        <f t="shared" si="76"/>
        <v>0</v>
      </c>
      <c r="J696" s="78" t="str">
        <f t="shared" si="75"/>
        <v>2077–2078</v>
      </c>
      <c r="K696" s="78"/>
      <c r="L696" s="89"/>
      <c r="M696" s="78"/>
      <c r="N696" s="87"/>
      <c r="O696" s="79"/>
      <c r="Q696" s="46"/>
    </row>
    <row r="697" spans="1:17" s="40" customFormat="1" ht="20.25" customHeight="1" x14ac:dyDescent="0.2">
      <c r="A697" s="41">
        <v>65136</v>
      </c>
      <c r="B697" s="42">
        <f t="shared" si="71"/>
        <v>0</v>
      </c>
      <c r="C697" s="117"/>
      <c r="D697" s="43">
        <f t="shared" si="72"/>
        <v>0</v>
      </c>
      <c r="E697" s="44">
        <f t="shared" si="70"/>
        <v>0</v>
      </c>
      <c r="F697" s="43">
        <f t="shared" si="73"/>
        <v>0</v>
      </c>
      <c r="G697" s="45" t="e">
        <f>IF(AND(C697&lt;&gt;"",SUM(G$27:G696)&lt;E$19),$E$19/$E$23,0)</f>
        <v>#N/A</v>
      </c>
      <c r="H697" s="43">
        <f t="shared" si="74"/>
        <v>0</v>
      </c>
      <c r="I697" s="43">
        <f t="shared" si="76"/>
        <v>0</v>
      </c>
      <c r="J697" s="78" t="str">
        <f t="shared" si="75"/>
        <v>2077–2078</v>
      </c>
      <c r="K697" s="78"/>
      <c r="L697" s="89"/>
      <c r="M697" s="78"/>
      <c r="N697" s="87"/>
      <c r="O697" s="79"/>
      <c r="Q697" s="46"/>
    </row>
    <row r="698" spans="1:17" s="40" customFormat="1" ht="20.25" customHeight="1" x14ac:dyDescent="0.2">
      <c r="A698" s="41">
        <v>65167</v>
      </c>
      <c r="B698" s="42">
        <f t="shared" si="71"/>
        <v>0</v>
      </c>
      <c r="C698" s="117"/>
      <c r="D698" s="43">
        <f t="shared" si="72"/>
        <v>0</v>
      </c>
      <c r="E698" s="44">
        <f t="shared" si="70"/>
        <v>0</v>
      </c>
      <c r="F698" s="43">
        <f t="shared" si="73"/>
        <v>0</v>
      </c>
      <c r="G698" s="45" t="e">
        <f>IF(AND(C698&lt;&gt;"",SUM(G$27:G697)&lt;E$19),$E$19/$E$23,0)</f>
        <v>#N/A</v>
      </c>
      <c r="H698" s="43">
        <f t="shared" si="74"/>
        <v>0</v>
      </c>
      <c r="I698" s="43">
        <f t="shared" si="76"/>
        <v>0</v>
      </c>
      <c r="J698" s="78" t="str">
        <f t="shared" si="75"/>
        <v>2077–2078</v>
      </c>
      <c r="K698" s="78"/>
      <c r="L698" s="89"/>
      <c r="M698" s="78"/>
      <c r="N698" s="87"/>
      <c r="O698" s="79"/>
      <c r="Q698" s="46"/>
    </row>
    <row r="699" spans="1:17" s="40" customFormat="1" ht="20.25" customHeight="1" x14ac:dyDescent="0.2">
      <c r="A699" s="41">
        <v>65197</v>
      </c>
      <c r="B699" s="42">
        <f t="shared" si="71"/>
        <v>0</v>
      </c>
      <c r="C699" s="117"/>
      <c r="D699" s="43">
        <f t="shared" si="72"/>
        <v>0</v>
      </c>
      <c r="E699" s="44">
        <f t="shared" si="70"/>
        <v>0</v>
      </c>
      <c r="F699" s="43">
        <f t="shared" si="73"/>
        <v>0</v>
      </c>
      <c r="G699" s="45" t="e">
        <f>IF(AND(C699&lt;&gt;"",SUM(G$27:G698)&lt;E$19),$E$19/$E$23,0)</f>
        <v>#N/A</v>
      </c>
      <c r="H699" s="43">
        <f t="shared" si="74"/>
        <v>0</v>
      </c>
      <c r="I699" s="43">
        <f t="shared" si="76"/>
        <v>0</v>
      </c>
      <c r="J699" s="78" t="str">
        <f t="shared" si="75"/>
        <v>2078–2079</v>
      </c>
      <c r="K699" s="78"/>
      <c r="L699" s="89"/>
      <c r="M699" s="78"/>
      <c r="N699" s="87"/>
      <c r="O699" s="79"/>
      <c r="Q699" s="46"/>
    </row>
    <row r="700" spans="1:17" s="40" customFormat="1" ht="20.25" customHeight="1" x14ac:dyDescent="0.2">
      <c r="A700" s="41">
        <v>65228</v>
      </c>
      <c r="B700" s="42">
        <f t="shared" si="71"/>
        <v>0</v>
      </c>
      <c r="C700" s="117"/>
      <c r="D700" s="43">
        <f t="shared" si="72"/>
        <v>0</v>
      </c>
      <c r="E700" s="44">
        <f t="shared" si="70"/>
        <v>0</v>
      </c>
      <c r="F700" s="43">
        <f t="shared" si="73"/>
        <v>0</v>
      </c>
      <c r="G700" s="45" t="e">
        <f>IF(AND(C700&lt;&gt;"",SUM(G$27:G699)&lt;E$19),$E$19/$E$23,0)</f>
        <v>#N/A</v>
      </c>
      <c r="H700" s="43">
        <f t="shared" si="74"/>
        <v>0</v>
      </c>
      <c r="I700" s="43">
        <f t="shared" si="76"/>
        <v>0</v>
      </c>
      <c r="J700" s="78" t="str">
        <f t="shared" si="75"/>
        <v>2078–2079</v>
      </c>
      <c r="K700" s="78"/>
      <c r="L700" s="89"/>
      <c r="M700" s="78"/>
      <c r="N700" s="87"/>
      <c r="O700" s="79"/>
      <c r="Q700" s="46"/>
    </row>
    <row r="701" spans="1:17" s="40" customFormat="1" ht="20.25" customHeight="1" x14ac:dyDescent="0.2">
      <c r="A701" s="41">
        <v>65259</v>
      </c>
      <c r="B701" s="42">
        <f t="shared" si="71"/>
        <v>0</v>
      </c>
      <c r="C701" s="117"/>
      <c r="D701" s="43">
        <f t="shared" si="72"/>
        <v>0</v>
      </c>
      <c r="E701" s="44">
        <f t="shared" si="70"/>
        <v>0</v>
      </c>
      <c r="F701" s="43">
        <f t="shared" si="73"/>
        <v>0</v>
      </c>
      <c r="G701" s="45" t="e">
        <f>IF(AND(C701&lt;&gt;"",SUM(G$27:G700)&lt;E$19),$E$19/$E$23,0)</f>
        <v>#N/A</v>
      </c>
      <c r="H701" s="43">
        <f t="shared" si="74"/>
        <v>0</v>
      </c>
      <c r="I701" s="43">
        <f t="shared" si="76"/>
        <v>0</v>
      </c>
      <c r="J701" s="78" t="str">
        <f t="shared" si="75"/>
        <v>2078–2079</v>
      </c>
      <c r="K701" s="78"/>
      <c r="L701" s="89"/>
      <c r="M701" s="78"/>
      <c r="N701" s="87"/>
      <c r="O701" s="79"/>
      <c r="Q701" s="46"/>
    </row>
    <row r="702" spans="1:17" s="40" customFormat="1" ht="20.25" customHeight="1" x14ac:dyDescent="0.2">
      <c r="A702" s="41">
        <v>65289</v>
      </c>
      <c r="B702" s="42">
        <f t="shared" si="71"/>
        <v>0</v>
      </c>
      <c r="C702" s="117"/>
      <c r="D702" s="43">
        <f t="shared" si="72"/>
        <v>0</v>
      </c>
      <c r="E702" s="44">
        <f t="shared" si="70"/>
        <v>0</v>
      </c>
      <c r="F702" s="43">
        <f t="shared" si="73"/>
        <v>0</v>
      </c>
      <c r="G702" s="45" t="e">
        <f>IF(AND(C702&lt;&gt;"",SUM(G$27:G701)&lt;E$19),$E$19/$E$23,0)</f>
        <v>#N/A</v>
      </c>
      <c r="H702" s="43">
        <f t="shared" si="74"/>
        <v>0</v>
      </c>
      <c r="I702" s="43">
        <f t="shared" si="76"/>
        <v>0</v>
      </c>
      <c r="J702" s="78" t="str">
        <f t="shared" si="75"/>
        <v>2078–2079</v>
      </c>
      <c r="K702" s="78"/>
      <c r="L702" s="89"/>
      <c r="M702" s="78"/>
      <c r="N702" s="87"/>
      <c r="O702" s="79"/>
      <c r="Q702" s="46"/>
    </row>
    <row r="703" spans="1:17" s="40" customFormat="1" ht="20.25" customHeight="1" x14ac:dyDescent="0.2">
      <c r="A703" s="41">
        <v>65320</v>
      </c>
      <c r="B703" s="42">
        <f t="shared" si="71"/>
        <v>0</v>
      </c>
      <c r="C703" s="117"/>
      <c r="D703" s="43">
        <f t="shared" si="72"/>
        <v>0</v>
      </c>
      <c r="E703" s="44">
        <f t="shared" si="70"/>
        <v>0</v>
      </c>
      <c r="F703" s="43">
        <f t="shared" si="73"/>
        <v>0</v>
      </c>
      <c r="G703" s="45" t="e">
        <f>IF(AND(C703&lt;&gt;"",SUM(G$27:G702)&lt;E$19),$E$19/$E$23,0)</f>
        <v>#N/A</v>
      </c>
      <c r="H703" s="43">
        <f t="shared" si="74"/>
        <v>0</v>
      </c>
      <c r="I703" s="43">
        <f t="shared" si="76"/>
        <v>0</v>
      </c>
      <c r="J703" s="78" t="str">
        <f t="shared" si="75"/>
        <v>2078–2079</v>
      </c>
      <c r="K703" s="78"/>
      <c r="L703" s="89"/>
      <c r="M703" s="78"/>
      <c r="N703" s="87"/>
      <c r="O703" s="79"/>
      <c r="Q703" s="46"/>
    </row>
    <row r="704" spans="1:17" s="40" customFormat="1" ht="20.25" customHeight="1" x14ac:dyDescent="0.2">
      <c r="A704" s="41">
        <v>65350</v>
      </c>
      <c r="B704" s="42">
        <f t="shared" si="71"/>
        <v>0</v>
      </c>
      <c r="C704" s="117"/>
      <c r="D704" s="43">
        <f t="shared" si="72"/>
        <v>0</v>
      </c>
      <c r="E704" s="44">
        <f t="shared" si="70"/>
        <v>0</v>
      </c>
      <c r="F704" s="43">
        <f t="shared" si="73"/>
        <v>0</v>
      </c>
      <c r="G704" s="45" t="e">
        <f>IF(AND(C704&lt;&gt;"",SUM(G$27:G703)&lt;E$19),$E$19/$E$23,0)</f>
        <v>#N/A</v>
      </c>
      <c r="H704" s="43">
        <f t="shared" si="74"/>
        <v>0</v>
      </c>
      <c r="I704" s="43">
        <f t="shared" si="76"/>
        <v>0</v>
      </c>
      <c r="J704" s="78" t="str">
        <f t="shared" si="75"/>
        <v>2078–2079</v>
      </c>
      <c r="K704" s="78"/>
      <c r="L704" s="89"/>
      <c r="M704" s="78"/>
      <c r="N704" s="87"/>
      <c r="O704" s="79"/>
      <c r="Q704" s="46"/>
    </row>
    <row r="705" spans="1:17" s="40" customFormat="1" ht="20.25" customHeight="1" x14ac:dyDescent="0.2">
      <c r="A705" s="41">
        <v>65381</v>
      </c>
      <c r="B705" s="42">
        <f t="shared" si="71"/>
        <v>0</v>
      </c>
      <c r="C705" s="117"/>
      <c r="D705" s="43">
        <f t="shared" si="72"/>
        <v>0</v>
      </c>
      <c r="E705" s="44">
        <f t="shared" si="70"/>
        <v>0</v>
      </c>
      <c r="F705" s="43">
        <f t="shared" si="73"/>
        <v>0</v>
      </c>
      <c r="G705" s="45" t="e">
        <f>IF(AND(C705&lt;&gt;"",SUM(G$27:G704)&lt;E$19),$E$19/$E$23,0)</f>
        <v>#N/A</v>
      </c>
      <c r="H705" s="43">
        <f t="shared" si="74"/>
        <v>0</v>
      </c>
      <c r="I705" s="43">
        <f t="shared" si="76"/>
        <v>0</v>
      </c>
      <c r="J705" s="78" t="str">
        <f t="shared" si="75"/>
        <v>2078–2079</v>
      </c>
      <c r="K705" s="78"/>
      <c r="L705" s="89"/>
      <c r="M705" s="78"/>
      <c r="N705" s="87"/>
      <c r="O705" s="79"/>
      <c r="Q705" s="46"/>
    </row>
    <row r="706" spans="1:17" s="40" customFormat="1" ht="20.25" customHeight="1" x14ac:dyDescent="0.2">
      <c r="A706" s="41">
        <v>65412</v>
      </c>
      <c r="B706" s="42">
        <f t="shared" si="71"/>
        <v>0</v>
      </c>
      <c r="C706" s="117"/>
      <c r="D706" s="43">
        <f t="shared" si="72"/>
        <v>0</v>
      </c>
      <c r="E706" s="44">
        <f t="shared" si="70"/>
        <v>0</v>
      </c>
      <c r="F706" s="43">
        <f t="shared" si="73"/>
        <v>0</v>
      </c>
      <c r="G706" s="45" t="e">
        <f>IF(AND(C706&lt;&gt;"",SUM(G$27:G705)&lt;E$19),$E$19/$E$23,0)</f>
        <v>#N/A</v>
      </c>
      <c r="H706" s="43">
        <f t="shared" si="74"/>
        <v>0</v>
      </c>
      <c r="I706" s="43">
        <f t="shared" si="76"/>
        <v>0</v>
      </c>
      <c r="J706" s="78" t="str">
        <f t="shared" si="75"/>
        <v>2078–2079</v>
      </c>
      <c r="K706" s="78"/>
      <c r="L706" s="89"/>
      <c r="M706" s="78"/>
      <c r="N706" s="87"/>
      <c r="O706" s="79"/>
      <c r="Q706" s="46"/>
    </row>
    <row r="707" spans="1:17" s="40" customFormat="1" ht="20.25" customHeight="1" x14ac:dyDescent="0.2">
      <c r="A707" s="41">
        <v>65440</v>
      </c>
      <c r="B707" s="42">
        <f t="shared" si="71"/>
        <v>0</v>
      </c>
      <c r="C707" s="117"/>
      <c r="D707" s="43">
        <f t="shared" si="72"/>
        <v>0</v>
      </c>
      <c r="E707" s="44">
        <f t="shared" si="70"/>
        <v>0</v>
      </c>
      <c r="F707" s="43">
        <f t="shared" si="73"/>
        <v>0</v>
      </c>
      <c r="G707" s="45" t="e">
        <f>IF(AND(C707&lt;&gt;"",SUM(G$27:G706)&lt;E$19),$E$19/$E$23,0)</f>
        <v>#N/A</v>
      </c>
      <c r="H707" s="43">
        <f t="shared" si="74"/>
        <v>0</v>
      </c>
      <c r="I707" s="43">
        <f t="shared" si="76"/>
        <v>0</v>
      </c>
      <c r="J707" s="78" t="str">
        <f t="shared" si="75"/>
        <v>2078–2079</v>
      </c>
      <c r="K707" s="78"/>
      <c r="L707" s="89"/>
      <c r="M707" s="78"/>
      <c r="N707" s="87"/>
      <c r="O707" s="79"/>
      <c r="Q707" s="46"/>
    </row>
    <row r="708" spans="1:17" s="40" customFormat="1" ht="20.25" customHeight="1" x14ac:dyDescent="0.2">
      <c r="A708" s="41">
        <v>65471</v>
      </c>
      <c r="B708" s="42">
        <f t="shared" si="71"/>
        <v>0</v>
      </c>
      <c r="C708" s="117"/>
      <c r="D708" s="43">
        <f t="shared" si="72"/>
        <v>0</v>
      </c>
      <c r="E708" s="44">
        <f t="shared" si="70"/>
        <v>0</v>
      </c>
      <c r="F708" s="43">
        <f t="shared" si="73"/>
        <v>0</v>
      </c>
      <c r="G708" s="45" t="e">
        <f>IF(AND(C708&lt;&gt;"",SUM(G$27:G707)&lt;E$19),$E$19/$E$23,0)</f>
        <v>#N/A</v>
      </c>
      <c r="H708" s="43">
        <f t="shared" si="74"/>
        <v>0</v>
      </c>
      <c r="I708" s="43">
        <f t="shared" si="76"/>
        <v>0</v>
      </c>
      <c r="J708" s="78" t="str">
        <f t="shared" si="75"/>
        <v>2078–2079</v>
      </c>
      <c r="K708" s="78"/>
      <c r="L708" s="89"/>
      <c r="M708" s="78"/>
      <c r="N708" s="87"/>
      <c r="O708" s="79"/>
      <c r="Q708" s="46"/>
    </row>
    <row r="709" spans="1:17" s="40" customFormat="1" ht="20.25" customHeight="1" x14ac:dyDescent="0.2">
      <c r="A709" s="41">
        <v>65501</v>
      </c>
      <c r="B709" s="42">
        <f t="shared" si="71"/>
        <v>0</v>
      </c>
      <c r="C709" s="117"/>
      <c r="D709" s="43">
        <f t="shared" si="72"/>
        <v>0</v>
      </c>
      <c r="E709" s="44">
        <f t="shared" si="70"/>
        <v>0</v>
      </c>
      <c r="F709" s="43">
        <f t="shared" si="73"/>
        <v>0</v>
      </c>
      <c r="G709" s="45" t="e">
        <f>IF(AND(C709&lt;&gt;"",SUM(G$27:G708)&lt;E$19),$E$19/$E$23,0)</f>
        <v>#N/A</v>
      </c>
      <c r="H709" s="43">
        <f t="shared" si="74"/>
        <v>0</v>
      </c>
      <c r="I709" s="43">
        <f t="shared" si="76"/>
        <v>0</v>
      </c>
      <c r="J709" s="78" t="str">
        <f t="shared" si="75"/>
        <v>2078–2079</v>
      </c>
      <c r="K709" s="78"/>
      <c r="L709" s="89"/>
      <c r="M709" s="78"/>
      <c r="N709" s="87"/>
      <c r="O709" s="79"/>
      <c r="Q709" s="46"/>
    </row>
    <row r="710" spans="1:17" s="40" customFormat="1" ht="20.25" customHeight="1" x14ac:dyDescent="0.2">
      <c r="A710" s="41">
        <v>65532</v>
      </c>
      <c r="B710" s="42">
        <f t="shared" si="71"/>
        <v>0</v>
      </c>
      <c r="C710" s="117"/>
      <c r="D710" s="43">
        <f t="shared" si="72"/>
        <v>0</v>
      </c>
      <c r="E710" s="44">
        <f t="shared" si="70"/>
        <v>0</v>
      </c>
      <c r="F710" s="43">
        <f t="shared" si="73"/>
        <v>0</v>
      </c>
      <c r="G710" s="45" t="e">
        <f>IF(AND(C710&lt;&gt;"",SUM(G$27:G709)&lt;E$19),$E$19/$E$23,0)</f>
        <v>#N/A</v>
      </c>
      <c r="H710" s="43">
        <f t="shared" si="74"/>
        <v>0</v>
      </c>
      <c r="I710" s="43">
        <f t="shared" si="76"/>
        <v>0</v>
      </c>
      <c r="J710" s="78" t="str">
        <f t="shared" si="75"/>
        <v>2078–2079</v>
      </c>
      <c r="K710" s="78"/>
      <c r="L710" s="89"/>
      <c r="M710" s="78"/>
      <c r="N710" s="87"/>
      <c r="O710" s="79"/>
      <c r="Q710" s="46"/>
    </row>
    <row r="711" spans="1:17" s="40" customFormat="1" ht="20.25" customHeight="1" x14ac:dyDescent="0.2">
      <c r="A711" s="41">
        <v>65562</v>
      </c>
      <c r="B711" s="42">
        <f t="shared" si="71"/>
        <v>0</v>
      </c>
      <c r="C711" s="117"/>
      <c r="D711" s="43">
        <f t="shared" si="72"/>
        <v>0</v>
      </c>
      <c r="E711" s="44">
        <f t="shared" si="70"/>
        <v>0</v>
      </c>
      <c r="F711" s="43">
        <f t="shared" si="73"/>
        <v>0</v>
      </c>
      <c r="G711" s="45" t="e">
        <f>IF(AND(C711&lt;&gt;"",SUM(G$27:G710)&lt;E$19),$E$19/$E$23,0)</f>
        <v>#N/A</v>
      </c>
      <c r="H711" s="43">
        <f t="shared" si="74"/>
        <v>0</v>
      </c>
      <c r="I711" s="43">
        <f t="shared" si="76"/>
        <v>0</v>
      </c>
      <c r="J711" s="78" t="str">
        <f t="shared" si="75"/>
        <v>2079–2080</v>
      </c>
      <c r="K711" s="78"/>
      <c r="L711" s="89"/>
      <c r="M711" s="78"/>
      <c r="N711" s="87"/>
      <c r="O711" s="79"/>
      <c r="Q711" s="46"/>
    </row>
    <row r="712" spans="1:17" s="40" customFormat="1" ht="20.25" customHeight="1" x14ac:dyDescent="0.2">
      <c r="A712" s="41">
        <v>65593</v>
      </c>
      <c r="B712" s="42">
        <f t="shared" si="71"/>
        <v>0</v>
      </c>
      <c r="C712" s="117"/>
      <c r="D712" s="43">
        <f t="shared" si="72"/>
        <v>0</v>
      </c>
      <c r="E712" s="44">
        <f t="shared" si="70"/>
        <v>0</v>
      </c>
      <c r="F712" s="43">
        <f t="shared" si="73"/>
        <v>0</v>
      </c>
      <c r="G712" s="45" t="e">
        <f>IF(AND(C712&lt;&gt;"",SUM(G$27:G711)&lt;E$19),$E$19/$E$23,0)</f>
        <v>#N/A</v>
      </c>
      <c r="H712" s="43">
        <f t="shared" si="74"/>
        <v>0</v>
      </c>
      <c r="I712" s="43">
        <f t="shared" si="76"/>
        <v>0</v>
      </c>
      <c r="J712" s="78" t="str">
        <f t="shared" si="75"/>
        <v>2079–2080</v>
      </c>
      <c r="K712" s="78"/>
      <c r="L712" s="89"/>
      <c r="M712" s="78"/>
      <c r="N712" s="87"/>
      <c r="O712" s="79"/>
      <c r="Q712" s="46"/>
    </row>
    <row r="713" spans="1:17" s="40" customFormat="1" ht="20.25" customHeight="1" x14ac:dyDescent="0.2">
      <c r="A713" s="41">
        <v>65624</v>
      </c>
      <c r="B713" s="42">
        <f t="shared" si="71"/>
        <v>0</v>
      </c>
      <c r="C713" s="117"/>
      <c r="D713" s="43">
        <f t="shared" si="72"/>
        <v>0</v>
      </c>
      <c r="E713" s="44">
        <f t="shared" si="70"/>
        <v>0</v>
      </c>
      <c r="F713" s="43">
        <f t="shared" si="73"/>
        <v>0</v>
      </c>
      <c r="G713" s="45" t="e">
        <f>IF(AND(C713&lt;&gt;"",SUM(G$27:G712)&lt;E$19),$E$19/$E$23,0)</f>
        <v>#N/A</v>
      </c>
      <c r="H713" s="43">
        <f t="shared" si="74"/>
        <v>0</v>
      </c>
      <c r="I713" s="43">
        <f t="shared" si="76"/>
        <v>0</v>
      </c>
      <c r="J713" s="78" t="str">
        <f t="shared" si="75"/>
        <v>2079–2080</v>
      </c>
      <c r="K713" s="78"/>
      <c r="L713" s="89"/>
      <c r="M713" s="78"/>
      <c r="N713" s="87"/>
      <c r="O713" s="79"/>
      <c r="Q713" s="46"/>
    </row>
    <row r="714" spans="1:17" s="40" customFormat="1" ht="20.25" customHeight="1" x14ac:dyDescent="0.2">
      <c r="A714" s="41">
        <v>65654</v>
      </c>
      <c r="B714" s="42">
        <f t="shared" si="71"/>
        <v>0</v>
      </c>
      <c r="C714" s="117"/>
      <c r="D714" s="43">
        <f t="shared" si="72"/>
        <v>0</v>
      </c>
      <c r="E714" s="44">
        <f t="shared" si="70"/>
        <v>0</v>
      </c>
      <c r="F714" s="43">
        <f t="shared" si="73"/>
        <v>0</v>
      </c>
      <c r="G714" s="45" t="e">
        <f>IF(AND(C714&lt;&gt;"",SUM(G$27:G713)&lt;E$19),$E$19/$E$23,0)</f>
        <v>#N/A</v>
      </c>
      <c r="H714" s="43">
        <f t="shared" si="74"/>
        <v>0</v>
      </c>
      <c r="I714" s="43">
        <f t="shared" si="76"/>
        <v>0</v>
      </c>
      <c r="J714" s="78" t="str">
        <f t="shared" si="75"/>
        <v>2079–2080</v>
      </c>
      <c r="K714" s="78"/>
      <c r="L714" s="89"/>
      <c r="M714" s="78"/>
      <c r="N714" s="87"/>
      <c r="O714" s="79"/>
      <c r="Q714" s="46"/>
    </row>
    <row r="715" spans="1:17" s="40" customFormat="1" ht="20.25" customHeight="1" x14ac:dyDescent="0.2">
      <c r="A715" s="41">
        <v>65685</v>
      </c>
      <c r="B715" s="42">
        <f t="shared" si="71"/>
        <v>0</v>
      </c>
      <c r="C715" s="117"/>
      <c r="D715" s="43">
        <f t="shared" si="72"/>
        <v>0</v>
      </c>
      <c r="E715" s="44">
        <f t="shared" si="70"/>
        <v>0</v>
      </c>
      <c r="F715" s="43">
        <f t="shared" si="73"/>
        <v>0</v>
      </c>
      <c r="G715" s="45" t="e">
        <f>IF(AND(C715&lt;&gt;"",SUM(G$27:G714)&lt;E$19),$E$19/$E$23,0)</f>
        <v>#N/A</v>
      </c>
      <c r="H715" s="43">
        <f t="shared" si="74"/>
        <v>0</v>
      </c>
      <c r="I715" s="43">
        <f t="shared" si="76"/>
        <v>0</v>
      </c>
      <c r="J715" s="78" t="str">
        <f t="shared" si="75"/>
        <v>2079–2080</v>
      </c>
      <c r="K715" s="78"/>
      <c r="L715" s="89"/>
      <c r="M715" s="78"/>
      <c r="N715" s="87"/>
      <c r="O715" s="79"/>
      <c r="Q715" s="46"/>
    </row>
    <row r="716" spans="1:17" s="40" customFormat="1" ht="20.25" customHeight="1" x14ac:dyDescent="0.2">
      <c r="A716" s="41">
        <v>65715</v>
      </c>
      <c r="B716" s="42">
        <f t="shared" si="71"/>
        <v>0</v>
      </c>
      <c r="C716" s="117"/>
      <c r="D716" s="43">
        <f t="shared" si="72"/>
        <v>0</v>
      </c>
      <c r="E716" s="44">
        <f t="shared" si="70"/>
        <v>0</v>
      </c>
      <c r="F716" s="43">
        <f t="shared" si="73"/>
        <v>0</v>
      </c>
      <c r="G716" s="45" t="e">
        <f>IF(AND(C716&lt;&gt;"",SUM(G$27:G715)&lt;E$19),$E$19/$E$23,0)</f>
        <v>#N/A</v>
      </c>
      <c r="H716" s="43">
        <f t="shared" si="74"/>
        <v>0</v>
      </c>
      <c r="I716" s="43">
        <f t="shared" si="76"/>
        <v>0</v>
      </c>
      <c r="J716" s="78" t="str">
        <f t="shared" si="75"/>
        <v>2079–2080</v>
      </c>
      <c r="K716" s="78"/>
      <c r="L716" s="89"/>
      <c r="M716" s="78"/>
      <c r="N716" s="87"/>
      <c r="O716" s="79"/>
      <c r="Q716" s="46"/>
    </row>
    <row r="717" spans="1:17" s="40" customFormat="1" ht="20.25" customHeight="1" x14ac:dyDescent="0.2">
      <c r="A717" s="41">
        <v>65746</v>
      </c>
      <c r="B717" s="42">
        <f t="shared" si="71"/>
        <v>0</v>
      </c>
      <c r="C717" s="117"/>
      <c r="D717" s="43">
        <f t="shared" si="72"/>
        <v>0</v>
      </c>
      <c r="E717" s="44">
        <f t="shared" si="70"/>
        <v>0</v>
      </c>
      <c r="F717" s="43">
        <f t="shared" si="73"/>
        <v>0</v>
      </c>
      <c r="G717" s="45" t="e">
        <f>IF(AND(C717&lt;&gt;"",SUM(G$27:G716)&lt;E$19),$E$19/$E$23,0)</f>
        <v>#N/A</v>
      </c>
      <c r="H717" s="43">
        <f t="shared" si="74"/>
        <v>0</v>
      </c>
      <c r="I717" s="43">
        <f t="shared" si="76"/>
        <v>0</v>
      </c>
      <c r="J717" s="78" t="str">
        <f t="shared" si="75"/>
        <v>2079–2080</v>
      </c>
      <c r="K717" s="78"/>
      <c r="L717" s="89"/>
      <c r="M717" s="78"/>
      <c r="N717" s="87"/>
      <c r="O717" s="79"/>
      <c r="Q717" s="46"/>
    </row>
    <row r="718" spans="1:17" s="40" customFormat="1" ht="20.25" customHeight="1" x14ac:dyDescent="0.2">
      <c r="A718" s="41">
        <v>65777</v>
      </c>
      <c r="B718" s="42">
        <f t="shared" si="71"/>
        <v>0</v>
      </c>
      <c r="C718" s="117"/>
      <c r="D718" s="43">
        <f t="shared" si="72"/>
        <v>0</v>
      </c>
      <c r="E718" s="44">
        <f t="shared" si="70"/>
        <v>0</v>
      </c>
      <c r="F718" s="43">
        <f t="shared" si="73"/>
        <v>0</v>
      </c>
      <c r="G718" s="45" t="e">
        <f>IF(AND(C718&lt;&gt;"",SUM(G$27:G717)&lt;E$19),$E$19/$E$23,0)</f>
        <v>#N/A</v>
      </c>
      <c r="H718" s="43">
        <f t="shared" si="74"/>
        <v>0</v>
      </c>
      <c r="I718" s="43">
        <f t="shared" si="76"/>
        <v>0</v>
      </c>
      <c r="J718" s="78" t="str">
        <f t="shared" si="75"/>
        <v>2079–2080</v>
      </c>
      <c r="K718" s="78"/>
      <c r="L718" s="89"/>
      <c r="M718" s="78"/>
      <c r="N718" s="87"/>
      <c r="O718" s="79"/>
      <c r="Q718" s="46"/>
    </row>
    <row r="719" spans="1:17" s="40" customFormat="1" ht="20.25" customHeight="1" x14ac:dyDescent="0.2">
      <c r="A719" s="41">
        <v>65806</v>
      </c>
      <c r="B719" s="42">
        <f t="shared" si="71"/>
        <v>0</v>
      </c>
      <c r="C719" s="117"/>
      <c r="D719" s="43">
        <f t="shared" si="72"/>
        <v>0</v>
      </c>
      <c r="E719" s="44">
        <f t="shared" si="70"/>
        <v>0</v>
      </c>
      <c r="F719" s="43">
        <f t="shared" si="73"/>
        <v>0</v>
      </c>
      <c r="G719" s="45" t="e">
        <f>IF(AND(C719&lt;&gt;"",SUM(G$27:G718)&lt;E$19),$E$19/$E$23,0)</f>
        <v>#N/A</v>
      </c>
      <c r="H719" s="43">
        <f t="shared" si="74"/>
        <v>0</v>
      </c>
      <c r="I719" s="43">
        <f t="shared" si="76"/>
        <v>0</v>
      </c>
      <c r="J719" s="78" t="str">
        <f t="shared" si="75"/>
        <v>2079–2080</v>
      </c>
      <c r="K719" s="78"/>
      <c r="L719" s="89"/>
      <c r="M719" s="78"/>
      <c r="N719" s="87"/>
      <c r="O719" s="79"/>
      <c r="Q719" s="46"/>
    </row>
    <row r="720" spans="1:17" s="40" customFormat="1" ht="20.25" customHeight="1" x14ac:dyDescent="0.2">
      <c r="A720" s="41">
        <v>65837</v>
      </c>
      <c r="B720" s="42">
        <f t="shared" si="71"/>
        <v>0</v>
      </c>
      <c r="C720" s="117"/>
      <c r="D720" s="43">
        <f t="shared" si="72"/>
        <v>0</v>
      </c>
      <c r="E720" s="44">
        <f t="shared" si="70"/>
        <v>0</v>
      </c>
      <c r="F720" s="43">
        <f t="shared" si="73"/>
        <v>0</v>
      </c>
      <c r="G720" s="45" t="e">
        <f>IF(AND(C720&lt;&gt;"",SUM(G$27:G719)&lt;E$19),$E$19/$E$23,0)</f>
        <v>#N/A</v>
      </c>
      <c r="H720" s="43">
        <f t="shared" si="74"/>
        <v>0</v>
      </c>
      <c r="I720" s="43">
        <f t="shared" si="76"/>
        <v>0</v>
      </c>
      <c r="J720" s="78" t="str">
        <f t="shared" si="75"/>
        <v>2079–2080</v>
      </c>
      <c r="K720" s="78"/>
      <c r="L720" s="89"/>
      <c r="M720" s="78"/>
      <c r="N720" s="87"/>
      <c r="O720" s="79"/>
      <c r="Q720" s="46"/>
    </row>
    <row r="721" spans="1:17" s="40" customFormat="1" ht="20.25" customHeight="1" x14ac:dyDescent="0.2">
      <c r="A721" s="41">
        <v>65867</v>
      </c>
      <c r="B721" s="42">
        <f t="shared" si="71"/>
        <v>0</v>
      </c>
      <c r="C721" s="117"/>
      <c r="D721" s="43">
        <f t="shared" si="72"/>
        <v>0</v>
      </c>
      <c r="E721" s="44">
        <f t="shared" si="70"/>
        <v>0</v>
      </c>
      <c r="F721" s="43">
        <f t="shared" si="73"/>
        <v>0</v>
      </c>
      <c r="G721" s="45" t="e">
        <f>IF(AND(C721&lt;&gt;"",SUM(G$27:G720)&lt;E$19),$E$19/$E$23,0)</f>
        <v>#N/A</v>
      </c>
      <c r="H721" s="43">
        <f t="shared" si="74"/>
        <v>0</v>
      </c>
      <c r="I721" s="43">
        <f t="shared" si="76"/>
        <v>0</v>
      </c>
      <c r="J721" s="78" t="str">
        <f t="shared" si="75"/>
        <v>2079–2080</v>
      </c>
      <c r="K721" s="78"/>
      <c r="L721" s="89"/>
      <c r="M721" s="78"/>
      <c r="N721" s="87"/>
      <c r="O721" s="79"/>
      <c r="Q721" s="46"/>
    </row>
    <row r="722" spans="1:17" s="40" customFormat="1" ht="20.25" customHeight="1" x14ac:dyDescent="0.2">
      <c r="A722" s="41">
        <v>65898</v>
      </c>
      <c r="B722" s="42">
        <f t="shared" si="71"/>
        <v>0</v>
      </c>
      <c r="C722" s="117"/>
      <c r="D722" s="43">
        <f t="shared" si="72"/>
        <v>0</v>
      </c>
      <c r="E722" s="44">
        <f t="shared" si="70"/>
        <v>0</v>
      </c>
      <c r="F722" s="43">
        <f t="shared" si="73"/>
        <v>0</v>
      </c>
      <c r="G722" s="45" t="e">
        <f>IF(AND(C722&lt;&gt;"",SUM(G$27:G721)&lt;E$19),$E$19/$E$23,0)</f>
        <v>#N/A</v>
      </c>
      <c r="H722" s="43">
        <f t="shared" si="74"/>
        <v>0</v>
      </c>
      <c r="I722" s="43">
        <f t="shared" si="76"/>
        <v>0</v>
      </c>
      <c r="J722" s="78" t="str">
        <f t="shared" si="75"/>
        <v>2079–2080</v>
      </c>
      <c r="K722" s="78"/>
      <c r="L722" s="89"/>
      <c r="M722" s="78"/>
      <c r="N722" s="87"/>
      <c r="O722" s="79"/>
      <c r="Q722" s="46"/>
    </row>
    <row r="723" spans="1:17" s="40" customFormat="1" ht="20.25" customHeight="1" x14ac:dyDescent="0.2">
      <c r="A723" s="41">
        <v>65928</v>
      </c>
      <c r="B723" s="42">
        <f t="shared" si="71"/>
        <v>0</v>
      </c>
      <c r="C723" s="117"/>
      <c r="D723" s="43">
        <f t="shared" si="72"/>
        <v>0</v>
      </c>
      <c r="E723" s="44">
        <f t="shared" si="70"/>
        <v>0</v>
      </c>
      <c r="F723" s="43">
        <f t="shared" si="73"/>
        <v>0</v>
      </c>
      <c r="G723" s="45" t="e">
        <f>IF(AND(C723&lt;&gt;"",SUM(G$27:G722)&lt;E$19),$E$19/$E$23,0)</f>
        <v>#N/A</v>
      </c>
      <c r="H723" s="43">
        <f t="shared" si="74"/>
        <v>0</v>
      </c>
      <c r="I723" s="43">
        <f t="shared" si="76"/>
        <v>0</v>
      </c>
      <c r="J723" s="78" t="str">
        <f t="shared" si="75"/>
        <v>2080–2081</v>
      </c>
      <c r="K723" s="78"/>
      <c r="L723" s="89"/>
      <c r="M723" s="78"/>
      <c r="N723" s="87"/>
      <c r="O723" s="79"/>
      <c r="Q723" s="46"/>
    </row>
    <row r="724" spans="1:17" s="40" customFormat="1" ht="20.25" customHeight="1" x14ac:dyDescent="0.2">
      <c r="A724" s="41">
        <v>65959</v>
      </c>
      <c r="B724" s="42">
        <f t="shared" si="71"/>
        <v>0</v>
      </c>
      <c r="C724" s="117"/>
      <c r="D724" s="43">
        <f t="shared" si="72"/>
        <v>0</v>
      </c>
      <c r="E724" s="44">
        <f t="shared" si="70"/>
        <v>0</v>
      </c>
      <c r="F724" s="43">
        <f t="shared" si="73"/>
        <v>0</v>
      </c>
      <c r="G724" s="45" t="e">
        <f>IF(AND(C724&lt;&gt;"",SUM(G$27:G723)&lt;E$19),$E$19/$E$23,0)</f>
        <v>#N/A</v>
      </c>
      <c r="H724" s="43">
        <f t="shared" si="74"/>
        <v>0</v>
      </c>
      <c r="I724" s="43">
        <f t="shared" si="76"/>
        <v>0</v>
      </c>
      <c r="J724" s="78" t="str">
        <f t="shared" si="75"/>
        <v>2080–2081</v>
      </c>
      <c r="K724" s="78"/>
      <c r="L724" s="89"/>
      <c r="M724" s="78"/>
      <c r="N724" s="87"/>
      <c r="O724" s="79"/>
      <c r="Q724" s="46"/>
    </row>
    <row r="725" spans="1:17" s="40" customFormat="1" ht="20.25" customHeight="1" x14ac:dyDescent="0.2">
      <c r="A725" s="41">
        <v>65990</v>
      </c>
      <c r="B725" s="42">
        <f t="shared" si="71"/>
        <v>0</v>
      </c>
      <c r="C725" s="117"/>
      <c r="D725" s="43">
        <f t="shared" si="72"/>
        <v>0</v>
      </c>
      <c r="E725" s="44">
        <f t="shared" si="70"/>
        <v>0</v>
      </c>
      <c r="F725" s="43">
        <f t="shared" si="73"/>
        <v>0</v>
      </c>
      <c r="G725" s="45" t="e">
        <f>IF(AND(C725&lt;&gt;"",SUM(G$27:G724)&lt;E$19),$E$19/$E$23,0)</f>
        <v>#N/A</v>
      </c>
      <c r="H725" s="43">
        <f t="shared" si="74"/>
        <v>0</v>
      </c>
      <c r="I725" s="43">
        <f t="shared" si="76"/>
        <v>0</v>
      </c>
      <c r="J725" s="78" t="str">
        <f t="shared" si="75"/>
        <v>2080–2081</v>
      </c>
      <c r="K725" s="78"/>
      <c r="L725" s="89"/>
      <c r="M725" s="78"/>
      <c r="N725" s="87"/>
      <c r="O725" s="79"/>
      <c r="Q725" s="46"/>
    </row>
    <row r="726" spans="1:17" s="40" customFormat="1" ht="20.25" customHeight="1" x14ac:dyDescent="0.2">
      <c r="A726" s="41">
        <v>66020</v>
      </c>
      <c r="B726" s="42">
        <f t="shared" si="71"/>
        <v>0</v>
      </c>
      <c r="C726" s="117"/>
      <c r="D726" s="43">
        <f t="shared" si="72"/>
        <v>0</v>
      </c>
      <c r="E726" s="44">
        <f t="shared" si="70"/>
        <v>0</v>
      </c>
      <c r="F726" s="43">
        <f t="shared" si="73"/>
        <v>0</v>
      </c>
      <c r="G726" s="45" t="e">
        <f>IF(AND(C726&lt;&gt;"",SUM(G$27:G725)&lt;E$19),$E$19/$E$23,0)</f>
        <v>#N/A</v>
      </c>
      <c r="H726" s="43">
        <f t="shared" si="74"/>
        <v>0</v>
      </c>
      <c r="I726" s="43">
        <f t="shared" si="76"/>
        <v>0</v>
      </c>
      <c r="J726" s="78" t="str">
        <f t="shared" si="75"/>
        <v>2080–2081</v>
      </c>
      <c r="K726" s="78"/>
      <c r="L726" s="89"/>
      <c r="M726" s="78"/>
      <c r="N726" s="87"/>
      <c r="O726" s="79"/>
      <c r="Q726" s="46"/>
    </row>
    <row r="727" spans="1:17" s="40" customFormat="1" ht="20.25" customHeight="1" x14ac:dyDescent="0.2">
      <c r="A727" s="41">
        <v>66051</v>
      </c>
      <c r="B727" s="42">
        <f t="shared" si="71"/>
        <v>0</v>
      </c>
      <c r="C727" s="117"/>
      <c r="D727" s="43">
        <f t="shared" si="72"/>
        <v>0</v>
      </c>
      <c r="E727" s="44">
        <f t="shared" si="70"/>
        <v>0</v>
      </c>
      <c r="F727" s="43">
        <f t="shared" si="73"/>
        <v>0</v>
      </c>
      <c r="G727" s="45" t="e">
        <f>IF(AND(C727&lt;&gt;"",SUM(G$27:G726)&lt;E$19),$E$19/$E$23,0)</f>
        <v>#N/A</v>
      </c>
      <c r="H727" s="43">
        <f t="shared" si="74"/>
        <v>0</v>
      </c>
      <c r="I727" s="43">
        <f t="shared" si="76"/>
        <v>0</v>
      </c>
      <c r="J727" s="78" t="str">
        <f t="shared" si="75"/>
        <v>2080–2081</v>
      </c>
      <c r="K727" s="78"/>
      <c r="L727" s="89"/>
      <c r="M727" s="78"/>
      <c r="N727" s="87"/>
      <c r="O727" s="79"/>
      <c r="Q727" s="46"/>
    </row>
    <row r="728" spans="1:17" s="40" customFormat="1" ht="20.25" customHeight="1" x14ac:dyDescent="0.2">
      <c r="A728" s="41">
        <v>66081</v>
      </c>
      <c r="B728" s="42">
        <f t="shared" si="71"/>
        <v>0</v>
      </c>
      <c r="C728" s="117"/>
      <c r="D728" s="43">
        <f t="shared" si="72"/>
        <v>0</v>
      </c>
      <c r="E728" s="44">
        <f t="shared" si="70"/>
        <v>0</v>
      </c>
      <c r="F728" s="43">
        <f t="shared" si="73"/>
        <v>0</v>
      </c>
      <c r="G728" s="45" t="e">
        <f>IF(AND(C728&lt;&gt;"",SUM(G$27:G727)&lt;E$19),$E$19/$E$23,0)</f>
        <v>#N/A</v>
      </c>
      <c r="H728" s="43">
        <f t="shared" si="74"/>
        <v>0</v>
      </c>
      <c r="I728" s="43">
        <f t="shared" si="76"/>
        <v>0</v>
      </c>
      <c r="J728" s="78" t="str">
        <f t="shared" si="75"/>
        <v>2080–2081</v>
      </c>
      <c r="K728" s="78"/>
      <c r="L728" s="89"/>
      <c r="M728" s="78"/>
      <c r="N728" s="87"/>
      <c r="O728" s="79"/>
      <c r="Q728" s="46"/>
    </row>
    <row r="729" spans="1:17" s="40" customFormat="1" ht="20.25" customHeight="1" x14ac:dyDescent="0.2">
      <c r="A729" s="41">
        <v>66112</v>
      </c>
      <c r="B729" s="42">
        <f t="shared" si="71"/>
        <v>0</v>
      </c>
      <c r="C729" s="117"/>
      <c r="D729" s="43">
        <f t="shared" si="72"/>
        <v>0</v>
      </c>
      <c r="E729" s="44">
        <f t="shared" si="70"/>
        <v>0</v>
      </c>
      <c r="F729" s="43">
        <f t="shared" si="73"/>
        <v>0</v>
      </c>
      <c r="G729" s="45" t="e">
        <f>IF(AND(C729&lt;&gt;"",SUM(G$27:G728)&lt;E$19),$E$19/$E$23,0)</f>
        <v>#N/A</v>
      </c>
      <c r="H729" s="43">
        <f t="shared" si="74"/>
        <v>0</v>
      </c>
      <c r="I729" s="43">
        <f t="shared" si="76"/>
        <v>0</v>
      </c>
      <c r="J729" s="78" t="str">
        <f t="shared" si="75"/>
        <v>2080–2081</v>
      </c>
      <c r="K729" s="78"/>
      <c r="L729" s="89"/>
      <c r="M729" s="78"/>
      <c r="N729" s="87"/>
      <c r="O729" s="79"/>
      <c r="Q729" s="46"/>
    </row>
    <row r="730" spans="1:17" s="40" customFormat="1" ht="20.25" customHeight="1" x14ac:dyDescent="0.2">
      <c r="A730" s="41">
        <v>66143</v>
      </c>
      <c r="B730" s="42">
        <f t="shared" si="71"/>
        <v>0</v>
      </c>
      <c r="C730" s="117"/>
      <c r="D730" s="43">
        <f t="shared" si="72"/>
        <v>0</v>
      </c>
      <c r="E730" s="44">
        <f t="shared" si="70"/>
        <v>0</v>
      </c>
      <c r="F730" s="43">
        <f t="shared" si="73"/>
        <v>0</v>
      </c>
      <c r="G730" s="45" t="e">
        <f>IF(AND(C730&lt;&gt;"",SUM(G$27:G729)&lt;E$19),$E$19/$E$23,0)</f>
        <v>#N/A</v>
      </c>
      <c r="H730" s="43">
        <f t="shared" si="74"/>
        <v>0</v>
      </c>
      <c r="I730" s="43">
        <f t="shared" si="76"/>
        <v>0</v>
      </c>
      <c r="J730" s="78" t="str">
        <f t="shared" si="75"/>
        <v>2080–2081</v>
      </c>
      <c r="K730" s="78"/>
      <c r="L730" s="89"/>
      <c r="M730" s="78"/>
      <c r="N730" s="87"/>
      <c r="O730" s="79"/>
      <c r="Q730" s="46"/>
    </row>
    <row r="731" spans="1:17" s="40" customFormat="1" ht="20.25" customHeight="1" x14ac:dyDescent="0.2">
      <c r="A731" s="41">
        <v>66171</v>
      </c>
      <c r="B731" s="42">
        <f t="shared" si="71"/>
        <v>0</v>
      </c>
      <c r="C731" s="117"/>
      <c r="D731" s="43">
        <f t="shared" si="72"/>
        <v>0</v>
      </c>
      <c r="E731" s="44">
        <f t="shared" ref="E731:E794" si="77">C731-D731</f>
        <v>0</v>
      </c>
      <c r="F731" s="43">
        <f t="shared" si="73"/>
        <v>0</v>
      </c>
      <c r="G731" s="45" t="e">
        <f>IF(AND(C731&lt;&gt;"",SUM(G$27:G730)&lt;E$19),$E$19/$E$23,0)</f>
        <v>#N/A</v>
      </c>
      <c r="H731" s="43">
        <f t="shared" si="74"/>
        <v>0</v>
      </c>
      <c r="I731" s="43">
        <f t="shared" si="76"/>
        <v>0</v>
      </c>
      <c r="J731" s="78" t="str">
        <f t="shared" si="75"/>
        <v>2080–2081</v>
      </c>
      <c r="K731" s="78"/>
      <c r="L731" s="89"/>
      <c r="M731" s="78"/>
      <c r="N731" s="87"/>
      <c r="O731" s="79"/>
      <c r="Q731" s="46"/>
    </row>
    <row r="732" spans="1:17" s="40" customFormat="1" ht="20.25" customHeight="1" x14ac:dyDescent="0.2">
      <c r="A732" s="41">
        <v>66202</v>
      </c>
      <c r="B732" s="42">
        <f t="shared" ref="B732:B795" si="78">IF(C732&gt;0,C732*-1,C732)</f>
        <v>0</v>
      </c>
      <c r="C732" s="117"/>
      <c r="D732" s="43">
        <f t="shared" ref="D732:D795" si="79">IF(C732="",0,IF($E$15="Beginning",IF(C731&lt;&gt;"",$F731*$E$6/12,0),IF(C731&lt;&gt;"",$F731*$E$6/12,$E$16*$E$6/12)))</f>
        <v>0</v>
      </c>
      <c r="E732" s="44">
        <f t="shared" si="77"/>
        <v>0</v>
      </c>
      <c r="F732" s="43">
        <f t="shared" ref="F732:F795" si="80">IF(C732="",0,IF(C731="",$E$16-E732,IF(C732&lt;&gt;"",F731-E732)))</f>
        <v>0</v>
      </c>
      <c r="G732" s="45" t="e">
        <f>IF(AND(C732&lt;&gt;"",SUM(G$27:G731)&lt;E$19),$E$19/$E$23,0)</f>
        <v>#N/A</v>
      </c>
      <c r="H732" s="43">
        <f t="shared" ref="H732:H795" si="81">IF(C732&lt;&gt;"",G732+H731,0)</f>
        <v>0</v>
      </c>
      <c r="I732" s="43">
        <f t="shared" si="76"/>
        <v>0</v>
      </c>
      <c r="J732" s="78" t="str">
        <f t="shared" ref="J732:J795" si="82">IF(OR(MONTH(A732)=1,MONTH(A732)=2,MONTH(A732)=3,MONTH(A732)=4,MONTH(A732)=5,MONTH(A732)=6),YEAR(A732)-1&amp;"–"&amp;YEAR(A732),YEAR(A732)&amp;"–"&amp;YEAR(A732)+1)</f>
        <v>2080–2081</v>
      </c>
      <c r="K732" s="78"/>
      <c r="L732" s="89"/>
      <c r="M732" s="78"/>
      <c r="N732" s="87"/>
      <c r="O732" s="79"/>
      <c r="Q732" s="46"/>
    </row>
    <row r="733" spans="1:17" s="40" customFormat="1" ht="20.25" customHeight="1" x14ac:dyDescent="0.2">
      <c r="A733" s="41">
        <v>66232</v>
      </c>
      <c r="B733" s="42">
        <f t="shared" si="78"/>
        <v>0</v>
      </c>
      <c r="C733" s="117"/>
      <c r="D733" s="43">
        <f t="shared" si="79"/>
        <v>0</v>
      </c>
      <c r="E733" s="44">
        <f t="shared" si="77"/>
        <v>0</v>
      </c>
      <c r="F733" s="43">
        <f t="shared" si="80"/>
        <v>0</v>
      </c>
      <c r="G733" s="45" t="e">
        <f>IF(AND(C733&lt;&gt;"",SUM(G$27:G732)&lt;E$19),$E$19/$E$23,0)</f>
        <v>#N/A</v>
      </c>
      <c r="H733" s="43">
        <f t="shared" si="81"/>
        <v>0</v>
      </c>
      <c r="I733" s="43">
        <f t="shared" ref="I733:I796" si="83">IF(C733&lt;&gt;"",$E$19-H733,0)</f>
        <v>0</v>
      </c>
      <c r="J733" s="78" t="str">
        <f t="shared" si="82"/>
        <v>2080–2081</v>
      </c>
      <c r="K733" s="78"/>
      <c r="L733" s="89"/>
      <c r="M733" s="78"/>
      <c r="N733" s="87"/>
      <c r="O733" s="79"/>
      <c r="Q733" s="46"/>
    </row>
    <row r="734" spans="1:17" s="40" customFormat="1" ht="20.25" customHeight="1" x14ac:dyDescent="0.2">
      <c r="A734" s="41">
        <v>66263</v>
      </c>
      <c r="B734" s="42">
        <f t="shared" si="78"/>
        <v>0</v>
      </c>
      <c r="C734" s="117"/>
      <c r="D734" s="43">
        <f t="shared" si="79"/>
        <v>0</v>
      </c>
      <c r="E734" s="44">
        <f t="shared" si="77"/>
        <v>0</v>
      </c>
      <c r="F734" s="43">
        <f t="shared" si="80"/>
        <v>0</v>
      </c>
      <c r="G734" s="45" t="e">
        <f>IF(AND(C734&lt;&gt;"",SUM(G$27:G733)&lt;E$19),$E$19/$E$23,0)</f>
        <v>#N/A</v>
      </c>
      <c r="H734" s="43">
        <f t="shared" si="81"/>
        <v>0</v>
      </c>
      <c r="I734" s="43">
        <f t="shared" si="83"/>
        <v>0</v>
      </c>
      <c r="J734" s="78" t="str">
        <f t="shared" si="82"/>
        <v>2080–2081</v>
      </c>
      <c r="K734" s="78"/>
      <c r="L734" s="89"/>
      <c r="M734" s="78"/>
      <c r="N734" s="87"/>
      <c r="O734" s="79"/>
      <c r="Q734" s="46"/>
    </row>
    <row r="735" spans="1:17" s="40" customFormat="1" ht="20.25" customHeight="1" x14ac:dyDescent="0.2">
      <c r="A735" s="41">
        <v>66293</v>
      </c>
      <c r="B735" s="42">
        <f t="shared" si="78"/>
        <v>0</v>
      </c>
      <c r="C735" s="117"/>
      <c r="D735" s="43">
        <f t="shared" si="79"/>
        <v>0</v>
      </c>
      <c r="E735" s="44">
        <f t="shared" si="77"/>
        <v>0</v>
      </c>
      <c r="F735" s="43">
        <f t="shared" si="80"/>
        <v>0</v>
      </c>
      <c r="G735" s="45" t="e">
        <f>IF(AND(C735&lt;&gt;"",SUM(G$27:G734)&lt;E$19),$E$19/$E$23,0)</f>
        <v>#N/A</v>
      </c>
      <c r="H735" s="43">
        <f t="shared" si="81"/>
        <v>0</v>
      </c>
      <c r="I735" s="43">
        <f t="shared" si="83"/>
        <v>0</v>
      </c>
      <c r="J735" s="78" t="str">
        <f t="shared" si="82"/>
        <v>2081–2082</v>
      </c>
      <c r="K735" s="78"/>
      <c r="L735" s="89"/>
      <c r="M735" s="78"/>
      <c r="N735" s="87"/>
      <c r="O735" s="79"/>
      <c r="Q735" s="46"/>
    </row>
    <row r="736" spans="1:17" s="40" customFormat="1" ht="20.25" customHeight="1" x14ac:dyDescent="0.2">
      <c r="A736" s="41">
        <v>66324</v>
      </c>
      <c r="B736" s="42">
        <f t="shared" si="78"/>
        <v>0</v>
      </c>
      <c r="C736" s="117"/>
      <c r="D736" s="43">
        <f t="shared" si="79"/>
        <v>0</v>
      </c>
      <c r="E736" s="44">
        <f t="shared" si="77"/>
        <v>0</v>
      </c>
      <c r="F736" s="43">
        <f t="shared" si="80"/>
        <v>0</v>
      </c>
      <c r="G736" s="45" t="e">
        <f>IF(AND(C736&lt;&gt;"",SUM(G$27:G735)&lt;E$19),$E$19/$E$23,0)</f>
        <v>#N/A</v>
      </c>
      <c r="H736" s="43">
        <f t="shared" si="81"/>
        <v>0</v>
      </c>
      <c r="I736" s="43">
        <f t="shared" si="83"/>
        <v>0</v>
      </c>
      <c r="J736" s="78" t="str">
        <f t="shared" si="82"/>
        <v>2081–2082</v>
      </c>
      <c r="K736" s="78"/>
      <c r="L736" s="89"/>
      <c r="M736" s="78"/>
      <c r="N736" s="87"/>
      <c r="O736" s="79"/>
      <c r="Q736" s="46"/>
    </row>
    <row r="737" spans="1:17" s="40" customFormat="1" ht="20.25" customHeight="1" x14ac:dyDescent="0.2">
      <c r="A737" s="41">
        <v>66355</v>
      </c>
      <c r="B737" s="42">
        <f t="shared" si="78"/>
        <v>0</v>
      </c>
      <c r="C737" s="117"/>
      <c r="D737" s="43">
        <f t="shared" si="79"/>
        <v>0</v>
      </c>
      <c r="E737" s="44">
        <f t="shared" si="77"/>
        <v>0</v>
      </c>
      <c r="F737" s="43">
        <f t="shared" si="80"/>
        <v>0</v>
      </c>
      <c r="G737" s="45" t="e">
        <f>IF(AND(C737&lt;&gt;"",SUM(G$27:G736)&lt;E$19),$E$19/$E$23,0)</f>
        <v>#N/A</v>
      </c>
      <c r="H737" s="43">
        <f t="shared" si="81"/>
        <v>0</v>
      </c>
      <c r="I737" s="43">
        <f t="shared" si="83"/>
        <v>0</v>
      </c>
      <c r="J737" s="78" t="str">
        <f t="shared" si="82"/>
        <v>2081–2082</v>
      </c>
      <c r="K737" s="78"/>
      <c r="L737" s="89"/>
      <c r="M737" s="78"/>
      <c r="N737" s="87"/>
      <c r="O737" s="79"/>
      <c r="Q737" s="46"/>
    </row>
    <row r="738" spans="1:17" s="40" customFormat="1" ht="20.25" customHeight="1" x14ac:dyDescent="0.2">
      <c r="A738" s="41">
        <v>66385</v>
      </c>
      <c r="B738" s="42">
        <f t="shared" si="78"/>
        <v>0</v>
      </c>
      <c r="C738" s="117"/>
      <c r="D738" s="43">
        <f t="shared" si="79"/>
        <v>0</v>
      </c>
      <c r="E738" s="44">
        <f t="shared" si="77"/>
        <v>0</v>
      </c>
      <c r="F738" s="43">
        <f t="shared" si="80"/>
        <v>0</v>
      </c>
      <c r="G738" s="45" t="e">
        <f>IF(AND(C738&lt;&gt;"",SUM(G$27:G737)&lt;E$19),$E$19/$E$23,0)</f>
        <v>#N/A</v>
      </c>
      <c r="H738" s="43">
        <f t="shared" si="81"/>
        <v>0</v>
      </c>
      <c r="I738" s="43">
        <f t="shared" si="83"/>
        <v>0</v>
      </c>
      <c r="J738" s="78" t="str">
        <f t="shared" si="82"/>
        <v>2081–2082</v>
      </c>
      <c r="K738" s="78"/>
      <c r="L738" s="89"/>
      <c r="M738" s="78"/>
      <c r="N738" s="87"/>
      <c r="O738" s="79"/>
      <c r="Q738" s="46"/>
    </row>
    <row r="739" spans="1:17" s="40" customFormat="1" ht="20.25" customHeight="1" x14ac:dyDescent="0.2">
      <c r="A739" s="41">
        <v>66416</v>
      </c>
      <c r="B739" s="42">
        <f t="shared" si="78"/>
        <v>0</v>
      </c>
      <c r="C739" s="117"/>
      <c r="D739" s="43">
        <f t="shared" si="79"/>
        <v>0</v>
      </c>
      <c r="E739" s="44">
        <f t="shared" si="77"/>
        <v>0</v>
      </c>
      <c r="F739" s="43">
        <f t="shared" si="80"/>
        <v>0</v>
      </c>
      <c r="G739" s="45" t="e">
        <f>IF(AND(C739&lt;&gt;"",SUM(G$27:G738)&lt;E$19),$E$19/$E$23,0)</f>
        <v>#N/A</v>
      </c>
      <c r="H739" s="43">
        <f t="shared" si="81"/>
        <v>0</v>
      </c>
      <c r="I739" s="43">
        <f t="shared" si="83"/>
        <v>0</v>
      </c>
      <c r="J739" s="78" t="str">
        <f t="shared" si="82"/>
        <v>2081–2082</v>
      </c>
      <c r="K739" s="78"/>
      <c r="L739" s="89"/>
      <c r="M739" s="78"/>
      <c r="N739" s="87"/>
      <c r="O739" s="79"/>
      <c r="Q739" s="46"/>
    </row>
    <row r="740" spans="1:17" s="40" customFormat="1" ht="20.25" customHeight="1" x14ac:dyDescent="0.2">
      <c r="A740" s="41">
        <v>66446</v>
      </c>
      <c r="B740" s="42">
        <f t="shared" si="78"/>
        <v>0</v>
      </c>
      <c r="C740" s="117"/>
      <c r="D740" s="43">
        <f t="shared" si="79"/>
        <v>0</v>
      </c>
      <c r="E740" s="44">
        <f t="shared" si="77"/>
        <v>0</v>
      </c>
      <c r="F740" s="43">
        <f t="shared" si="80"/>
        <v>0</v>
      </c>
      <c r="G740" s="45" t="e">
        <f>IF(AND(C740&lt;&gt;"",SUM(G$27:G739)&lt;E$19),$E$19/$E$23,0)</f>
        <v>#N/A</v>
      </c>
      <c r="H740" s="43">
        <f t="shared" si="81"/>
        <v>0</v>
      </c>
      <c r="I740" s="43">
        <f t="shared" si="83"/>
        <v>0</v>
      </c>
      <c r="J740" s="78" t="str">
        <f t="shared" si="82"/>
        <v>2081–2082</v>
      </c>
      <c r="K740" s="78"/>
      <c r="L740" s="89"/>
      <c r="M740" s="78"/>
      <c r="N740" s="87"/>
      <c r="O740" s="79"/>
      <c r="Q740" s="46"/>
    </row>
    <row r="741" spans="1:17" s="40" customFormat="1" ht="20.25" customHeight="1" x14ac:dyDescent="0.2">
      <c r="A741" s="41">
        <v>66477</v>
      </c>
      <c r="B741" s="42">
        <f t="shared" si="78"/>
        <v>0</v>
      </c>
      <c r="C741" s="117"/>
      <c r="D741" s="43">
        <f t="shared" si="79"/>
        <v>0</v>
      </c>
      <c r="E741" s="44">
        <f t="shared" si="77"/>
        <v>0</v>
      </c>
      <c r="F741" s="43">
        <f t="shared" si="80"/>
        <v>0</v>
      </c>
      <c r="G741" s="45" t="e">
        <f>IF(AND(C741&lt;&gt;"",SUM(G$27:G740)&lt;E$19),$E$19/$E$23,0)</f>
        <v>#N/A</v>
      </c>
      <c r="H741" s="43">
        <f t="shared" si="81"/>
        <v>0</v>
      </c>
      <c r="I741" s="43">
        <f t="shared" si="83"/>
        <v>0</v>
      </c>
      <c r="J741" s="78" t="str">
        <f t="shared" si="82"/>
        <v>2081–2082</v>
      </c>
      <c r="K741" s="78"/>
      <c r="L741" s="89"/>
      <c r="M741" s="78"/>
      <c r="N741" s="87"/>
      <c r="O741" s="79"/>
      <c r="Q741" s="46"/>
    </row>
    <row r="742" spans="1:17" s="40" customFormat="1" ht="20.25" customHeight="1" x14ac:dyDescent="0.2">
      <c r="A742" s="41">
        <v>66508</v>
      </c>
      <c r="B742" s="42">
        <f t="shared" si="78"/>
        <v>0</v>
      </c>
      <c r="C742" s="117"/>
      <c r="D742" s="43">
        <f t="shared" si="79"/>
        <v>0</v>
      </c>
      <c r="E742" s="44">
        <f t="shared" si="77"/>
        <v>0</v>
      </c>
      <c r="F742" s="43">
        <f t="shared" si="80"/>
        <v>0</v>
      </c>
      <c r="G742" s="45" t="e">
        <f>IF(AND(C742&lt;&gt;"",SUM(G$27:G741)&lt;E$19),$E$19/$E$23,0)</f>
        <v>#N/A</v>
      </c>
      <c r="H742" s="43">
        <f t="shared" si="81"/>
        <v>0</v>
      </c>
      <c r="I742" s="43">
        <f t="shared" si="83"/>
        <v>0</v>
      </c>
      <c r="J742" s="78" t="str">
        <f t="shared" si="82"/>
        <v>2081–2082</v>
      </c>
      <c r="K742" s="78"/>
      <c r="L742" s="89"/>
      <c r="M742" s="78"/>
      <c r="N742" s="87"/>
      <c r="O742" s="79"/>
      <c r="Q742" s="46"/>
    </row>
    <row r="743" spans="1:17" s="40" customFormat="1" ht="20.25" customHeight="1" x14ac:dyDescent="0.2">
      <c r="A743" s="41">
        <v>66536</v>
      </c>
      <c r="B743" s="42">
        <f t="shared" si="78"/>
        <v>0</v>
      </c>
      <c r="C743" s="117"/>
      <c r="D743" s="43">
        <f t="shared" si="79"/>
        <v>0</v>
      </c>
      <c r="E743" s="44">
        <f t="shared" si="77"/>
        <v>0</v>
      </c>
      <c r="F743" s="43">
        <f t="shared" si="80"/>
        <v>0</v>
      </c>
      <c r="G743" s="45" t="e">
        <f>IF(AND(C743&lt;&gt;"",SUM(G$27:G742)&lt;E$19),$E$19/$E$23,0)</f>
        <v>#N/A</v>
      </c>
      <c r="H743" s="43">
        <f t="shared" si="81"/>
        <v>0</v>
      </c>
      <c r="I743" s="43">
        <f t="shared" si="83"/>
        <v>0</v>
      </c>
      <c r="J743" s="78" t="str">
        <f t="shared" si="82"/>
        <v>2081–2082</v>
      </c>
      <c r="K743" s="78"/>
      <c r="L743" s="89"/>
      <c r="M743" s="78"/>
      <c r="N743" s="87"/>
      <c r="O743" s="79"/>
      <c r="Q743" s="46"/>
    </row>
    <row r="744" spans="1:17" s="40" customFormat="1" ht="20.25" customHeight="1" x14ac:dyDescent="0.2">
      <c r="A744" s="41">
        <v>66567</v>
      </c>
      <c r="B744" s="42">
        <f t="shared" si="78"/>
        <v>0</v>
      </c>
      <c r="C744" s="117"/>
      <c r="D744" s="43">
        <f t="shared" si="79"/>
        <v>0</v>
      </c>
      <c r="E744" s="44">
        <f t="shared" si="77"/>
        <v>0</v>
      </c>
      <c r="F744" s="43">
        <f t="shared" si="80"/>
        <v>0</v>
      </c>
      <c r="G744" s="45" t="e">
        <f>IF(AND(C744&lt;&gt;"",SUM(G$27:G743)&lt;E$19),$E$19/$E$23,0)</f>
        <v>#N/A</v>
      </c>
      <c r="H744" s="43">
        <f t="shared" si="81"/>
        <v>0</v>
      </c>
      <c r="I744" s="43">
        <f t="shared" si="83"/>
        <v>0</v>
      </c>
      <c r="J744" s="78" t="str">
        <f t="shared" si="82"/>
        <v>2081–2082</v>
      </c>
      <c r="K744" s="78"/>
      <c r="L744" s="89"/>
      <c r="M744" s="78"/>
      <c r="N744" s="87"/>
      <c r="O744" s="79"/>
      <c r="Q744" s="46"/>
    </row>
    <row r="745" spans="1:17" s="40" customFormat="1" ht="20.25" customHeight="1" x14ac:dyDescent="0.2">
      <c r="A745" s="41">
        <v>66597</v>
      </c>
      <c r="B745" s="42">
        <f t="shared" si="78"/>
        <v>0</v>
      </c>
      <c r="C745" s="117"/>
      <c r="D745" s="43">
        <f t="shared" si="79"/>
        <v>0</v>
      </c>
      <c r="E745" s="44">
        <f t="shared" si="77"/>
        <v>0</v>
      </c>
      <c r="F745" s="43">
        <f t="shared" si="80"/>
        <v>0</v>
      </c>
      <c r="G745" s="45" t="e">
        <f>IF(AND(C745&lt;&gt;"",SUM(G$27:G744)&lt;E$19),$E$19/$E$23,0)</f>
        <v>#N/A</v>
      </c>
      <c r="H745" s="43">
        <f t="shared" si="81"/>
        <v>0</v>
      </c>
      <c r="I745" s="43">
        <f t="shared" si="83"/>
        <v>0</v>
      </c>
      <c r="J745" s="78" t="str">
        <f t="shared" si="82"/>
        <v>2081–2082</v>
      </c>
      <c r="K745" s="78"/>
      <c r="L745" s="89"/>
      <c r="M745" s="78"/>
      <c r="N745" s="87"/>
      <c r="O745" s="79"/>
      <c r="Q745" s="46"/>
    </row>
    <row r="746" spans="1:17" s="40" customFormat="1" ht="20.25" customHeight="1" x14ac:dyDescent="0.2">
      <c r="A746" s="41">
        <v>66628</v>
      </c>
      <c r="B746" s="42">
        <f t="shared" si="78"/>
        <v>0</v>
      </c>
      <c r="C746" s="117"/>
      <c r="D746" s="43">
        <f t="shared" si="79"/>
        <v>0</v>
      </c>
      <c r="E746" s="44">
        <f t="shared" si="77"/>
        <v>0</v>
      </c>
      <c r="F746" s="43">
        <f t="shared" si="80"/>
        <v>0</v>
      </c>
      <c r="G746" s="45" t="e">
        <f>IF(AND(C746&lt;&gt;"",SUM(G$27:G745)&lt;E$19),$E$19/$E$23,0)</f>
        <v>#N/A</v>
      </c>
      <c r="H746" s="43">
        <f t="shared" si="81"/>
        <v>0</v>
      </c>
      <c r="I746" s="43">
        <f t="shared" si="83"/>
        <v>0</v>
      </c>
      <c r="J746" s="78" t="str">
        <f t="shared" si="82"/>
        <v>2081–2082</v>
      </c>
      <c r="K746" s="78"/>
      <c r="L746" s="89"/>
      <c r="M746" s="78"/>
      <c r="N746" s="87"/>
      <c r="O746" s="79"/>
      <c r="Q746" s="46"/>
    </row>
    <row r="747" spans="1:17" s="40" customFormat="1" ht="20.25" customHeight="1" x14ac:dyDescent="0.2">
      <c r="A747" s="41">
        <v>66658</v>
      </c>
      <c r="B747" s="42">
        <f t="shared" si="78"/>
        <v>0</v>
      </c>
      <c r="C747" s="117"/>
      <c r="D747" s="43">
        <f t="shared" si="79"/>
        <v>0</v>
      </c>
      <c r="E747" s="44">
        <f t="shared" si="77"/>
        <v>0</v>
      </c>
      <c r="F747" s="43">
        <f t="shared" si="80"/>
        <v>0</v>
      </c>
      <c r="G747" s="45" t="e">
        <f>IF(AND(C747&lt;&gt;"",SUM(G$27:G746)&lt;E$19),$E$19/$E$23,0)</f>
        <v>#N/A</v>
      </c>
      <c r="H747" s="43">
        <f t="shared" si="81"/>
        <v>0</v>
      </c>
      <c r="I747" s="43">
        <f t="shared" si="83"/>
        <v>0</v>
      </c>
      <c r="J747" s="78" t="str">
        <f t="shared" si="82"/>
        <v>2082–2083</v>
      </c>
      <c r="K747" s="78"/>
      <c r="L747" s="89"/>
      <c r="M747" s="78"/>
      <c r="N747" s="87"/>
      <c r="O747" s="79"/>
      <c r="Q747" s="46"/>
    </row>
    <row r="748" spans="1:17" s="40" customFormat="1" ht="20.25" customHeight="1" x14ac:dyDescent="0.2">
      <c r="A748" s="41">
        <v>66689</v>
      </c>
      <c r="B748" s="42">
        <f t="shared" si="78"/>
        <v>0</v>
      </c>
      <c r="C748" s="117"/>
      <c r="D748" s="43">
        <f t="shared" si="79"/>
        <v>0</v>
      </c>
      <c r="E748" s="44">
        <f t="shared" si="77"/>
        <v>0</v>
      </c>
      <c r="F748" s="43">
        <f t="shared" si="80"/>
        <v>0</v>
      </c>
      <c r="G748" s="45" t="e">
        <f>IF(AND(C748&lt;&gt;"",SUM(G$27:G747)&lt;E$19),$E$19/$E$23,0)</f>
        <v>#N/A</v>
      </c>
      <c r="H748" s="43">
        <f t="shared" si="81"/>
        <v>0</v>
      </c>
      <c r="I748" s="43">
        <f t="shared" si="83"/>
        <v>0</v>
      </c>
      <c r="J748" s="78" t="str">
        <f t="shared" si="82"/>
        <v>2082–2083</v>
      </c>
      <c r="K748" s="78"/>
      <c r="L748" s="89"/>
      <c r="M748" s="78"/>
      <c r="N748" s="87"/>
      <c r="O748" s="79"/>
      <c r="Q748" s="46"/>
    </row>
    <row r="749" spans="1:17" s="40" customFormat="1" ht="20.25" customHeight="1" x14ac:dyDescent="0.2">
      <c r="A749" s="41">
        <v>66720</v>
      </c>
      <c r="B749" s="42">
        <f t="shared" si="78"/>
        <v>0</v>
      </c>
      <c r="C749" s="117"/>
      <c r="D749" s="43">
        <f t="shared" si="79"/>
        <v>0</v>
      </c>
      <c r="E749" s="44">
        <f t="shared" si="77"/>
        <v>0</v>
      </c>
      <c r="F749" s="43">
        <f t="shared" si="80"/>
        <v>0</v>
      </c>
      <c r="G749" s="45" t="e">
        <f>IF(AND(C749&lt;&gt;"",SUM(G$27:G748)&lt;E$19),$E$19/$E$23,0)</f>
        <v>#N/A</v>
      </c>
      <c r="H749" s="43">
        <f t="shared" si="81"/>
        <v>0</v>
      </c>
      <c r="I749" s="43">
        <f t="shared" si="83"/>
        <v>0</v>
      </c>
      <c r="J749" s="78" t="str">
        <f t="shared" si="82"/>
        <v>2082–2083</v>
      </c>
      <c r="K749" s="78"/>
      <c r="L749" s="89"/>
      <c r="M749" s="78"/>
      <c r="N749" s="87"/>
      <c r="O749" s="79"/>
      <c r="Q749" s="46"/>
    </row>
    <row r="750" spans="1:17" s="40" customFormat="1" ht="20.25" customHeight="1" x14ac:dyDescent="0.2">
      <c r="A750" s="41">
        <v>66750</v>
      </c>
      <c r="B750" s="42">
        <f t="shared" si="78"/>
        <v>0</v>
      </c>
      <c r="C750" s="117"/>
      <c r="D750" s="43">
        <f t="shared" si="79"/>
        <v>0</v>
      </c>
      <c r="E750" s="44">
        <f t="shared" si="77"/>
        <v>0</v>
      </c>
      <c r="F750" s="43">
        <f t="shared" si="80"/>
        <v>0</v>
      </c>
      <c r="G750" s="45" t="e">
        <f>IF(AND(C750&lt;&gt;"",SUM(G$27:G749)&lt;E$19),$E$19/$E$23,0)</f>
        <v>#N/A</v>
      </c>
      <c r="H750" s="43">
        <f t="shared" si="81"/>
        <v>0</v>
      </c>
      <c r="I750" s="43">
        <f t="shared" si="83"/>
        <v>0</v>
      </c>
      <c r="J750" s="78" t="str">
        <f t="shared" si="82"/>
        <v>2082–2083</v>
      </c>
      <c r="K750" s="78"/>
      <c r="L750" s="89"/>
      <c r="M750" s="78"/>
      <c r="N750" s="87"/>
      <c r="O750" s="79"/>
      <c r="Q750" s="46"/>
    </row>
    <row r="751" spans="1:17" s="40" customFormat="1" ht="20.25" customHeight="1" x14ac:dyDescent="0.2">
      <c r="A751" s="41">
        <v>66781</v>
      </c>
      <c r="B751" s="42">
        <f t="shared" si="78"/>
        <v>0</v>
      </c>
      <c r="C751" s="117"/>
      <c r="D751" s="43">
        <f t="shared" si="79"/>
        <v>0</v>
      </c>
      <c r="E751" s="44">
        <f t="shared" si="77"/>
        <v>0</v>
      </c>
      <c r="F751" s="43">
        <f t="shared" si="80"/>
        <v>0</v>
      </c>
      <c r="G751" s="45" t="e">
        <f>IF(AND(C751&lt;&gt;"",SUM(G$27:G750)&lt;E$19),$E$19/$E$23,0)</f>
        <v>#N/A</v>
      </c>
      <c r="H751" s="43">
        <f t="shared" si="81"/>
        <v>0</v>
      </c>
      <c r="I751" s="43">
        <f t="shared" si="83"/>
        <v>0</v>
      </c>
      <c r="J751" s="78" t="str">
        <f t="shared" si="82"/>
        <v>2082–2083</v>
      </c>
      <c r="K751" s="78"/>
      <c r="L751" s="89"/>
      <c r="M751" s="78"/>
      <c r="N751" s="87"/>
      <c r="O751" s="79"/>
      <c r="Q751" s="46"/>
    </row>
    <row r="752" spans="1:17" s="40" customFormat="1" ht="20.25" customHeight="1" x14ac:dyDescent="0.2">
      <c r="A752" s="41">
        <v>66811</v>
      </c>
      <c r="B752" s="42">
        <f t="shared" si="78"/>
        <v>0</v>
      </c>
      <c r="C752" s="117"/>
      <c r="D752" s="43">
        <f t="shared" si="79"/>
        <v>0</v>
      </c>
      <c r="E752" s="44">
        <f t="shared" si="77"/>
        <v>0</v>
      </c>
      <c r="F752" s="43">
        <f t="shared" si="80"/>
        <v>0</v>
      </c>
      <c r="G752" s="45" t="e">
        <f>IF(AND(C752&lt;&gt;"",SUM(G$27:G751)&lt;E$19),$E$19/$E$23,0)</f>
        <v>#N/A</v>
      </c>
      <c r="H752" s="43">
        <f t="shared" si="81"/>
        <v>0</v>
      </c>
      <c r="I752" s="43">
        <f t="shared" si="83"/>
        <v>0</v>
      </c>
      <c r="J752" s="78" t="str">
        <f t="shared" si="82"/>
        <v>2082–2083</v>
      </c>
      <c r="K752" s="78"/>
      <c r="L752" s="89"/>
      <c r="M752" s="78"/>
      <c r="N752" s="87"/>
      <c r="O752" s="79"/>
      <c r="Q752" s="46"/>
    </row>
    <row r="753" spans="1:17" s="40" customFormat="1" ht="20.25" customHeight="1" x14ac:dyDescent="0.2">
      <c r="A753" s="41">
        <v>66842</v>
      </c>
      <c r="B753" s="42">
        <f t="shared" si="78"/>
        <v>0</v>
      </c>
      <c r="C753" s="117"/>
      <c r="D753" s="43">
        <f t="shared" si="79"/>
        <v>0</v>
      </c>
      <c r="E753" s="44">
        <f t="shared" si="77"/>
        <v>0</v>
      </c>
      <c r="F753" s="43">
        <f t="shared" si="80"/>
        <v>0</v>
      </c>
      <c r="G753" s="45" t="e">
        <f>IF(AND(C753&lt;&gt;"",SUM(G$27:G752)&lt;E$19),$E$19/$E$23,0)</f>
        <v>#N/A</v>
      </c>
      <c r="H753" s="43">
        <f t="shared" si="81"/>
        <v>0</v>
      </c>
      <c r="I753" s="43">
        <f t="shared" si="83"/>
        <v>0</v>
      </c>
      <c r="J753" s="78" t="str">
        <f t="shared" si="82"/>
        <v>2082–2083</v>
      </c>
      <c r="K753" s="78"/>
      <c r="L753" s="89"/>
      <c r="M753" s="78"/>
      <c r="N753" s="87"/>
      <c r="O753" s="79"/>
      <c r="Q753" s="46"/>
    </row>
    <row r="754" spans="1:17" s="40" customFormat="1" ht="20.25" customHeight="1" x14ac:dyDescent="0.2">
      <c r="A754" s="41">
        <v>66873</v>
      </c>
      <c r="B754" s="42">
        <f t="shared" si="78"/>
        <v>0</v>
      </c>
      <c r="C754" s="117"/>
      <c r="D754" s="43">
        <f t="shared" si="79"/>
        <v>0</v>
      </c>
      <c r="E754" s="44">
        <f t="shared" si="77"/>
        <v>0</v>
      </c>
      <c r="F754" s="43">
        <f t="shared" si="80"/>
        <v>0</v>
      </c>
      <c r="G754" s="45" t="e">
        <f>IF(AND(C754&lt;&gt;"",SUM(G$27:G753)&lt;E$19),$E$19/$E$23,0)</f>
        <v>#N/A</v>
      </c>
      <c r="H754" s="43">
        <f t="shared" si="81"/>
        <v>0</v>
      </c>
      <c r="I754" s="43">
        <f t="shared" si="83"/>
        <v>0</v>
      </c>
      <c r="J754" s="78" t="str">
        <f t="shared" si="82"/>
        <v>2082–2083</v>
      </c>
      <c r="K754" s="78"/>
      <c r="L754" s="89"/>
      <c r="M754" s="78"/>
      <c r="N754" s="87"/>
      <c r="O754" s="79"/>
      <c r="Q754" s="46"/>
    </row>
    <row r="755" spans="1:17" s="40" customFormat="1" ht="20.25" customHeight="1" x14ac:dyDescent="0.2">
      <c r="A755" s="41">
        <v>66901</v>
      </c>
      <c r="B755" s="42">
        <f t="shared" si="78"/>
        <v>0</v>
      </c>
      <c r="C755" s="117"/>
      <c r="D755" s="43">
        <f t="shared" si="79"/>
        <v>0</v>
      </c>
      <c r="E755" s="44">
        <f t="shared" si="77"/>
        <v>0</v>
      </c>
      <c r="F755" s="43">
        <f t="shared" si="80"/>
        <v>0</v>
      </c>
      <c r="G755" s="45" t="e">
        <f>IF(AND(C755&lt;&gt;"",SUM(G$27:G754)&lt;E$19),$E$19/$E$23,0)</f>
        <v>#N/A</v>
      </c>
      <c r="H755" s="43">
        <f t="shared" si="81"/>
        <v>0</v>
      </c>
      <c r="I755" s="43">
        <f t="shared" si="83"/>
        <v>0</v>
      </c>
      <c r="J755" s="78" t="str">
        <f t="shared" si="82"/>
        <v>2082–2083</v>
      </c>
      <c r="K755" s="78"/>
      <c r="L755" s="89"/>
      <c r="M755" s="78"/>
      <c r="N755" s="87"/>
      <c r="O755" s="79"/>
      <c r="Q755" s="46"/>
    </row>
    <row r="756" spans="1:17" s="40" customFormat="1" ht="20.25" customHeight="1" x14ac:dyDescent="0.2">
      <c r="A756" s="41">
        <v>66932</v>
      </c>
      <c r="B756" s="42">
        <f t="shared" si="78"/>
        <v>0</v>
      </c>
      <c r="C756" s="117"/>
      <c r="D756" s="43">
        <f t="shared" si="79"/>
        <v>0</v>
      </c>
      <c r="E756" s="44">
        <f t="shared" si="77"/>
        <v>0</v>
      </c>
      <c r="F756" s="43">
        <f t="shared" si="80"/>
        <v>0</v>
      </c>
      <c r="G756" s="45" t="e">
        <f>IF(AND(C756&lt;&gt;"",SUM(G$27:G755)&lt;E$19),$E$19/$E$23,0)</f>
        <v>#N/A</v>
      </c>
      <c r="H756" s="43">
        <f t="shared" si="81"/>
        <v>0</v>
      </c>
      <c r="I756" s="43">
        <f t="shared" si="83"/>
        <v>0</v>
      </c>
      <c r="J756" s="78" t="str">
        <f t="shared" si="82"/>
        <v>2082–2083</v>
      </c>
      <c r="K756" s="78"/>
      <c r="L756" s="89"/>
      <c r="M756" s="78"/>
      <c r="N756" s="87"/>
      <c r="O756" s="79"/>
      <c r="Q756" s="46"/>
    </row>
    <row r="757" spans="1:17" s="40" customFormat="1" ht="20.25" customHeight="1" x14ac:dyDescent="0.2">
      <c r="A757" s="41">
        <v>66962</v>
      </c>
      <c r="B757" s="42">
        <f t="shared" si="78"/>
        <v>0</v>
      </c>
      <c r="C757" s="117"/>
      <c r="D757" s="43">
        <f t="shared" si="79"/>
        <v>0</v>
      </c>
      <c r="E757" s="44">
        <f t="shared" si="77"/>
        <v>0</v>
      </c>
      <c r="F757" s="43">
        <f t="shared" si="80"/>
        <v>0</v>
      </c>
      <c r="G757" s="45" t="e">
        <f>IF(AND(C757&lt;&gt;"",SUM(G$27:G756)&lt;E$19),$E$19/$E$23,0)</f>
        <v>#N/A</v>
      </c>
      <c r="H757" s="43">
        <f t="shared" si="81"/>
        <v>0</v>
      </c>
      <c r="I757" s="43">
        <f t="shared" si="83"/>
        <v>0</v>
      </c>
      <c r="J757" s="78" t="str">
        <f t="shared" si="82"/>
        <v>2082–2083</v>
      </c>
      <c r="K757" s="78"/>
      <c r="L757" s="89"/>
      <c r="M757" s="78"/>
      <c r="N757" s="87"/>
      <c r="O757" s="79"/>
      <c r="Q757" s="46"/>
    </row>
    <row r="758" spans="1:17" s="40" customFormat="1" ht="20.25" customHeight="1" x14ac:dyDescent="0.2">
      <c r="A758" s="41">
        <v>66993</v>
      </c>
      <c r="B758" s="42">
        <f t="shared" si="78"/>
        <v>0</v>
      </c>
      <c r="C758" s="117"/>
      <c r="D758" s="43">
        <f t="shared" si="79"/>
        <v>0</v>
      </c>
      <c r="E758" s="44">
        <f t="shared" si="77"/>
        <v>0</v>
      </c>
      <c r="F758" s="43">
        <f t="shared" si="80"/>
        <v>0</v>
      </c>
      <c r="G758" s="45" t="e">
        <f>IF(AND(C758&lt;&gt;"",SUM(G$27:G757)&lt;E$19),$E$19/$E$23,0)</f>
        <v>#N/A</v>
      </c>
      <c r="H758" s="43">
        <f t="shared" si="81"/>
        <v>0</v>
      </c>
      <c r="I758" s="43">
        <f t="shared" si="83"/>
        <v>0</v>
      </c>
      <c r="J758" s="78" t="str">
        <f t="shared" si="82"/>
        <v>2082–2083</v>
      </c>
      <c r="K758" s="78"/>
      <c r="L758" s="89"/>
      <c r="M758" s="78"/>
      <c r="N758" s="87"/>
      <c r="O758" s="79"/>
      <c r="Q758" s="46"/>
    </row>
    <row r="759" spans="1:17" s="40" customFormat="1" ht="20.25" customHeight="1" x14ac:dyDescent="0.2">
      <c r="A759" s="41">
        <v>67023</v>
      </c>
      <c r="B759" s="42">
        <f t="shared" si="78"/>
        <v>0</v>
      </c>
      <c r="C759" s="117"/>
      <c r="D759" s="43">
        <f t="shared" si="79"/>
        <v>0</v>
      </c>
      <c r="E759" s="44">
        <f t="shared" si="77"/>
        <v>0</v>
      </c>
      <c r="F759" s="43">
        <f t="shared" si="80"/>
        <v>0</v>
      </c>
      <c r="G759" s="45" t="e">
        <f>IF(AND(C759&lt;&gt;"",SUM(G$27:G758)&lt;E$19),$E$19/$E$23,0)</f>
        <v>#N/A</v>
      </c>
      <c r="H759" s="43">
        <f t="shared" si="81"/>
        <v>0</v>
      </c>
      <c r="I759" s="43">
        <f t="shared" si="83"/>
        <v>0</v>
      </c>
      <c r="J759" s="78" t="str">
        <f t="shared" si="82"/>
        <v>2083–2084</v>
      </c>
      <c r="K759" s="78"/>
      <c r="L759" s="89"/>
      <c r="M759" s="78"/>
      <c r="N759" s="87"/>
      <c r="O759" s="79"/>
      <c r="Q759" s="46"/>
    </row>
    <row r="760" spans="1:17" s="40" customFormat="1" ht="20.25" customHeight="1" x14ac:dyDescent="0.2">
      <c r="A760" s="41">
        <v>67054</v>
      </c>
      <c r="B760" s="42">
        <f t="shared" si="78"/>
        <v>0</v>
      </c>
      <c r="C760" s="117"/>
      <c r="D760" s="43">
        <f t="shared" si="79"/>
        <v>0</v>
      </c>
      <c r="E760" s="44">
        <f t="shared" si="77"/>
        <v>0</v>
      </c>
      <c r="F760" s="43">
        <f t="shared" si="80"/>
        <v>0</v>
      </c>
      <c r="G760" s="45" t="e">
        <f>IF(AND(C760&lt;&gt;"",SUM(G$27:G759)&lt;E$19),$E$19/$E$23,0)</f>
        <v>#N/A</v>
      </c>
      <c r="H760" s="43">
        <f t="shared" si="81"/>
        <v>0</v>
      </c>
      <c r="I760" s="43">
        <f t="shared" si="83"/>
        <v>0</v>
      </c>
      <c r="J760" s="78" t="str">
        <f t="shared" si="82"/>
        <v>2083–2084</v>
      </c>
      <c r="K760" s="78"/>
      <c r="L760" s="89"/>
      <c r="M760" s="78"/>
      <c r="N760" s="87"/>
      <c r="O760" s="79"/>
      <c r="Q760" s="46"/>
    </row>
    <row r="761" spans="1:17" s="40" customFormat="1" ht="20.25" customHeight="1" x14ac:dyDescent="0.2">
      <c r="A761" s="41">
        <v>67085</v>
      </c>
      <c r="B761" s="42">
        <f t="shared" si="78"/>
        <v>0</v>
      </c>
      <c r="C761" s="117"/>
      <c r="D761" s="43">
        <f t="shared" si="79"/>
        <v>0</v>
      </c>
      <c r="E761" s="44">
        <f t="shared" si="77"/>
        <v>0</v>
      </c>
      <c r="F761" s="43">
        <f t="shared" si="80"/>
        <v>0</v>
      </c>
      <c r="G761" s="45" t="e">
        <f>IF(AND(C761&lt;&gt;"",SUM(G$27:G760)&lt;E$19),$E$19/$E$23,0)</f>
        <v>#N/A</v>
      </c>
      <c r="H761" s="43">
        <f t="shared" si="81"/>
        <v>0</v>
      </c>
      <c r="I761" s="43">
        <f t="shared" si="83"/>
        <v>0</v>
      </c>
      <c r="J761" s="78" t="str">
        <f t="shared" si="82"/>
        <v>2083–2084</v>
      </c>
      <c r="K761" s="78"/>
      <c r="L761" s="89"/>
      <c r="M761" s="78"/>
      <c r="N761" s="87"/>
      <c r="O761" s="79"/>
      <c r="Q761" s="46"/>
    </row>
    <row r="762" spans="1:17" s="40" customFormat="1" ht="20.25" customHeight="1" x14ac:dyDescent="0.2">
      <c r="A762" s="41">
        <v>67115</v>
      </c>
      <c r="B762" s="42">
        <f t="shared" si="78"/>
        <v>0</v>
      </c>
      <c r="C762" s="117"/>
      <c r="D762" s="43">
        <f t="shared" si="79"/>
        <v>0</v>
      </c>
      <c r="E762" s="44">
        <f t="shared" si="77"/>
        <v>0</v>
      </c>
      <c r="F762" s="43">
        <f t="shared" si="80"/>
        <v>0</v>
      </c>
      <c r="G762" s="45" t="e">
        <f>IF(AND(C762&lt;&gt;"",SUM(G$27:G761)&lt;E$19),$E$19/$E$23,0)</f>
        <v>#N/A</v>
      </c>
      <c r="H762" s="43">
        <f t="shared" si="81"/>
        <v>0</v>
      </c>
      <c r="I762" s="43">
        <f t="shared" si="83"/>
        <v>0</v>
      </c>
      <c r="J762" s="78" t="str">
        <f t="shared" si="82"/>
        <v>2083–2084</v>
      </c>
      <c r="K762" s="78"/>
      <c r="L762" s="89"/>
      <c r="M762" s="78"/>
      <c r="N762" s="87"/>
      <c r="O762" s="79"/>
      <c r="Q762" s="46"/>
    </row>
    <row r="763" spans="1:17" s="40" customFormat="1" ht="20.25" customHeight="1" x14ac:dyDescent="0.2">
      <c r="A763" s="41">
        <v>67146</v>
      </c>
      <c r="B763" s="42">
        <f t="shared" si="78"/>
        <v>0</v>
      </c>
      <c r="C763" s="117"/>
      <c r="D763" s="43">
        <f t="shared" si="79"/>
        <v>0</v>
      </c>
      <c r="E763" s="44">
        <f t="shared" si="77"/>
        <v>0</v>
      </c>
      <c r="F763" s="43">
        <f t="shared" si="80"/>
        <v>0</v>
      </c>
      <c r="G763" s="45" t="e">
        <f>IF(AND(C763&lt;&gt;"",SUM(G$27:G762)&lt;E$19),$E$19/$E$23,0)</f>
        <v>#N/A</v>
      </c>
      <c r="H763" s="43">
        <f t="shared" si="81"/>
        <v>0</v>
      </c>
      <c r="I763" s="43">
        <f t="shared" si="83"/>
        <v>0</v>
      </c>
      <c r="J763" s="78" t="str">
        <f t="shared" si="82"/>
        <v>2083–2084</v>
      </c>
      <c r="K763" s="78"/>
      <c r="L763" s="89"/>
      <c r="M763" s="78"/>
      <c r="N763" s="87"/>
      <c r="O763" s="79"/>
      <c r="Q763" s="46"/>
    </row>
    <row r="764" spans="1:17" s="40" customFormat="1" ht="20.25" customHeight="1" x14ac:dyDescent="0.2">
      <c r="A764" s="41">
        <v>67176</v>
      </c>
      <c r="B764" s="42">
        <f t="shared" si="78"/>
        <v>0</v>
      </c>
      <c r="C764" s="117"/>
      <c r="D764" s="43">
        <f t="shared" si="79"/>
        <v>0</v>
      </c>
      <c r="E764" s="44">
        <f t="shared" si="77"/>
        <v>0</v>
      </c>
      <c r="F764" s="43">
        <f t="shared" si="80"/>
        <v>0</v>
      </c>
      <c r="G764" s="45" t="e">
        <f>IF(AND(C764&lt;&gt;"",SUM(G$27:G763)&lt;E$19),$E$19/$E$23,0)</f>
        <v>#N/A</v>
      </c>
      <c r="H764" s="43">
        <f t="shared" si="81"/>
        <v>0</v>
      </c>
      <c r="I764" s="43">
        <f t="shared" si="83"/>
        <v>0</v>
      </c>
      <c r="J764" s="78" t="str">
        <f t="shared" si="82"/>
        <v>2083–2084</v>
      </c>
      <c r="K764" s="78"/>
      <c r="L764" s="89"/>
      <c r="M764" s="78"/>
      <c r="N764" s="87"/>
      <c r="O764" s="79"/>
      <c r="Q764" s="46"/>
    </row>
    <row r="765" spans="1:17" s="40" customFormat="1" ht="20.25" customHeight="1" x14ac:dyDescent="0.2">
      <c r="A765" s="41">
        <v>67207</v>
      </c>
      <c r="B765" s="42">
        <f t="shared" si="78"/>
        <v>0</v>
      </c>
      <c r="C765" s="117"/>
      <c r="D765" s="43">
        <f t="shared" si="79"/>
        <v>0</v>
      </c>
      <c r="E765" s="44">
        <f t="shared" si="77"/>
        <v>0</v>
      </c>
      <c r="F765" s="43">
        <f t="shared" si="80"/>
        <v>0</v>
      </c>
      <c r="G765" s="45" t="e">
        <f>IF(AND(C765&lt;&gt;"",SUM(G$27:G764)&lt;E$19),$E$19/$E$23,0)</f>
        <v>#N/A</v>
      </c>
      <c r="H765" s="43">
        <f t="shared" si="81"/>
        <v>0</v>
      </c>
      <c r="I765" s="43">
        <f t="shared" si="83"/>
        <v>0</v>
      </c>
      <c r="J765" s="78" t="str">
        <f t="shared" si="82"/>
        <v>2083–2084</v>
      </c>
      <c r="K765" s="78"/>
      <c r="L765" s="89"/>
      <c r="M765" s="78"/>
      <c r="N765" s="87"/>
      <c r="O765" s="79"/>
      <c r="Q765" s="46"/>
    </row>
    <row r="766" spans="1:17" s="40" customFormat="1" ht="20.25" customHeight="1" x14ac:dyDescent="0.2">
      <c r="A766" s="41">
        <v>67238</v>
      </c>
      <c r="B766" s="42">
        <f t="shared" si="78"/>
        <v>0</v>
      </c>
      <c r="C766" s="117"/>
      <c r="D766" s="43">
        <f t="shared" si="79"/>
        <v>0</v>
      </c>
      <c r="E766" s="44">
        <f t="shared" si="77"/>
        <v>0</v>
      </c>
      <c r="F766" s="43">
        <f t="shared" si="80"/>
        <v>0</v>
      </c>
      <c r="G766" s="45" t="e">
        <f>IF(AND(C766&lt;&gt;"",SUM(G$27:G765)&lt;E$19),$E$19/$E$23,0)</f>
        <v>#N/A</v>
      </c>
      <c r="H766" s="43">
        <f t="shared" si="81"/>
        <v>0</v>
      </c>
      <c r="I766" s="43">
        <f t="shared" si="83"/>
        <v>0</v>
      </c>
      <c r="J766" s="78" t="str">
        <f t="shared" si="82"/>
        <v>2083–2084</v>
      </c>
      <c r="K766" s="78"/>
      <c r="L766" s="89"/>
      <c r="M766" s="78"/>
      <c r="N766" s="87"/>
      <c r="O766" s="79"/>
      <c r="Q766" s="46"/>
    </row>
    <row r="767" spans="1:17" s="40" customFormat="1" ht="20.25" customHeight="1" x14ac:dyDescent="0.2">
      <c r="A767" s="41">
        <v>67267</v>
      </c>
      <c r="B767" s="42">
        <f t="shared" si="78"/>
        <v>0</v>
      </c>
      <c r="C767" s="117"/>
      <c r="D767" s="43">
        <f t="shared" si="79"/>
        <v>0</v>
      </c>
      <c r="E767" s="44">
        <f t="shared" si="77"/>
        <v>0</v>
      </c>
      <c r="F767" s="43">
        <f t="shared" si="80"/>
        <v>0</v>
      </c>
      <c r="G767" s="45" t="e">
        <f>IF(AND(C767&lt;&gt;"",SUM(G$27:G766)&lt;E$19),$E$19/$E$23,0)</f>
        <v>#N/A</v>
      </c>
      <c r="H767" s="43">
        <f t="shared" si="81"/>
        <v>0</v>
      </c>
      <c r="I767" s="43">
        <f t="shared" si="83"/>
        <v>0</v>
      </c>
      <c r="J767" s="78" t="str">
        <f t="shared" si="82"/>
        <v>2083–2084</v>
      </c>
      <c r="K767" s="78"/>
      <c r="L767" s="89"/>
      <c r="M767" s="78"/>
      <c r="N767" s="87"/>
      <c r="O767" s="79"/>
      <c r="Q767" s="46"/>
    </row>
    <row r="768" spans="1:17" s="40" customFormat="1" ht="20.25" customHeight="1" x14ac:dyDescent="0.2">
      <c r="A768" s="41">
        <v>67298</v>
      </c>
      <c r="B768" s="42">
        <f t="shared" si="78"/>
        <v>0</v>
      </c>
      <c r="C768" s="117"/>
      <c r="D768" s="43">
        <f t="shared" si="79"/>
        <v>0</v>
      </c>
      <c r="E768" s="44">
        <f t="shared" si="77"/>
        <v>0</v>
      </c>
      <c r="F768" s="43">
        <f t="shared" si="80"/>
        <v>0</v>
      </c>
      <c r="G768" s="45" t="e">
        <f>IF(AND(C768&lt;&gt;"",SUM(G$27:G767)&lt;E$19),$E$19/$E$23,0)</f>
        <v>#N/A</v>
      </c>
      <c r="H768" s="43">
        <f t="shared" si="81"/>
        <v>0</v>
      </c>
      <c r="I768" s="43">
        <f t="shared" si="83"/>
        <v>0</v>
      </c>
      <c r="J768" s="78" t="str">
        <f t="shared" si="82"/>
        <v>2083–2084</v>
      </c>
      <c r="K768" s="78"/>
      <c r="L768" s="89"/>
      <c r="M768" s="78"/>
      <c r="N768" s="87"/>
      <c r="O768" s="79"/>
      <c r="Q768" s="46"/>
    </row>
    <row r="769" spans="1:17" s="40" customFormat="1" ht="20.25" customHeight="1" x14ac:dyDescent="0.2">
      <c r="A769" s="41">
        <v>67328</v>
      </c>
      <c r="B769" s="42">
        <f t="shared" si="78"/>
        <v>0</v>
      </c>
      <c r="C769" s="117"/>
      <c r="D769" s="43">
        <f t="shared" si="79"/>
        <v>0</v>
      </c>
      <c r="E769" s="44">
        <f t="shared" si="77"/>
        <v>0</v>
      </c>
      <c r="F769" s="43">
        <f t="shared" si="80"/>
        <v>0</v>
      </c>
      <c r="G769" s="45" t="e">
        <f>IF(AND(C769&lt;&gt;"",SUM(G$27:G768)&lt;E$19),$E$19/$E$23,0)</f>
        <v>#N/A</v>
      </c>
      <c r="H769" s="43">
        <f t="shared" si="81"/>
        <v>0</v>
      </c>
      <c r="I769" s="43">
        <f t="shared" si="83"/>
        <v>0</v>
      </c>
      <c r="J769" s="78" t="str">
        <f t="shared" si="82"/>
        <v>2083–2084</v>
      </c>
      <c r="K769" s="78"/>
      <c r="L769" s="89"/>
      <c r="M769" s="78"/>
      <c r="N769" s="87"/>
      <c r="O769" s="79"/>
      <c r="Q769" s="46"/>
    </row>
    <row r="770" spans="1:17" s="40" customFormat="1" ht="20.25" customHeight="1" x14ac:dyDescent="0.2">
      <c r="A770" s="41">
        <v>67359</v>
      </c>
      <c r="B770" s="42">
        <f t="shared" si="78"/>
        <v>0</v>
      </c>
      <c r="C770" s="117"/>
      <c r="D770" s="43">
        <f t="shared" si="79"/>
        <v>0</v>
      </c>
      <c r="E770" s="44">
        <f t="shared" si="77"/>
        <v>0</v>
      </c>
      <c r="F770" s="43">
        <f t="shared" si="80"/>
        <v>0</v>
      </c>
      <c r="G770" s="45" t="e">
        <f>IF(AND(C770&lt;&gt;"",SUM(G$27:G769)&lt;E$19),$E$19/$E$23,0)</f>
        <v>#N/A</v>
      </c>
      <c r="H770" s="43">
        <f t="shared" si="81"/>
        <v>0</v>
      </c>
      <c r="I770" s="43">
        <f t="shared" si="83"/>
        <v>0</v>
      </c>
      <c r="J770" s="78" t="str">
        <f t="shared" si="82"/>
        <v>2083–2084</v>
      </c>
      <c r="K770" s="78"/>
      <c r="L770" s="89"/>
      <c r="M770" s="78"/>
      <c r="N770" s="87"/>
      <c r="O770" s="79"/>
      <c r="Q770" s="46"/>
    </row>
    <row r="771" spans="1:17" s="40" customFormat="1" ht="20.25" customHeight="1" x14ac:dyDescent="0.2">
      <c r="A771" s="41">
        <v>67389</v>
      </c>
      <c r="B771" s="42">
        <f t="shared" si="78"/>
        <v>0</v>
      </c>
      <c r="C771" s="117"/>
      <c r="D771" s="43">
        <f t="shared" si="79"/>
        <v>0</v>
      </c>
      <c r="E771" s="44">
        <f t="shared" si="77"/>
        <v>0</v>
      </c>
      <c r="F771" s="43">
        <f t="shared" si="80"/>
        <v>0</v>
      </c>
      <c r="G771" s="45" t="e">
        <f>IF(AND(C771&lt;&gt;"",SUM(G$27:G770)&lt;E$19),$E$19/$E$23,0)</f>
        <v>#N/A</v>
      </c>
      <c r="H771" s="43">
        <f t="shared" si="81"/>
        <v>0</v>
      </c>
      <c r="I771" s="43">
        <f t="shared" si="83"/>
        <v>0</v>
      </c>
      <c r="J771" s="78" t="str">
        <f t="shared" si="82"/>
        <v>2084–2085</v>
      </c>
      <c r="K771" s="78"/>
      <c r="L771" s="89"/>
      <c r="M771" s="78"/>
      <c r="N771" s="87"/>
      <c r="O771" s="79"/>
      <c r="Q771" s="46"/>
    </row>
    <row r="772" spans="1:17" s="40" customFormat="1" ht="20.25" customHeight="1" x14ac:dyDescent="0.2">
      <c r="A772" s="41">
        <v>67420</v>
      </c>
      <c r="B772" s="42">
        <f t="shared" si="78"/>
        <v>0</v>
      </c>
      <c r="C772" s="117"/>
      <c r="D772" s="43">
        <f t="shared" si="79"/>
        <v>0</v>
      </c>
      <c r="E772" s="44">
        <f t="shared" si="77"/>
        <v>0</v>
      </c>
      <c r="F772" s="43">
        <f t="shared" si="80"/>
        <v>0</v>
      </c>
      <c r="G772" s="45" t="e">
        <f>IF(AND(C772&lt;&gt;"",SUM(G$27:G771)&lt;E$19),$E$19/$E$23,0)</f>
        <v>#N/A</v>
      </c>
      <c r="H772" s="43">
        <f t="shared" si="81"/>
        <v>0</v>
      </c>
      <c r="I772" s="43">
        <f t="shared" si="83"/>
        <v>0</v>
      </c>
      <c r="J772" s="78" t="str">
        <f t="shared" si="82"/>
        <v>2084–2085</v>
      </c>
      <c r="K772" s="78"/>
      <c r="L772" s="89"/>
      <c r="M772" s="78"/>
      <c r="N772" s="87"/>
      <c r="O772" s="79"/>
      <c r="Q772" s="46"/>
    </row>
    <row r="773" spans="1:17" s="40" customFormat="1" ht="20.25" customHeight="1" x14ac:dyDescent="0.2">
      <c r="A773" s="41">
        <v>67451</v>
      </c>
      <c r="B773" s="42">
        <f t="shared" si="78"/>
        <v>0</v>
      </c>
      <c r="C773" s="117"/>
      <c r="D773" s="43">
        <f t="shared" si="79"/>
        <v>0</v>
      </c>
      <c r="E773" s="44">
        <f t="shared" si="77"/>
        <v>0</v>
      </c>
      <c r="F773" s="43">
        <f t="shared" si="80"/>
        <v>0</v>
      </c>
      <c r="G773" s="45" t="e">
        <f>IF(AND(C773&lt;&gt;"",SUM(G$27:G772)&lt;E$19),$E$19/$E$23,0)</f>
        <v>#N/A</v>
      </c>
      <c r="H773" s="43">
        <f t="shared" si="81"/>
        <v>0</v>
      </c>
      <c r="I773" s="43">
        <f t="shared" si="83"/>
        <v>0</v>
      </c>
      <c r="J773" s="78" t="str">
        <f t="shared" si="82"/>
        <v>2084–2085</v>
      </c>
      <c r="K773" s="78"/>
      <c r="L773" s="89"/>
      <c r="M773" s="78"/>
      <c r="N773" s="87"/>
      <c r="O773" s="79"/>
      <c r="Q773" s="46"/>
    </row>
    <row r="774" spans="1:17" s="40" customFormat="1" ht="20.25" customHeight="1" x14ac:dyDescent="0.2">
      <c r="A774" s="41">
        <v>67481</v>
      </c>
      <c r="B774" s="42">
        <f t="shared" si="78"/>
        <v>0</v>
      </c>
      <c r="C774" s="117"/>
      <c r="D774" s="43">
        <f t="shared" si="79"/>
        <v>0</v>
      </c>
      <c r="E774" s="44">
        <f t="shared" si="77"/>
        <v>0</v>
      </c>
      <c r="F774" s="43">
        <f t="shared" si="80"/>
        <v>0</v>
      </c>
      <c r="G774" s="45" t="e">
        <f>IF(AND(C774&lt;&gt;"",SUM(G$27:G773)&lt;E$19),$E$19/$E$23,0)</f>
        <v>#N/A</v>
      </c>
      <c r="H774" s="43">
        <f t="shared" si="81"/>
        <v>0</v>
      </c>
      <c r="I774" s="43">
        <f t="shared" si="83"/>
        <v>0</v>
      </c>
      <c r="J774" s="78" t="str">
        <f t="shared" si="82"/>
        <v>2084–2085</v>
      </c>
      <c r="K774" s="78"/>
      <c r="L774" s="89"/>
      <c r="M774" s="78"/>
      <c r="N774" s="87"/>
      <c r="O774" s="79"/>
      <c r="Q774" s="46"/>
    </row>
    <row r="775" spans="1:17" s="40" customFormat="1" ht="20.25" customHeight="1" x14ac:dyDescent="0.2">
      <c r="A775" s="41">
        <v>67512</v>
      </c>
      <c r="B775" s="42">
        <f t="shared" si="78"/>
        <v>0</v>
      </c>
      <c r="C775" s="117"/>
      <c r="D775" s="43">
        <f t="shared" si="79"/>
        <v>0</v>
      </c>
      <c r="E775" s="44">
        <f t="shared" si="77"/>
        <v>0</v>
      </c>
      <c r="F775" s="43">
        <f t="shared" si="80"/>
        <v>0</v>
      </c>
      <c r="G775" s="45" t="e">
        <f>IF(AND(C775&lt;&gt;"",SUM(G$27:G774)&lt;E$19),$E$19/$E$23,0)</f>
        <v>#N/A</v>
      </c>
      <c r="H775" s="43">
        <f t="shared" si="81"/>
        <v>0</v>
      </c>
      <c r="I775" s="43">
        <f t="shared" si="83"/>
        <v>0</v>
      </c>
      <c r="J775" s="78" t="str">
        <f t="shared" si="82"/>
        <v>2084–2085</v>
      </c>
      <c r="K775" s="78"/>
      <c r="L775" s="89"/>
      <c r="M775" s="78"/>
      <c r="N775" s="87"/>
      <c r="O775" s="79"/>
      <c r="Q775" s="46"/>
    </row>
    <row r="776" spans="1:17" s="40" customFormat="1" ht="20.25" customHeight="1" x14ac:dyDescent="0.2">
      <c r="A776" s="41">
        <v>67542</v>
      </c>
      <c r="B776" s="42">
        <f t="shared" si="78"/>
        <v>0</v>
      </c>
      <c r="C776" s="117"/>
      <c r="D776" s="43">
        <f t="shared" si="79"/>
        <v>0</v>
      </c>
      <c r="E776" s="44">
        <f t="shared" si="77"/>
        <v>0</v>
      </c>
      <c r="F776" s="43">
        <f t="shared" si="80"/>
        <v>0</v>
      </c>
      <c r="G776" s="45" t="e">
        <f>IF(AND(C776&lt;&gt;"",SUM(G$27:G775)&lt;E$19),$E$19/$E$23,0)</f>
        <v>#N/A</v>
      </c>
      <c r="H776" s="43">
        <f t="shared" si="81"/>
        <v>0</v>
      </c>
      <c r="I776" s="43">
        <f t="shared" si="83"/>
        <v>0</v>
      </c>
      <c r="J776" s="78" t="str">
        <f t="shared" si="82"/>
        <v>2084–2085</v>
      </c>
      <c r="K776" s="78"/>
      <c r="L776" s="89"/>
      <c r="M776" s="78"/>
      <c r="N776" s="87"/>
      <c r="O776" s="79"/>
      <c r="Q776" s="46"/>
    </row>
    <row r="777" spans="1:17" s="40" customFormat="1" ht="20.25" customHeight="1" x14ac:dyDescent="0.2">
      <c r="A777" s="41">
        <v>67573</v>
      </c>
      <c r="B777" s="42">
        <f t="shared" si="78"/>
        <v>0</v>
      </c>
      <c r="C777" s="117"/>
      <c r="D777" s="43">
        <f t="shared" si="79"/>
        <v>0</v>
      </c>
      <c r="E777" s="44">
        <f t="shared" si="77"/>
        <v>0</v>
      </c>
      <c r="F777" s="43">
        <f t="shared" si="80"/>
        <v>0</v>
      </c>
      <c r="G777" s="45" t="e">
        <f>IF(AND(C777&lt;&gt;"",SUM(G$27:G776)&lt;E$19),$E$19/$E$23,0)</f>
        <v>#N/A</v>
      </c>
      <c r="H777" s="43">
        <f t="shared" si="81"/>
        <v>0</v>
      </c>
      <c r="I777" s="43">
        <f t="shared" si="83"/>
        <v>0</v>
      </c>
      <c r="J777" s="78" t="str">
        <f t="shared" si="82"/>
        <v>2084–2085</v>
      </c>
      <c r="K777" s="78"/>
      <c r="L777" s="89"/>
      <c r="M777" s="78"/>
      <c r="N777" s="87"/>
      <c r="O777" s="79"/>
      <c r="Q777" s="46"/>
    </row>
    <row r="778" spans="1:17" s="40" customFormat="1" ht="20.25" customHeight="1" x14ac:dyDescent="0.2">
      <c r="A778" s="41">
        <v>67604</v>
      </c>
      <c r="B778" s="42">
        <f t="shared" si="78"/>
        <v>0</v>
      </c>
      <c r="C778" s="117"/>
      <c r="D778" s="43">
        <f t="shared" si="79"/>
        <v>0</v>
      </c>
      <c r="E778" s="44">
        <f t="shared" si="77"/>
        <v>0</v>
      </c>
      <c r="F778" s="43">
        <f t="shared" si="80"/>
        <v>0</v>
      </c>
      <c r="G778" s="45" t="e">
        <f>IF(AND(C778&lt;&gt;"",SUM(G$27:G777)&lt;E$19),$E$19/$E$23,0)</f>
        <v>#N/A</v>
      </c>
      <c r="H778" s="43">
        <f t="shared" si="81"/>
        <v>0</v>
      </c>
      <c r="I778" s="43">
        <f t="shared" si="83"/>
        <v>0</v>
      </c>
      <c r="J778" s="78" t="str">
        <f t="shared" si="82"/>
        <v>2084–2085</v>
      </c>
      <c r="K778" s="78"/>
      <c r="L778" s="89"/>
      <c r="M778" s="78"/>
      <c r="N778" s="87"/>
      <c r="O778" s="79"/>
      <c r="Q778" s="46"/>
    </row>
    <row r="779" spans="1:17" s="40" customFormat="1" ht="20.25" customHeight="1" x14ac:dyDescent="0.2">
      <c r="A779" s="41">
        <v>67632</v>
      </c>
      <c r="B779" s="42">
        <f t="shared" si="78"/>
        <v>0</v>
      </c>
      <c r="C779" s="117"/>
      <c r="D779" s="43">
        <f t="shared" si="79"/>
        <v>0</v>
      </c>
      <c r="E779" s="44">
        <f t="shared" si="77"/>
        <v>0</v>
      </c>
      <c r="F779" s="43">
        <f t="shared" si="80"/>
        <v>0</v>
      </c>
      <c r="G779" s="45" t="e">
        <f>IF(AND(C779&lt;&gt;"",SUM(G$27:G778)&lt;E$19),$E$19/$E$23,0)</f>
        <v>#N/A</v>
      </c>
      <c r="H779" s="43">
        <f t="shared" si="81"/>
        <v>0</v>
      </c>
      <c r="I779" s="43">
        <f t="shared" si="83"/>
        <v>0</v>
      </c>
      <c r="J779" s="78" t="str">
        <f t="shared" si="82"/>
        <v>2084–2085</v>
      </c>
      <c r="K779" s="78"/>
      <c r="L779" s="89"/>
      <c r="M779" s="78"/>
      <c r="N779" s="87"/>
      <c r="O779" s="79"/>
      <c r="Q779" s="46"/>
    </row>
    <row r="780" spans="1:17" s="40" customFormat="1" ht="20.25" customHeight="1" x14ac:dyDescent="0.2">
      <c r="A780" s="41">
        <v>67663</v>
      </c>
      <c r="B780" s="42">
        <f t="shared" si="78"/>
        <v>0</v>
      </c>
      <c r="C780" s="117"/>
      <c r="D780" s="43">
        <f t="shared" si="79"/>
        <v>0</v>
      </c>
      <c r="E780" s="44">
        <f t="shared" si="77"/>
        <v>0</v>
      </c>
      <c r="F780" s="43">
        <f t="shared" si="80"/>
        <v>0</v>
      </c>
      <c r="G780" s="45" t="e">
        <f>IF(AND(C780&lt;&gt;"",SUM(G$27:G779)&lt;E$19),$E$19/$E$23,0)</f>
        <v>#N/A</v>
      </c>
      <c r="H780" s="43">
        <f t="shared" si="81"/>
        <v>0</v>
      </c>
      <c r="I780" s="43">
        <f t="shared" si="83"/>
        <v>0</v>
      </c>
      <c r="J780" s="78" t="str">
        <f t="shared" si="82"/>
        <v>2084–2085</v>
      </c>
      <c r="K780" s="78"/>
      <c r="L780" s="89"/>
      <c r="M780" s="78"/>
      <c r="N780" s="87"/>
      <c r="O780" s="79"/>
      <c r="Q780" s="46"/>
    </row>
    <row r="781" spans="1:17" s="40" customFormat="1" ht="20.25" customHeight="1" x14ac:dyDescent="0.2">
      <c r="A781" s="41">
        <v>67693</v>
      </c>
      <c r="B781" s="42">
        <f t="shared" si="78"/>
        <v>0</v>
      </c>
      <c r="C781" s="117"/>
      <c r="D781" s="43">
        <f t="shared" si="79"/>
        <v>0</v>
      </c>
      <c r="E781" s="44">
        <f t="shared" si="77"/>
        <v>0</v>
      </c>
      <c r="F781" s="43">
        <f t="shared" si="80"/>
        <v>0</v>
      </c>
      <c r="G781" s="45" t="e">
        <f>IF(AND(C781&lt;&gt;"",SUM(G$27:G780)&lt;E$19),$E$19/$E$23,0)</f>
        <v>#N/A</v>
      </c>
      <c r="H781" s="43">
        <f t="shared" si="81"/>
        <v>0</v>
      </c>
      <c r="I781" s="43">
        <f t="shared" si="83"/>
        <v>0</v>
      </c>
      <c r="J781" s="78" t="str">
        <f t="shared" si="82"/>
        <v>2084–2085</v>
      </c>
      <c r="K781" s="78"/>
      <c r="L781" s="89"/>
      <c r="M781" s="78"/>
      <c r="N781" s="87"/>
      <c r="O781" s="79"/>
      <c r="Q781" s="46"/>
    </row>
    <row r="782" spans="1:17" s="40" customFormat="1" ht="20.25" customHeight="1" x14ac:dyDescent="0.2">
      <c r="A782" s="41">
        <v>67724</v>
      </c>
      <c r="B782" s="42">
        <f t="shared" si="78"/>
        <v>0</v>
      </c>
      <c r="C782" s="117"/>
      <c r="D782" s="43">
        <f t="shared" si="79"/>
        <v>0</v>
      </c>
      <c r="E782" s="44">
        <f t="shared" si="77"/>
        <v>0</v>
      </c>
      <c r="F782" s="43">
        <f t="shared" si="80"/>
        <v>0</v>
      </c>
      <c r="G782" s="45" t="e">
        <f>IF(AND(C782&lt;&gt;"",SUM(G$27:G781)&lt;E$19),$E$19/$E$23,0)</f>
        <v>#N/A</v>
      </c>
      <c r="H782" s="43">
        <f t="shared" si="81"/>
        <v>0</v>
      </c>
      <c r="I782" s="43">
        <f t="shared" si="83"/>
        <v>0</v>
      </c>
      <c r="J782" s="78" t="str">
        <f t="shared" si="82"/>
        <v>2084–2085</v>
      </c>
      <c r="K782" s="78"/>
      <c r="L782" s="89"/>
      <c r="M782" s="78"/>
      <c r="N782" s="87"/>
      <c r="O782" s="79"/>
      <c r="Q782" s="46"/>
    </row>
    <row r="783" spans="1:17" s="40" customFormat="1" ht="20.25" customHeight="1" x14ac:dyDescent="0.2">
      <c r="A783" s="41">
        <v>67754</v>
      </c>
      <c r="B783" s="42">
        <f t="shared" si="78"/>
        <v>0</v>
      </c>
      <c r="C783" s="117"/>
      <c r="D783" s="43">
        <f t="shared" si="79"/>
        <v>0</v>
      </c>
      <c r="E783" s="44">
        <f t="shared" si="77"/>
        <v>0</v>
      </c>
      <c r="F783" s="43">
        <f t="shared" si="80"/>
        <v>0</v>
      </c>
      <c r="G783" s="45" t="e">
        <f>IF(AND(C783&lt;&gt;"",SUM(G$27:G782)&lt;E$19),$E$19/$E$23,0)</f>
        <v>#N/A</v>
      </c>
      <c r="H783" s="43">
        <f t="shared" si="81"/>
        <v>0</v>
      </c>
      <c r="I783" s="43">
        <f t="shared" si="83"/>
        <v>0</v>
      </c>
      <c r="J783" s="78" t="str">
        <f t="shared" si="82"/>
        <v>2085–2086</v>
      </c>
      <c r="K783" s="78"/>
      <c r="L783" s="89"/>
      <c r="M783" s="78"/>
      <c r="N783" s="87"/>
      <c r="O783" s="79"/>
      <c r="Q783" s="46"/>
    </row>
    <row r="784" spans="1:17" s="40" customFormat="1" ht="20.25" customHeight="1" x14ac:dyDescent="0.2">
      <c r="A784" s="41">
        <v>67785</v>
      </c>
      <c r="B784" s="42">
        <f t="shared" si="78"/>
        <v>0</v>
      </c>
      <c r="C784" s="117"/>
      <c r="D784" s="43">
        <f t="shared" si="79"/>
        <v>0</v>
      </c>
      <c r="E784" s="44">
        <f t="shared" si="77"/>
        <v>0</v>
      </c>
      <c r="F784" s="43">
        <f t="shared" si="80"/>
        <v>0</v>
      </c>
      <c r="G784" s="45" t="e">
        <f>IF(AND(C784&lt;&gt;"",SUM(G$27:G783)&lt;E$19),$E$19/$E$23,0)</f>
        <v>#N/A</v>
      </c>
      <c r="H784" s="43">
        <f t="shared" si="81"/>
        <v>0</v>
      </c>
      <c r="I784" s="43">
        <f t="shared" si="83"/>
        <v>0</v>
      </c>
      <c r="J784" s="78" t="str">
        <f t="shared" si="82"/>
        <v>2085–2086</v>
      </c>
      <c r="K784" s="78"/>
      <c r="L784" s="89"/>
      <c r="M784" s="78"/>
      <c r="N784" s="87"/>
      <c r="O784" s="79"/>
      <c r="Q784" s="46"/>
    </row>
    <row r="785" spans="1:17" s="40" customFormat="1" ht="20.25" customHeight="1" x14ac:dyDescent="0.2">
      <c r="A785" s="41">
        <v>67816</v>
      </c>
      <c r="B785" s="42">
        <f t="shared" si="78"/>
        <v>0</v>
      </c>
      <c r="C785" s="117"/>
      <c r="D785" s="43">
        <f t="shared" si="79"/>
        <v>0</v>
      </c>
      <c r="E785" s="44">
        <f t="shared" si="77"/>
        <v>0</v>
      </c>
      <c r="F785" s="43">
        <f t="shared" si="80"/>
        <v>0</v>
      </c>
      <c r="G785" s="45" t="e">
        <f>IF(AND(C785&lt;&gt;"",SUM(G$27:G784)&lt;E$19),$E$19/$E$23,0)</f>
        <v>#N/A</v>
      </c>
      <c r="H785" s="43">
        <f t="shared" si="81"/>
        <v>0</v>
      </c>
      <c r="I785" s="43">
        <f t="shared" si="83"/>
        <v>0</v>
      </c>
      <c r="J785" s="78" t="str">
        <f t="shared" si="82"/>
        <v>2085–2086</v>
      </c>
      <c r="K785" s="78"/>
      <c r="L785" s="89"/>
      <c r="M785" s="78"/>
      <c r="N785" s="87"/>
      <c r="O785" s="79"/>
      <c r="Q785" s="46"/>
    </row>
    <row r="786" spans="1:17" s="40" customFormat="1" ht="20.25" customHeight="1" x14ac:dyDescent="0.2">
      <c r="A786" s="41">
        <v>67846</v>
      </c>
      <c r="B786" s="42">
        <f t="shared" si="78"/>
        <v>0</v>
      </c>
      <c r="C786" s="117"/>
      <c r="D786" s="43">
        <f t="shared" si="79"/>
        <v>0</v>
      </c>
      <c r="E786" s="44">
        <f t="shared" si="77"/>
        <v>0</v>
      </c>
      <c r="F786" s="43">
        <f t="shared" si="80"/>
        <v>0</v>
      </c>
      <c r="G786" s="45" t="e">
        <f>IF(AND(C786&lt;&gt;"",SUM(G$27:G785)&lt;E$19),$E$19/$E$23,0)</f>
        <v>#N/A</v>
      </c>
      <c r="H786" s="43">
        <f t="shared" si="81"/>
        <v>0</v>
      </c>
      <c r="I786" s="43">
        <f t="shared" si="83"/>
        <v>0</v>
      </c>
      <c r="J786" s="78" t="str">
        <f t="shared" si="82"/>
        <v>2085–2086</v>
      </c>
      <c r="K786" s="78"/>
      <c r="L786" s="89"/>
      <c r="M786" s="78"/>
      <c r="N786" s="87"/>
      <c r="O786" s="79"/>
      <c r="Q786" s="46"/>
    </row>
    <row r="787" spans="1:17" s="40" customFormat="1" ht="20.25" customHeight="1" x14ac:dyDescent="0.2">
      <c r="A787" s="41">
        <v>67877</v>
      </c>
      <c r="B787" s="42">
        <f t="shared" si="78"/>
        <v>0</v>
      </c>
      <c r="C787" s="117"/>
      <c r="D787" s="43">
        <f t="shared" si="79"/>
        <v>0</v>
      </c>
      <c r="E787" s="44">
        <f t="shared" si="77"/>
        <v>0</v>
      </c>
      <c r="F787" s="43">
        <f t="shared" si="80"/>
        <v>0</v>
      </c>
      <c r="G787" s="45" t="e">
        <f>IF(AND(C787&lt;&gt;"",SUM(G$27:G786)&lt;E$19),$E$19/$E$23,0)</f>
        <v>#N/A</v>
      </c>
      <c r="H787" s="43">
        <f t="shared" si="81"/>
        <v>0</v>
      </c>
      <c r="I787" s="43">
        <f t="shared" si="83"/>
        <v>0</v>
      </c>
      <c r="J787" s="78" t="str">
        <f t="shared" si="82"/>
        <v>2085–2086</v>
      </c>
      <c r="K787" s="78"/>
      <c r="L787" s="89"/>
      <c r="M787" s="78"/>
      <c r="N787" s="87"/>
      <c r="O787" s="79"/>
      <c r="Q787" s="46"/>
    </row>
    <row r="788" spans="1:17" s="40" customFormat="1" ht="20.25" customHeight="1" x14ac:dyDescent="0.2">
      <c r="A788" s="41">
        <v>67907</v>
      </c>
      <c r="B788" s="42">
        <f t="shared" si="78"/>
        <v>0</v>
      </c>
      <c r="C788" s="117"/>
      <c r="D788" s="43">
        <f t="shared" si="79"/>
        <v>0</v>
      </c>
      <c r="E788" s="44">
        <f t="shared" si="77"/>
        <v>0</v>
      </c>
      <c r="F788" s="43">
        <f t="shared" si="80"/>
        <v>0</v>
      </c>
      <c r="G788" s="45" t="e">
        <f>IF(AND(C788&lt;&gt;"",SUM(G$27:G787)&lt;E$19),$E$19/$E$23,0)</f>
        <v>#N/A</v>
      </c>
      <c r="H788" s="43">
        <f t="shared" si="81"/>
        <v>0</v>
      </c>
      <c r="I788" s="43">
        <f t="shared" si="83"/>
        <v>0</v>
      </c>
      <c r="J788" s="78" t="str">
        <f t="shared" si="82"/>
        <v>2085–2086</v>
      </c>
      <c r="K788" s="78"/>
      <c r="L788" s="89"/>
      <c r="M788" s="78"/>
      <c r="N788" s="87"/>
      <c r="O788" s="79"/>
      <c r="Q788" s="46"/>
    </row>
    <row r="789" spans="1:17" s="40" customFormat="1" ht="20.25" customHeight="1" x14ac:dyDescent="0.2">
      <c r="A789" s="41">
        <v>67938</v>
      </c>
      <c r="B789" s="42">
        <f t="shared" si="78"/>
        <v>0</v>
      </c>
      <c r="C789" s="117"/>
      <c r="D789" s="43">
        <f t="shared" si="79"/>
        <v>0</v>
      </c>
      <c r="E789" s="44">
        <f t="shared" si="77"/>
        <v>0</v>
      </c>
      <c r="F789" s="43">
        <f t="shared" si="80"/>
        <v>0</v>
      </c>
      <c r="G789" s="45" t="e">
        <f>IF(AND(C789&lt;&gt;"",SUM(G$27:G788)&lt;E$19),$E$19/$E$23,0)</f>
        <v>#N/A</v>
      </c>
      <c r="H789" s="43">
        <f t="shared" si="81"/>
        <v>0</v>
      </c>
      <c r="I789" s="43">
        <f t="shared" si="83"/>
        <v>0</v>
      </c>
      <c r="J789" s="78" t="str">
        <f t="shared" si="82"/>
        <v>2085–2086</v>
      </c>
      <c r="K789" s="78"/>
      <c r="L789" s="89"/>
      <c r="M789" s="78"/>
      <c r="N789" s="87"/>
      <c r="O789" s="79"/>
      <c r="Q789" s="46"/>
    </row>
    <row r="790" spans="1:17" s="40" customFormat="1" ht="20.25" customHeight="1" x14ac:dyDescent="0.2">
      <c r="A790" s="41">
        <v>67969</v>
      </c>
      <c r="B790" s="42">
        <f t="shared" si="78"/>
        <v>0</v>
      </c>
      <c r="C790" s="117"/>
      <c r="D790" s="43">
        <f t="shared" si="79"/>
        <v>0</v>
      </c>
      <c r="E790" s="44">
        <f t="shared" si="77"/>
        <v>0</v>
      </c>
      <c r="F790" s="43">
        <f t="shared" si="80"/>
        <v>0</v>
      </c>
      <c r="G790" s="45" t="e">
        <f>IF(AND(C790&lt;&gt;"",SUM(G$27:G789)&lt;E$19),$E$19/$E$23,0)</f>
        <v>#N/A</v>
      </c>
      <c r="H790" s="43">
        <f t="shared" si="81"/>
        <v>0</v>
      </c>
      <c r="I790" s="43">
        <f t="shared" si="83"/>
        <v>0</v>
      </c>
      <c r="J790" s="78" t="str">
        <f t="shared" si="82"/>
        <v>2085–2086</v>
      </c>
      <c r="K790" s="78"/>
      <c r="L790" s="89"/>
      <c r="M790" s="78"/>
      <c r="N790" s="87"/>
      <c r="O790" s="79"/>
      <c r="Q790" s="46"/>
    </row>
    <row r="791" spans="1:17" s="40" customFormat="1" ht="20.25" customHeight="1" x14ac:dyDescent="0.2">
      <c r="A791" s="41">
        <v>67997</v>
      </c>
      <c r="B791" s="42">
        <f t="shared" si="78"/>
        <v>0</v>
      </c>
      <c r="C791" s="117"/>
      <c r="D791" s="43">
        <f t="shared" si="79"/>
        <v>0</v>
      </c>
      <c r="E791" s="44">
        <f t="shared" si="77"/>
        <v>0</v>
      </c>
      <c r="F791" s="43">
        <f t="shared" si="80"/>
        <v>0</v>
      </c>
      <c r="G791" s="45" t="e">
        <f>IF(AND(C791&lt;&gt;"",SUM(G$27:G790)&lt;E$19),$E$19/$E$23,0)</f>
        <v>#N/A</v>
      </c>
      <c r="H791" s="43">
        <f t="shared" si="81"/>
        <v>0</v>
      </c>
      <c r="I791" s="43">
        <f t="shared" si="83"/>
        <v>0</v>
      </c>
      <c r="J791" s="78" t="str">
        <f t="shared" si="82"/>
        <v>2085–2086</v>
      </c>
      <c r="K791" s="78"/>
      <c r="L791" s="89"/>
      <c r="M791" s="78"/>
      <c r="N791" s="87"/>
      <c r="O791" s="79"/>
      <c r="Q791" s="46"/>
    </row>
    <row r="792" spans="1:17" s="40" customFormat="1" ht="20.25" customHeight="1" x14ac:dyDescent="0.2">
      <c r="A792" s="41">
        <v>68028</v>
      </c>
      <c r="B792" s="42">
        <f t="shared" si="78"/>
        <v>0</v>
      </c>
      <c r="C792" s="117"/>
      <c r="D792" s="43">
        <f t="shared" si="79"/>
        <v>0</v>
      </c>
      <c r="E792" s="44">
        <f t="shared" si="77"/>
        <v>0</v>
      </c>
      <c r="F792" s="43">
        <f t="shared" si="80"/>
        <v>0</v>
      </c>
      <c r="G792" s="45" t="e">
        <f>IF(AND(C792&lt;&gt;"",SUM(G$27:G791)&lt;E$19),$E$19/$E$23,0)</f>
        <v>#N/A</v>
      </c>
      <c r="H792" s="43">
        <f t="shared" si="81"/>
        <v>0</v>
      </c>
      <c r="I792" s="43">
        <f t="shared" si="83"/>
        <v>0</v>
      </c>
      <c r="J792" s="78" t="str">
        <f t="shared" si="82"/>
        <v>2085–2086</v>
      </c>
      <c r="K792" s="78"/>
      <c r="L792" s="89"/>
      <c r="M792" s="78"/>
      <c r="N792" s="87"/>
      <c r="O792" s="79"/>
      <c r="Q792" s="46"/>
    </row>
    <row r="793" spans="1:17" s="40" customFormat="1" ht="20.25" customHeight="1" x14ac:dyDescent="0.2">
      <c r="A793" s="41">
        <v>68058</v>
      </c>
      <c r="B793" s="42">
        <f t="shared" si="78"/>
        <v>0</v>
      </c>
      <c r="C793" s="117"/>
      <c r="D793" s="43">
        <f t="shared" si="79"/>
        <v>0</v>
      </c>
      <c r="E793" s="44">
        <f t="shared" si="77"/>
        <v>0</v>
      </c>
      <c r="F793" s="43">
        <f t="shared" si="80"/>
        <v>0</v>
      </c>
      <c r="G793" s="45" t="e">
        <f>IF(AND(C793&lt;&gt;"",SUM(G$27:G792)&lt;E$19),$E$19/$E$23,0)</f>
        <v>#N/A</v>
      </c>
      <c r="H793" s="43">
        <f t="shared" si="81"/>
        <v>0</v>
      </c>
      <c r="I793" s="43">
        <f t="shared" si="83"/>
        <v>0</v>
      </c>
      <c r="J793" s="78" t="str">
        <f t="shared" si="82"/>
        <v>2085–2086</v>
      </c>
      <c r="K793" s="78"/>
      <c r="L793" s="89"/>
      <c r="M793" s="78"/>
      <c r="N793" s="87"/>
      <c r="O793" s="79"/>
      <c r="Q793" s="46"/>
    </row>
    <row r="794" spans="1:17" s="40" customFormat="1" ht="20.25" customHeight="1" x14ac:dyDescent="0.2">
      <c r="A794" s="41">
        <v>68089</v>
      </c>
      <c r="B794" s="42">
        <f t="shared" si="78"/>
        <v>0</v>
      </c>
      <c r="C794" s="117"/>
      <c r="D794" s="43">
        <f t="shared" si="79"/>
        <v>0</v>
      </c>
      <c r="E794" s="44">
        <f t="shared" si="77"/>
        <v>0</v>
      </c>
      <c r="F794" s="43">
        <f t="shared" si="80"/>
        <v>0</v>
      </c>
      <c r="G794" s="45" t="e">
        <f>IF(AND(C794&lt;&gt;"",SUM(G$27:G793)&lt;E$19),$E$19/$E$23,0)</f>
        <v>#N/A</v>
      </c>
      <c r="H794" s="43">
        <f t="shared" si="81"/>
        <v>0</v>
      </c>
      <c r="I794" s="43">
        <f t="shared" si="83"/>
        <v>0</v>
      </c>
      <c r="J794" s="78" t="str">
        <f t="shared" si="82"/>
        <v>2085–2086</v>
      </c>
      <c r="K794" s="78"/>
      <c r="L794" s="89"/>
      <c r="M794" s="78"/>
      <c r="N794" s="87"/>
      <c r="O794" s="79"/>
      <c r="Q794" s="46"/>
    </row>
    <row r="795" spans="1:17" s="40" customFormat="1" ht="20.25" customHeight="1" x14ac:dyDescent="0.2">
      <c r="A795" s="41">
        <v>68119</v>
      </c>
      <c r="B795" s="42">
        <f t="shared" si="78"/>
        <v>0</v>
      </c>
      <c r="C795" s="117"/>
      <c r="D795" s="43">
        <f t="shared" si="79"/>
        <v>0</v>
      </c>
      <c r="E795" s="44">
        <f t="shared" ref="E795:E858" si="84">C795-D795</f>
        <v>0</v>
      </c>
      <c r="F795" s="43">
        <f t="shared" si="80"/>
        <v>0</v>
      </c>
      <c r="G795" s="45" t="e">
        <f>IF(AND(C795&lt;&gt;"",SUM(G$27:G794)&lt;E$19),$E$19/$E$23,0)</f>
        <v>#N/A</v>
      </c>
      <c r="H795" s="43">
        <f t="shared" si="81"/>
        <v>0</v>
      </c>
      <c r="I795" s="43">
        <f t="shared" si="83"/>
        <v>0</v>
      </c>
      <c r="J795" s="78" t="str">
        <f t="shared" si="82"/>
        <v>2086–2087</v>
      </c>
      <c r="K795" s="78"/>
      <c r="L795" s="89"/>
      <c r="M795" s="78"/>
      <c r="N795" s="87"/>
      <c r="O795" s="79"/>
      <c r="Q795" s="46"/>
    </row>
    <row r="796" spans="1:17" s="40" customFormat="1" ht="20.25" customHeight="1" x14ac:dyDescent="0.2">
      <c r="A796" s="41">
        <v>68150</v>
      </c>
      <c r="B796" s="42">
        <f t="shared" ref="B796:B859" si="85">IF(C796&gt;0,C796*-1,C796)</f>
        <v>0</v>
      </c>
      <c r="C796" s="117"/>
      <c r="D796" s="43">
        <f t="shared" ref="D796:D859" si="86">IF(C796="",0,IF($E$15="Beginning",IF(C795&lt;&gt;"",$F795*$E$6/12,0),IF(C795&lt;&gt;"",$F795*$E$6/12,$E$16*$E$6/12)))</f>
        <v>0</v>
      </c>
      <c r="E796" s="44">
        <f t="shared" si="84"/>
        <v>0</v>
      </c>
      <c r="F796" s="43">
        <f t="shared" ref="F796:F859" si="87">IF(C796="",0,IF(C795="",$E$16-E796,IF(C796&lt;&gt;"",F795-E796)))</f>
        <v>0</v>
      </c>
      <c r="G796" s="45" t="e">
        <f>IF(AND(C796&lt;&gt;"",SUM(G$27:G795)&lt;E$19),$E$19/$E$23,0)</f>
        <v>#N/A</v>
      </c>
      <c r="H796" s="43">
        <f t="shared" ref="H796:H859" si="88">IF(C796&lt;&gt;"",G796+H795,0)</f>
        <v>0</v>
      </c>
      <c r="I796" s="43">
        <f t="shared" si="83"/>
        <v>0</v>
      </c>
      <c r="J796" s="78" t="str">
        <f t="shared" ref="J796:J859" si="89">IF(OR(MONTH(A796)=1,MONTH(A796)=2,MONTH(A796)=3,MONTH(A796)=4,MONTH(A796)=5,MONTH(A796)=6),YEAR(A796)-1&amp;"–"&amp;YEAR(A796),YEAR(A796)&amp;"–"&amp;YEAR(A796)+1)</f>
        <v>2086–2087</v>
      </c>
      <c r="K796" s="78"/>
      <c r="L796" s="89"/>
      <c r="M796" s="78"/>
      <c r="N796" s="87"/>
      <c r="O796" s="79"/>
      <c r="Q796" s="46"/>
    </row>
    <row r="797" spans="1:17" s="40" customFormat="1" ht="20.25" customHeight="1" x14ac:dyDescent="0.2">
      <c r="A797" s="41">
        <v>68181</v>
      </c>
      <c r="B797" s="42">
        <f t="shared" si="85"/>
        <v>0</v>
      </c>
      <c r="C797" s="117"/>
      <c r="D797" s="43">
        <f t="shared" si="86"/>
        <v>0</v>
      </c>
      <c r="E797" s="44">
        <f t="shared" si="84"/>
        <v>0</v>
      </c>
      <c r="F797" s="43">
        <f t="shared" si="87"/>
        <v>0</v>
      </c>
      <c r="G797" s="45" t="e">
        <f>IF(AND(C797&lt;&gt;"",SUM(G$27:G796)&lt;E$19),$E$19/$E$23,0)</f>
        <v>#N/A</v>
      </c>
      <c r="H797" s="43">
        <f t="shared" si="88"/>
        <v>0</v>
      </c>
      <c r="I797" s="43">
        <f t="shared" ref="I797:I860" si="90">IF(C797&lt;&gt;"",$E$19-H797,0)</f>
        <v>0</v>
      </c>
      <c r="J797" s="78" t="str">
        <f t="shared" si="89"/>
        <v>2086–2087</v>
      </c>
      <c r="K797" s="78"/>
      <c r="L797" s="89"/>
      <c r="M797" s="78"/>
      <c r="N797" s="87"/>
      <c r="O797" s="79"/>
      <c r="Q797" s="46"/>
    </row>
    <row r="798" spans="1:17" s="40" customFormat="1" ht="20.25" customHeight="1" x14ac:dyDescent="0.2">
      <c r="A798" s="41">
        <v>68211</v>
      </c>
      <c r="B798" s="42">
        <f t="shared" si="85"/>
        <v>0</v>
      </c>
      <c r="C798" s="117"/>
      <c r="D798" s="43">
        <f t="shared" si="86"/>
        <v>0</v>
      </c>
      <c r="E798" s="44">
        <f t="shared" si="84"/>
        <v>0</v>
      </c>
      <c r="F798" s="43">
        <f t="shared" si="87"/>
        <v>0</v>
      </c>
      <c r="G798" s="45" t="e">
        <f>IF(AND(C798&lt;&gt;"",SUM(G$27:G797)&lt;E$19),$E$19/$E$23,0)</f>
        <v>#N/A</v>
      </c>
      <c r="H798" s="43">
        <f t="shared" si="88"/>
        <v>0</v>
      </c>
      <c r="I798" s="43">
        <f t="shared" si="90"/>
        <v>0</v>
      </c>
      <c r="J798" s="78" t="str">
        <f t="shared" si="89"/>
        <v>2086–2087</v>
      </c>
      <c r="K798" s="78"/>
      <c r="L798" s="89"/>
      <c r="M798" s="78"/>
      <c r="N798" s="87"/>
      <c r="O798" s="79"/>
      <c r="Q798" s="46"/>
    </row>
    <row r="799" spans="1:17" s="40" customFormat="1" ht="20.25" customHeight="1" x14ac:dyDescent="0.2">
      <c r="A799" s="41">
        <v>68242</v>
      </c>
      <c r="B799" s="42">
        <f t="shared" si="85"/>
        <v>0</v>
      </c>
      <c r="C799" s="117"/>
      <c r="D799" s="43">
        <f t="shared" si="86"/>
        <v>0</v>
      </c>
      <c r="E799" s="44">
        <f t="shared" si="84"/>
        <v>0</v>
      </c>
      <c r="F799" s="43">
        <f t="shared" si="87"/>
        <v>0</v>
      </c>
      <c r="G799" s="45" t="e">
        <f>IF(AND(C799&lt;&gt;"",SUM(G$27:G798)&lt;E$19),$E$19/$E$23,0)</f>
        <v>#N/A</v>
      </c>
      <c r="H799" s="43">
        <f t="shared" si="88"/>
        <v>0</v>
      </c>
      <c r="I799" s="43">
        <f t="shared" si="90"/>
        <v>0</v>
      </c>
      <c r="J799" s="78" t="str">
        <f t="shared" si="89"/>
        <v>2086–2087</v>
      </c>
      <c r="K799" s="78"/>
      <c r="L799" s="89"/>
      <c r="M799" s="78"/>
      <c r="N799" s="87"/>
      <c r="O799" s="79"/>
      <c r="Q799" s="46"/>
    </row>
    <row r="800" spans="1:17" s="40" customFormat="1" ht="20.25" customHeight="1" x14ac:dyDescent="0.2">
      <c r="A800" s="41">
        <v>68272</v>
      </c>
      <c r="B800" s="42">
        <f t="shared" si="85"/>
        <v>0</v>
      </c>
      <c r="C800" s="117"/>
      <c r="D800" s="43">
        <f t="shared" si="86"/>
        <v>0</v>
      </c>
      <c r="E800" s="44">
        <f t="shared" si="84"/>
        <v>0</v>
      </c>
      <c r="F800" s="43">
        <f t="shared" si="87"/>
        <v>0</v>
      </c>
      <c r="G800" s="45" t="e">
        <f>IF(AND(C800&lt;&gt;"",SUM(G$27:G799)&lt;E$19),$E$19/$E$23,0)</f>
        <v>#N/A</v>
      </c>
      <c r="H800" s="43">
        <f t="shared" si="88"/>
        <v>0</v>
      </c>
      <c r="I800" s="43">
        <f t="shared" si="90"/>
        <v>0</v>
      </c>
      <c r="J800" s="78" t="str">
        <f t="shared" si="89"/>
        <v>2086–2087</v>
      </c>
      <c r="K800" s="78"/>
      <c r="L800" s="89"/>
      <c r="M800" s="78"/>
      <c r="N800" s="87"/>
      <c r="O800" s="79"/>
      <c r="Q800" s="46"/>
    </row>
    <row r="801" spans="1:17" s="40" customFormat="1" ht="20.25" customHeight="1" x14ac:dyDescent="0.2">
      <c r="A801" s="41">
        <v>68303</v>
      </c>
      <c r="B801" s="42">
        <f t="shared" si="85"/>
        <v>0</v>
      </c>
      <c r="C801" s="117"/>
      <c r="D801" s="43">
        <f t="shared" si="86"/>
        <v>0</v>
      </c>
      <c r="E801" s="44">
        <f t="shared" si="84"/>
        <v>0</v>
      </c>
      <c r="F801" s="43">
        <f t="shared" si="87"/>
        <v>0</v>
      </c>
      <c r="G801" s="45" t="e">
        <f>IF(AND(C801&lt;&gt;"",SUM(G$27:G800)&lt;E$19),$E$19/$E$23,0)</f>
        <v>#N/A</v>
      </c>
      <c r="H801" s="43">
        <f t="shared" si="88"/>
        <v>0</v>
      </c>
      <c r="I801" s="43">
        <f t="shared" si="90"/>
        <v>0</v>
      </c>
      <c r="J801" s="78" t="str">
        <f t="shared" si="89"/>
        <v>2086–2087</v>
      </c>
      <c r="K801" s="78"/>
      <c r="L801" s="89"/>
      <c r="M801" s="78"/>
      <c r="N801" s="87"/>
      <c r="O801" s="79"/>
      <c r="Q801" s="46"/>
    </row>
    <row r="802" spans="1:17" s="40" customFormat="1" ht="20.25" customHeight="1" x14ac:dyDescent="0.2">
      <c r="A802" s="41">
        <v>68334</v>
      </c>
      <c r="B802" s="42">
        <f t="shared" si="85"/>
        <v>0</v>
      </c>
      <c r="C802" s="117"/>
      <c r="D802" s="43">
        <f t="shared" si="86"/>
        <v>0</v>
      </c>
      <c r="E802" s="44">
        <f t="shared" si="84"/>
        <v>0</v>
      </c>
      <c r="F802" s="43">
        <f t="shared" si="87"/>
        <v>0</v>
      </c>
      <c r="G802" s="45" t="e">
        <f>IF(AND(C802&lt;&gt;"",SUM(G$27:G801)&lt;E$19),$E$19/$E$23,0)</f>
        <v>#N/A</v>
      </c>
      <c r="H802" s="43">
        <f t="shared" si="88"/>
        <v>0</v>
      </c>
      <c r="I802" s="43">
        <f t="shared" si="90"/>
        <v>0</v>
      </c>
      <c r="J802" s="78" t="str">
        <f t="shared" si="89"/>
        <v>2086–2087</v>
      </c>
      <c r="K802" s="78"/>
      <c r="L802" s="89"/>
      <c r="M802" s="78"/>
      <c r="N802" s="87"/>
      <c r="O802" s="79"/>
      <c r="Q802" s="46"/>
    </row>
    <row r="803" spans="1:17" s="40" customFormat="1" ht="20.25" customHeight="1" x14ac:dyDescent="0.2">
      <c r="A803" s="41">
        <v>68362</v>
      </c>
      <c r="B803" s="42">
        <f t="shared" si="85"/>
        <v>0</v>
      </c>
      <c r="C803" s="117"/>
      <c r="D803" s="43">
        <f t="shared" si="86"/>
        <v>0</v>
      </c>
      <c r="E803" s="44">
        <f t="shared" si="84"/>
        <v>0</v>
      </c>
      <c r="F803" s="43">
        <f t="shared" si="87"/>
        <v>0</v>
      </c>
      <c r="G803" s="45" t="e">
        <f>IF(AND(C803&lt;&gt;"",SUM(G$27:G802)&lt;E$19),$E$19/$E$23,0)</f>
        <v>#N/A</v>
      </c>
      <c r="H803" s="43">
        <f t="shared" si="88"/>
        <v>0</v>
      </c>
      <c r="I803" s="43">
        <f t="shared" si="90"/>
        <v>0</v>
      </c>
      <c r="J803" s="78" t="str">
        <f t="shared" si="89"/>
        <v>2086–2087</v>
      </c>
      <c r="K803" s="78"/>
      <c r="L803" s="89"/>
      <c r="M803" s="78"/>
      <c r="N803" s="87"/>
      <c r="O803" s="79"/>
      <c r="Q803" s="46"/>
    </row>
    <row r="804" spans="1:17" s="40" customFormat="1" ht="20.25" customHeight="1" x14ac:dyDescent="0.2">
      <c r="A804" s="41">
        <v>68393</v>
      </c>
      <c r="B804" s="42">
        <f t="shared" si="85"/>
        <v>0</v>
      </c>
      <c r="C804" s="117"/>
      <c r="D804" s="43">
        <f t="shared" si="86"/>
        <v>0</v>
      </c>
      <c r="E804" s="44">
        <f t="shared" si="84"/>
        <v>0</v>
      </c>
      <c r="F804" s="43">
        <f t="shared" si="87"/>
        <v>0</v>
      </c>
      <c r="G804" s="45" t="e">
        <f>IF(AND(C804&lt;&gt;"",SUM(G$27:G803)&lt;E$19),$E$19/$E$23,0)</f>
        <v>#N/A</v>
      </c>
      <c r="H804" s="43">
        <f t="shared" si="88"/>
        <v>0</v>
      </c>
      <c r="I804" s="43">
        <f t="shared" si="90"/>
        <v>0</v>
      </c>
      <c r="J804" s="78" t="str">
        <f t="shared" si="89"/>
        <v>2086–2087</v>
      </c>
      <c r="K804" s="78"/>
      <c r="L804" s="89"/>
      <c r="M804" s="78"/>
      <c r="N804" s="87"/>
      <c r="O804" s="79"/>
      <c r="Q804" s="46"/>
    </row>
    <row r="805" spans="1:17" s="40" customFormat="1" ht="20.25" customHeight="1" x14ac:dyDescent="0.2">
      <c r="A805" s="41">
        <v>68423</v>
      </c>
      <c r="B805" s="42">
        <f t="shared" si="85"/>
        <v>0</v>
      </c>
      <c r="C805" s="117"/>
      <c r="D805" s="43">
        <f t="shared" si="86"/>
        <v>0</v>
      </c>
      <c r="E805" s="44">
        <f t="shared" si="84"/>
        <v>0</v>
      </c>
      <c r="F805" s="43">
        <f t="shared" si="87"/>
        <v>0</v>
      </c>
      <c r="G805" s="45" t="e">
        <f>IF(AND(C805&lt;&gt;"",SUM(G$27:G804)&lt;E$19),$E$19/$E$23,0)</f>
        <v>#N/A</v>
      </c>
      <c r="H805" s="43">
        <f t="shared" si="88"/>
        <v>0</v>
      </c>
      <c r="I805" s="43">
        <f t="shared" si="90"/>
        <v>0</v>
      </c>
      <c r="J805" s="78" t="str">
        <f t="shared" si="89"/>
        <v>2086–2087</v>
      </c>
      <c r="K805" s="78"/>
      <c r="L805" s="89"/>
      <c r="M805" s="78"/>
      <c r="N805" s="87"/>
      <c r="O805" s="79"/>
      <c r="Q805" s="46"/>
    </row>
    <row r="806" spans="1:17" s="40" customFormat="1" ht="20.25" customHeight="1" x14ac:dyDescent="0.2">
      <c r="A806" s="41">
        <v>68454</v>
      </c>
      <c r="B806" s="42">
        <f t="shared" si="85"/>
        <v>0</v>
      </c>
      <c r="C806" s="117"/>
      <c r="D806" s="43">
        <f t="shared" si="86"/>
        <v>0</v>
      </c>
      <c r="E806" s="44">
        <f t="shared" si="84"/>
        <v>0</v>
      </c>
      <c r="F806" s="43">
        <f t="shared" si="87"/>
        <v>0</v>
      </c>
      <c r="G806" s="45" t="e">
        <f>IF(AND(C806&lt;&gt;"",SUM(G$27:G805)&lt;E$19),$E$19/$E$23,0)</f>
        <v>#N/A</v>
      </c>
      <c r="H806" s="43">
        <f t="shared" si="88"/>
        <v>0</v>
      </c>
      <c r="I806" s="43">
        <f t="shared" si="90"/>
        <v>0</v>
      </c>
      <c r="J806" s="78" t="str">
        <f t="shared" si="89"/>
        <v>2086–2087</v>
      </c>
      <c r="K806" s="78"/>
      <c r="L806" s="89"/>
      <c r="M806" s="78"/>
      <c r="N806" s="87"/>
      <c r="O806" s="79"/>
      <c r="Q806" s="46"/>
    </row>
    <row r="807" spans="1:17" s="40" customFormat="1" ht="20.25" customHeight="1" x14ac:dyDescent="0.2">
      <c r="A807" s="41">
        <v>68484</v>
      </c>
      <c r="B807" s="42">
        <f t="shared" si="85"/>
        <v>0</v>
      </c>
      <c r="C807" s="117"/>
      <c r="D807" s="43">
        <f t="shared" si="86"/>
        <v>0</v>
      </c>
      <c r="E807" s="44">
        <f t="shared" si="84"/>
        <v>0</v>
      </c>
      <c r="F807" s="43">
        <f t="shared" si="87"/>
        <v>0</v>
      </c>
      <c r="G807" s="45" t="e">
        <f>IF(AND(C807&lt;&gt;"",SUM(G$27:G806)&lt;E$19),$E$19/$E$23,0)</f>
        <v>#N/A</v>
      </c>
      <c r="H807" s="43">
        <f t="shared" si="88"/>
        <v>0</v>
      </c>
      <c r="I807" s="43">
        <f t="shared" si="90"/>
        <v>0</v>
      </c>
      <c r="J807" s="78" t="str">
        <f t="shared" si="89"/>
        <v>2087–2088</v>
      </c>
      <c r="K807" s="78"/>
      <c r="L807" s="89"/>
      <c r="M807" s="78"/>
      <c r="N807" s="87"/>
      <c r="O807" s="79"/>
      <c r="Q807" s="46"/>
    </row>
    <row r="808" spans="1:17" s="40" customFormat="1" ht="20.25" customHeight="1" x14ac:dyDescent="0.2">
      <c r="A808" s="41">
        <v>68515</v>
      </c>
      <c r="B808" s="42">
        <f t="shared" si="85"/>
        <v>0</v>
      </c>
      <c r="C808" s="117"/>
      <c r="D808" s="43">
        <f t="shared" si="86"/>
        <v>0</v>
      </c>
      <c r="E808" s="44">
        <f t="shared" si="84"/>
        <v>0</v>
      </c>
      <c r="F808" s="43">
        <f t="shared" si="87"/>
        <v>0</v>
      </c>
      <c r="G808" s="45" t="e">
        <f>IF(AND(C808&lt;&gt;"",SUM(G$27:G807)&lt;E$19),$E$19/$E$23,0)</f>
        <v>#N/A</v>
      </c>
      <c r="H808" s="43">
        <f t="shared" si="88"/>
        <v>0</v>
      </c>
      <c r="I808" s="43">
        <f t="shared" si="90"/>
        <v>0</v>
      </c>
      <c r="J808" s="78" t="str">
        <f t="shared" si="89"/>
        <v>2087–2088</v>
      </c>
      <c r="K808" s="78"/>
      <c r="L808" s="89"/>
      <c r="M808" s="78"/>
      <c r="N808" s="87"/>
      <c r="O808" s="79"/>
      <c r="Q808" s="46"/>
    </row>
    <row r="809" spans="1:17" s="40" customFormat="1" ht="20.25" customHeight="1" x14ac:dyDescent="0.2">
      <c r="A809" s="41">
        <v>68546</v>
      </c>
      <c r="B809" s="42">
        <f t="shared" si="85"/>
        <v>0</v>
      </c>
      <c r="C809" s="117"/>
      <c r="D809" s="43">
        <f t="shared" si="86"/>
        <v>0</v>
      </c>
      <c r="E809" s="44">
        <f t="shared" si="84"/>
        <v>0</v>
      </c>
      <c r="F809" s="43">
        <f t="shared" si="87"/>
        <v>0</v>
      </c>
      <c r="G809" s="45" t="e">
        <f>IF(AND(C809&lt;&gt;"",SUM(G$27:G808)&lt;E$19),$E$19/$E$23,0)</f>
        <v>#N/A</v>
      </c>
      <c r="H809" s="43">
        <f t="shared" si="88"/>
        <v>0</v>
      </c>
      <c r="I809" s="43">
        <f t="shared" si="90"/>
        <v>0</v>
      </c>
      <c r="J809" s="78" t="str">
        <f t="shared" si="89"/>
        <v>2087–2088</v>
      </c>
      <c r="K809" s="78"/>
      <c r="L809" s="89"/>
      <c r="M809" s="78"/>
      <c r="N809" s="87"/>
      <c r="O809" s="79"/>
      <c r="Q809" s="46"/>
    </row>
    <row r="810" spans="1:17" s="40" customFormat="1" ht="20.25" customHeight="1" x14ac:dyDescent="0.2">
      <c r="A810" s="41">
        <v>68576</v>
      </c>
      <c r="B810" s="42">
        <f t="shared" si="85"/>
        <v>0</v>
      </c>
      <c r="C810" s="117"/>
      <c r="D810" s="43">
        <f t="shared" si="86"/>
        <v>0</v>
      </c>
      <c r="E810" s="44">
        <f t="shared" si="84"/>
        <v>0</v>
      </c>
      <c r="F810" s="43">
        <f t="shared" si="87"/>
        <v>0</v>
      </c>
      <c r="G810" s="45" t="e">
        <f>IF(AND(C810&lt;&gt;"",SUM(G$27:G809)&lt;E$19),$E$19/$E$23,0)</f>
        <v>#N/A</v>
      </c>
      <c r="H810" s="43">
        <f t="shared" si="88"/>
        <v>0</v>
      </c>
      <c r="I810" s="43">
        <f t="shared" si="90"/>
        <v>0</v>
      </c>
      <c r="J810" s="78" t="str">
        <f t="shared" si="89"/>
        <v>2087–2088</v>
      </c>
      <c r="K810" s="78"/>
      <c r="L810" s="89"/>
      <c r="M810" s="78"/>
      <c r="N810" s="87"/>
      <c r="O810" s="79"/>
      <c r="Q810" s="46"/>
    </row>
    <row r="811" spans="1:17" s="40" customFormat="1" ht="20.25" customHeight="1" x14ac:dyDescent="0.2">
      <c r="A811" s="41">
        <v>68607</v>
      </c>
      <c r="B811" s="42">
        <f t="shared" si="85"/>
        <v>0</v>
      </c>
      <c r="C811" s="117"/>
      <c r="D811" s="43">
        <f t="shared" si="86"/>
        <v>0</v>
      </c>
      <c r="E811" s="44">
        <f t="shared" si="84"/>
        <v>0</v>
      </c>
      <c r="F811" s="43">
        <f t="shared" si="87"/>
        <v>0</v>
      </c>
      <c r="G811" s="45" t="e">
        <f>IF(AND(C811&lt;&gt;"",SUM(G$27:G810)&lt;E$19),$E$19/$E$23,0)</f>
        <v>#N/A</v>
      </c>
      <c r="H811" s="43">
        <f t="shared" si="88"/>
        <v>0</v>
      </c>
      <c r="I811" s="43">
        <f t="shared" si="90"/>
        <v>0</v>
      </c>
      <c r="J811" s="78" t="str">
        <f t="shared" si="89"/>
        <v>2087–2088</v>
      </c>
      <c r="K811" s="78"/>
      <c r="L811" s="89"/>
      <c r="M811" s="78"/>
      <c r="N811" s="87"/>
      <c r="O811" s="79"/>
      <c r="Q811" s="46"/>
    </row>
    <row r="812" spans="1:17" s="40" customFormat="1" ht="20.25" customHeight="1" x14ac:dyDescent="0.2">
      <c r="A812" s="41">
        <v>68637</v>
      </c>
      <c r="B812" s="42">
        <f t="shared" si="85"/>
        <v>0</v>
      </c>
      <c r="C812" s="117"/>
      <c r="D812" s="43">
        <f t="shared" si="86"/>
        <v>0</v>
      </c>
      <c r="E812" s="44">
        <f t="shared" si="84"/>
        <v>0</v>
      </c>
      <c r="F812" s="43">
        <f t="shared" si="87"/>
        <v>0</v>
      </c>
      <c r="G812" s="45" t="e">
        <f>IF(AND(C812&lt;&gt;"",SUM(G$27:G811)&lt;E$19),$E$19/$E$23,0)</f>
        <v>#N/A</v>
      </c>
      <c r="H812" s="43">
        <f t="shared" si="88"/>
        <v>0</v>
      </c>
      <c r="I812" s="43">
        <f t="shared" si="90"/>
        <v>0</v>
      </c>
      <c r="J812" s="78" t="str">
        <f t="shared" si="89"/>
        <v>2087–2088</v>
      </c>
      <c r="K812" s="78"/>
      <c r="L812" s="89"/>
      <c r="M812" s="78"/>
      <c r="N812" s="87"/>
      <c r="O812" s="79"/>
      <c r="Q812" s="46"/>
    </row>
    <row r="813" spans="1:17" s="40" customFormat="1" ht="20.25" customHeight="1" x14ac:dyDescent="0.2">
      <c r="A813" s="41">
        <v>68668</v>
      </c>
      <c r="B813" s="42">
        <f t="shared" si="85"/>
        <v>0</v>
      </c>
      <c r="C813" s="117"/>
      <c r="D813" s="43">
        <f t="shared" si="86"/>
        <v>0</v>
      </c>
      <c r="E813" s="44">
        <f t="shared" si="84"/>
        <v>0</v>
      </c>
      <c r="F813" s="43">
        <f t="shared" si="87"/>
        <v>0</v>
      </c>
      <c r="G813" s="45" t="e">
        <f>IF(AND(C813&lt;&gt;"",SUM(G$27:G812)&lt;E$19),$E$19/$E$23,0)</f>
        <v>#N/A</v>
      </c>
      <c r="H813" s="43">
        <f t="shared" si="88"/>
        <v>0</v>
      </c>
      <c r="I813" s="43">
        <f t="shared" si="90"/>
        <v>0</v>
      </c>
      <c r="J813" s="78" t="str">
        <f t="shared" si="89"/>
        <v>2087–2088</v>
      </c>
      <c r="K813" s="78"/>
      <c r="L813" s="89"/>
      <c r="M813" s="78"/>
      <c r="N813" s="87"/>
      <c r="O813" s="79"/>
      <c r="Q813" s="46"/>
    </row>
    <row r="814" spans="1:17" s="40" customFormat="1" ht="20.25" customHeight="1" x14ac:dyDescent="0.2">
      <c r="A814" s="41">
        <v>68699</v>
      </c>
      <c r="B814" s="42">
        <f t="shared" si="85"/>
        <v>0</v>
      </c>
      <c r="C814" s="117"/>
      <c r="D814" s="43">
        <f t="shared" si="86"/>
        <v>0</v>
      </c>
      <c r="E814" s="44">
        <f t="shared" si="84"/>
        <v>0</v>
      </c>
      <c r="F814" s="43">
        <f t="shared" si="87"/>
        <v>0</v>
      </c>
      <c r="G814" s="45" t="e">
        <f>IF(AND(C814&lt;&gt;"",SUM(G$27:G813)&lt;E$19),$E$19/$E$23,0)</f>
        <v>#N/A</v>
      </c>
      <c r="H814" s="43">
        <f t="shared" si="88"/>
        <v>0</v>
      </c>
      <c r="I814" s="43">
        <f t="shared" si="90"/>
        <v>0</v>
      </c>
      <c r="J814" s="78" t="str">
        <f t="shared" si="89"/>
        <v>2087–2088</v>
      </c>
      <c r="K814" s="78"/>
      <c r="L814" s="89"/>
      <c r="M814" s="78"/>
      <c r="N814" s="87"/>
      <c r="O814" s="79"/>
      <c r="Q814" s="46"/>
    </row>
    <row r="815" spans="1:17" s="40" customFormat="1" ht="20.25" customHeight="1" x14ac:dyDescent="0.2">
      <c r="A815" s="41">
        <v>68728</v>
      </c>
      <c r="B815" s="42">
        <f t="shared" si="85"/>
        <v>0</v>
      </c>
      <c r="C815" s="117"/>
      <c r="D815" s="43">
        <f t="shared" si="86"/>
        <v>0</v>
      </c>
      <c r="E815" s="44">
        <f t="shared" si="84"/>
        <v>0</v>
      </c>
      <c r="F815" s="43">
        <f t="shared" si="87"/>
        <v>0</v>
      </c>
      <c r="G815" s="45" t="e">
        <f>IF(AND(C815&lt;&gt;"",SUM(G$27:G814)&lt;E$19),$E$19/$E$23,0)</f>
        <v>#N/A</v>
      </c>
      <c r="H815" s="43">
        <f t="shared" si="88"/>
        <v>0</v>
      </c>
      <c r="I815" s="43">
        <f t="shared" si="90"/>
        <v>0</v>
      </c>
      <c r="J815" s="78" t="str">
        <f t="shared" si="89"/>
        <v>2087–2088</v>
      </c>
      <c r="K815" s="78"/>
      <c r="L815" s="89"/>
      <c r="M815" s="78"/>
      <c r="N815" s="87"/>
      <c r="O815" s="79"/>
      <c r="Q815" s="46"/>
    </row>
    <row r="816" spans="1:17" s="40" customFormat="1" ht="20.25" customHeight="1" x14ac:dyDescent="0.2">
      <c r="A816" s="41">
        <v>68759</v>
      </c>
      <c r="B816" s="42">
        <f t="shared" si="85"/>
        <v>0</v>
      </c>
      <c r="C816" s="117"/>
      <c r="D816" s="43">
        <f t="shared" si="86"/>
        <v>0</v>
      </c>
      <c r="E816" s="44">
        <f t="shared" si="84"/>
        <v>0</v>
      </c>
      <c r="F816" s="43">
        <f t="shared" si="87"/>
        <v>0</v>
      </c>
      <c r="G816" s="45" t="e">
        <f>IF(AND(C816&lt;&gt;"",SUM(G$27:G815)&lt;E$19),$E$19/$E$23,0)</f>
        <v>#N/A</v>
      </c>
      <c r="H816" s="43">
        <f t="shared" si="88"/>
        <v>0</v>
      </c>
      <c r="I816" s="43">
        <f t="shared" si="90"/>
        <v>0</v>
      </c>
      <c r="J816" s="78" t="str">
        <f t="shared" si="89"/>
        <v>2087–2088</v>
      </c>
      <c r="K816" s="78"/>
      <c r="L816" s="89"/>
      <c r="M816" s="78"/>
      <c r="N816" s="87"/>
      <c r="O816" s="79"/>
      <c r="Q816" s="46"/>
    </row>
    <row r="817" spans="1:17" s="40" customFormat="1" ht="20.25" customHeight="1" x14ac:dyDescent="0.2">
      <c r="A817" s="41">
        <v>68789</v>
      </c>
      <c r="B817" s="42">
        <f t="shared" si="85"/>
        <v>0</v>
      </c>
      <c r="C817" s="117"/>
      <c r="D817" s="43">
        <f t="shared" si="86"/>
        <v>0</v>
      </c>
      <c r="E817" s="44">
        <f t="shared" si="84"/>
        <v>0</v>
      </c>
      <c r="F817" s="43">
        <f t="shared" si="87"/>
        <v>0</v>
      </c>
      <c r="G817" s="45" t="e">
        <f>IF(AND(C817&lt;&gt;"",SUM(G$27:G816)&lt;E$19),$E$19/$E$23,0)</f>
        <v>#N/A</v>
      </c>
      <c r="H817" s="43">
        <f t="shared" si="88"/>
        <v>0</v>
      </c>
      <c r="I817" s="43">
        <f t="shared" si="90"/>
        <v>0</v>
      </c>
      <c r="J817" s="78" t="str">
        <f t="shared" si="89"/>
        <v>2087–2088</v>
      </c>
      <c r="K817" s="78"/>
      <c r="L817" s="89"/>
      <c r="M817" s="78"/>
      <c r="N817" s="87"/>
      <c r="O817" s="79"/>
      <c r="Q817" s="46"/>
    </row>
    <row r="818" spans="1:17" s="40" customFormat="1" ht="20.25" customHeight="1" x14ac:dyDescent="0.2">
      <c r="A818" s="41">
        <v>68820</v>
      </c>
      <c r="B818" s="42">
        <f t="shared" si="85"/>
        <v>0</v>
      </c>
      <c r="C818" s="117"/>
      <c r="D818" s="43">
        <f t="shared" si="86"/>
        <v>0</v>
      </c>
      <c r="E818" s="44">
        <f t="shared" si="84"/>
        <v>0</v>
      </c>
      <c r="F818" s="43">
        <f t="shared" si="87"/>
        <v>0</v>
      </c>
      <c r="G818" s="45" t="e">
        <f>IF(AND(C818&lt;&gt;"",SUM(G$27:G817)&lt;E$19),$E$19/$E$23,0)</f>
        <v>#N/A</v>
      </c>
      <c r="H818" s="43">
        <f t="shared" si="88"/>
        <v>0</v>
      </c>
      <c r="I818" s="43">
        <f t="shared" si="90"/>
        <v>0</v>
      </c>
      <c r="J818" s="78" t="str">
        <f t="shared" si="89"/>
        <v>2087–2088</v>
      </c>
      <c r="K818" s="78"/>
      <c r="L818" s="89"/>
      <c r="M818" s="78"/>
      <c r="N818" s="87"/>
      <c r="O818" s="79"/>
      <c r="Q818" s="46"/>
    </row>
    <row r="819" spans="1:17" s="40" customFormat="1" ht="20.25" customHeight="1" x14ac:dyDescent="0.2">
      <c r="A819" s="41">
        <v>68850</v>
      </c>
      <c r="B819" s="42">
        <f t="shared" si="85"/>
        <v>0</v>
      </c>
      <c r="C819" s="117"/>
      <c r="D819" s="43">
        <f t="shared" si="86"/>
        <v>0</v>
      </c>
      <c r="E819" s="44">
        <f t="shared" si="84"/>
        <v>0</v>
      </c>
      <c r="F819" s="43">
        <f t="shared" si="87"/>
        <v>0</v>
      </c>
      <c r="G819" s="45" t="e">
        <f>IF(AND(C819&lt;&gt;"",SUM(G$27:G818)&lt;E$19),$E$19/$E$23,0)</f>
        <v>#N/A</v>
      </c>
      <c r="H819" s="43">
        <f t="shared" si="88"/>
        <v>0</v>
      </c>
      <c r="I819" s="43">
        <f t="shared" si="90"/>
        <v>0</v>
      </c>
      <c r="J819" s="78" t="str">
        <f t="shared" si="89"/>
        <v>2088–2089</v>
      </c>
      <c r="K819" s="78"/>
      <c r="L819" s="89"/>
      <c r="M819" s="78"/>
      <c r="N819" s="87"/>
      <c r="O819" s="79"/>
      <c r="Q819" s="46"/>
    </row>
    <row r="820" spans="1:17" s="40" customFormat="1" ht="20.25" customHeight="1" x14ac:dyDescent="0.2">
      <c r="A820" s="41">
        <v>68881</v>
      </c>
      <c r="B820" s="42">
        <f t="shared" si="85"/>
        <v>0</v>
      </c>
      <c r="C820" s="117"/>
      <c r="D820" s="43">
        <f t="shared" si="86"/>
        <v>0</v>
      </c>
      <c r="E820" s="44">
        <f t="shared" si="84"/>
        <v>0</v>
      </c>
      <c r="F820" s="43">
        <f t="shared" si="87"/>
        <v>0</v>
      </c>
      <c r="G820" s="45" t="e">
        <f>IF(AND(C820&lt;&gt;"",SUM(G$27:G819)&lt;E$19),$E$19/$E$23,0)</f>
        <v>#N/A</v>
      </c>
      <c r="H820" s="43">
        <f t="shared" si="88"/>
        <v>0</v>
      </c>
      <c r="I820" s="43">
        <f t="shared" si="90"/>
        <v>0</v>
      </c>
      <c r="J820" s="78" t="str">
        <f t="shared" si="89"/>
        <v>2088–2089</v>
      </c>
      <c r="K820" s="78"/>
      <c r="L820" s="89"/>
      <c r="M820" s="78"/>
      <c r="N820" s="87"/>
      <c r="O820" s="79"/>
      <c r="Q820" s="46"/>
    </row>
    <row r="821" spans="1:17" s="40" customFormat="1" ht="20.25" customHeight="1" x14ac:dyDescent="0.2">
      <c r="A821" s="41">
        <v>68912</v>
      </c>
      <c r="B821" s="42">
        <f t="shared" si="85"/>
        <v>0</v>
      </c>
      <c r="C821" s="117"/>
      <c r="D821" s="43">
        <f t="shared" si="86"/>
        <v>0</v>
      </c>
      <c r="E821" s="44">
        <f t="shared" si="84"/>
        <v>0</v>
      </c>
      <c r="F821" s="43">
        <f t="shared" si="87"/>
        <v>0</v>
      </c>
      <c r="G821" s="45" t="e">
        <f>IF(AND(C821&lt;&gt;"",SUM(G$27:G820)&lt;E$19),$E$19/$E$23,0)</f>
        <v>#N/A</v>
      </c>
      <c r="H821" s="43">
        <f t="shared" si="88"/>
        <v>0</v>
      </c>
      <c r="I821" s="43">
        <f t="shared" si="90"/>
        <v>0</v>
      </c>
      <c r="J821" s="78" t="str">
        <f t="shared" si="89"/>
        <v>2088–2089</v>
      </c>
      <c r="K821" s="78"/>
      <c r="L821" s="89"/>
      <c r="M821" s="78"/>
      <c r="N821" s="87"/>
      <c r="O821" s="79"/>
      <c r="Q821" s="46"/>
    </row>
    <row r="822" spans="1:17" s="40" customFormat="1" ht="20.25" customHeight="1" x14ac:dyDescent="0.2">
      <c r="A822" s="41">
        <v>68942</v>
      </c>
      <c r="B822" s="42">
        <f t="shared" si="85"/>
        <v>0</v>
      </c>
      <c r="C822" s="117"/>
      <c r="D822" s="43">
        <f t="shared" si="86"/>
        <v>0</v>
      </c>
      <c r="E822" s="44">
        <f t="shared" si="84"/>
        <v>0</v>
      </c>
      <c r="F822" s="43">
        <f t="shared" si="87"/>
        <v>0</v>
      </c>
      <c r="G822" s="45" t="e">
        <f>IF(AND(C822&lt;&gt;"",SUM(G$27:G821)&lt;E$19),$E$19/$E$23,0)</f>
        <v>#N/A</v>
      </c>
      <c r="H822" s="43">
        <f t="shared" si="88"/>
        <v>0</v>
      </c>
      <c r="I822" s="43">
        <f t="shared" si="90"/>
        <v>0</v>
      </c>
      <c r="J822" s="78" t="str">
        <f t="shared" si="89"/>
        <v>2088–2089</v>
      </c>
      <c r="K822" s="78"/>
      <c r="L822" s="89"/>
      <c r="M822" s="78"/>
      <c r="N822" s="87"/>
      <c r="O822" s="79"/>
      <c r="Q822" s="46"/>
    </row>
    <row r="823" spans="1:17" s="40" customFormat="1" ht="20.25" customHeight="1" x14ac:dyDescent="0.2">
      <c r="A823" s="41">
        <v>68973</v>
      </c>
      <c r="B823" s="42">
        <f t="shared" si="85"/>
        <v>0</v>
      </c>
      <c r="C823" s="117"/>
      <c r="D823" s="43">
        <f t="shared" si="86"/>
        <v>0</v>
      </c>
      <c r="E823" s="44">
        <f t="shared" si="84"/>
        <v>0</v>
      </c>
      <c r="F823" s="43">
        <f t="shared" si="87"/>
        <v>0</v>
      </c>
      <c r="G823" s="45" t="e">
        <f>IF(AND(C823&lt;&gt;"",SUM(G$27:G822)&lt;E$19),$E$19/$E$23,0)</f>
        <v>#N/A</v>
      </c>
      <c r="H823" s="43">
        <f t="shared" si="88"/>
        <v>0</v>
      </c>
      <c r="I823" s="43">
        <f t="shared" si="90"/>
        <v>0</v>
      </c>
      <c r="J823" s="78" t="str">
        <f t="shared" si="89"/>
        <v>2088–2089</v>
      </c>
      <c r="K823" s="78"/>
      <c r="L823" s="89"/>
      <c r="M823" s="78"/>
      <c r="N823" s="87"/>
      <c r="O823" s="79"/>
      <c r="Q823" s="46"/>
    </row>
    <row r="824" spans="1:17" s="40" customFormat="1" ht="20.25" customHeight="1" x14ac:dyDescent="0.2">
      <c r="A824" s="41">
        <v>69003</v>
      </c>
      <c r="B824" s="42">
        <f t="shared" si="85"/>
        <v>0</v>
      </c>
      <c r="C824" s="117"/>
      <c r="D824" s="43">
        <f t="shared" si="86"/>
        <v>0</v>
      </c>
      <c r="E824" s="44">
        <f t="shared" si="84"/>
        <v>0</v>
      </c>
      <c r="F824" s="43">
        <f t="shared" si="87"/>
        <v>0</v>
      </c>
      <c r="G824" s="45" t="e">
        <f>IF(AND(C824&lt;&gt;"",SUM(G$27:G823)&lt;E$19),$E$19/$E$23,0)</f>
        <v>#N/A</v>
      </c>
      <c r="H824" s="43">
        <f t="shared" si="88"/>
        <v>0</v>
      </c>
      <c r="I824" s="43">
        <f t="shared" si="90"/>
        <v>0</v>
      </c>
      <c r="J824" s="78" t="str">
        <f t="shared" si="89"/>
        <v>2088–2089</v>
      </c>
      <c r="K824" s="78"/>
      <c r="L824" s="89"/>
      <c r="M824" s="78"/>
      <c r="N824" s="87"/>
      <c r="O824" s="79"/>
      <c r="Q824" s="46"/>
    </row>
    <row r="825" spans="1:17" s="40" customFormat="1" ht="20.25" customHeight="1" x14ac:dyDescent="0.2">
      <c r="A825" s="41">
        <v>69034</v>
      </c>
      <c r="B825" s="42">
        <f t="shared" si="85"/>
        <v>0</v>
      </c>
      <c r="C825" s="117"/>
      <c r="D825" s="43">
        <f t="shared" si="86"/>
        <v>0</v>
      </c>
      <c r="E825" s="44">
        <f t="shared" si="84"/>
        <v>0</v>
      </c>
      <c r="F825" s="43">
        <f t="shared" si="87"/>
        <v>0</v>
      </c>
      <c r="G825" s="45" t="e">
        <f>IF(AND(C825&lt;&gt;"",SUM(G$27:G824)&lt;E$19),$E$19/$E$23,0)</f>
        <v>#N/A</v>
      </c>
      <c r="H825" s="43">
        <f t="shared" si="88"/>
        <v>0</v>
      </c>
      <c r="I825" s="43">
        <f t="shared" si="90"/>
        <v>0</v>
      </c>
      <c r="J825" s="78" t="str">
        <f t="shared" si="89"/>
        <v>2088–2089</v>
      </c>
      <c r="K825" s="78"/>
      <c r="L825" s="89"/>
      <c r="M825" s="78"/>
      <c r="N825" s="87"/>
      <c r="O825" s="79"/>
      <c r="Q825" s="46"/>
    </row>
    <row r="826" spans="1:17" s="40" customFormat="1" ht="20.25" customHeight="1" x14ac:dyDescent="0.2">
      <c r="A826" s="41">
        <v>69065</v>
      </c>
      <c r="B826" s="42">
        <f t="shared" si="85"/>
        <v>0</v>
      </c>
      <c r="C826" s="117"/>
      <c r="D826" s="43">
        <f t="shared" si="86"/>
        <v>0</v>
      </c>
      <c r="E826" s="44">
        <f t="shared" si="84"/>
        <v>0</v>
      </c>
      <c r="F826" s="43">
        <f t="shared" si="87"/>
        <v>0</v>
      </c>
      <c r="G826" s="45" t="e">
        <f>IF(AND(C826&lt;&gt;"",SUM(G$27:G825)&lt;E$19),$E$19/$E$23,0)</f>
        <v>#N/A</v>
      </c>
      <c r="H826" s="43">
        <f t="shared" si="88"/>
        <v>0</v>
      </c>
      <c r="I826" s="43">
        <f t="shared" si="90"/>
        <v>0</v>
      </c>
      <c r="J826" s="78" t="str">
        <f t="shared" si="89"/>
        <v>2088–2089</v>
      </c>
      <c r="K826" s="78"/>
      <c r="L826" s="89"/>
      <c r="M826" s="78"/>
      <c r="N826" s="87"/>
      <c r="O826" s="79"/>
      <c r="Q826" s="46"/>
    </row>
    <row r="827" spans="1:17" s="40" customFormat="1" ht="20.25" customHeight="1" x14ac:dyDescent="0.2">
      <c r="A827" s="41">
        <v>69093</v>
      </c>
      <c r="B827" s="42">
        <f t="shared" si="85"/>
        <v>0</v>
      </c>
      <c r="C827" s="117"/>
      <c r="D827" s="43">
        <f t="shared" si="86"/>
        <v>0</v>
      </c>
      <c r="E827" s="44">
        <f t="shared" si="84"/>
        <v>0</v>
      </c>
      <c r="F827" s="43">
        <f t="shared" si="87"/>
        <v>0</v>
      </c>
      <c r="G827" s="45" t="e">
        <f>IF(AND(C827&lt;&gt;"",SUM(G$27:G826)&lt;E$19),$E$19/$E$23,0)</f>
        <v>#N/A</v>
      </c>
      <c r="H827" s="43">
        <f t="shared" si="88"/>
        <v>0</v>
      </c>
      <c r="I827" s="43">
        <f t="shared" si="90"/>
        <v>0</v>
      </c>
      <c r="J827" s="78" t="str">
        <f t="shared" si="89"/>
        <v>2088–2089</v>
      </c>
      <c r="K827" s="78"/>
      <c r="L827" s="89"/>
      <c r="M827" s="78"/>
      <c r="N827" s="87"/>
      <c r="O827" s="79"/>
      <c r="Q827" s="46"/>
    </row>
    <row r="828" spans="1:17" s="40" customFormat="1" ht="20.25" customHeight="1" x14ac:dyDescent="0.2">
      <c r="A828" s="41">
        <v>69124</v>
      </c>
      <c r="B828" s="42">
        <f t="shared" si="85"/>
        <v>0</v>
      </c>
      <c r="C828" s="117"/>
      <c r="D828" s="43">
        <f t="shared" si="86"/>
        <v>0</v>
      </c>
      <c r="E828" s="44">
        <f t="shared" si="84"/>
        <v>0</v>
      </c>
      <c r="F828" s="43">
        <f t="shared" si="87"/>
        <v>0</v>
      </c>
      <c r="G828" s="45" t="e">
        <f>IF(AND(C828&lt;&gt;"",SUM(G$27:G827)&lt;E$19),$E$19/$E$23,0)</f>
        <v>#N/A</v>
      </c>
      <c r="H828" s="43">
        <f t="shared" si="88"/>
        <v>0</v>
      </c>
      <c r="I828" s="43">
        <f t="shared" si="90"/>
        <v>0</v>
      </c>
      <c r="J828" s="78" t="str">
        <f t="shared" si="89"/>
        <v>2088–2089</v>
      </c>
      <c r="K828" s="78"/>
      <c r="L828" s="89"/>
      <c r="M828" s="78"/>
      <c r="N828" s="87"/>
      <c r="O828" s="79"/>
      <c r="Q828" s="46"/>
    </row>
    <row r="829" spans="1:17" s="40" customFormat="1" ht="20.25" customHeight="1" x14ac:dyDescent="0.2">
      <c r="A829" s="41">
        <v>69154</v>
      </c>
      <c r="B829" s="42">
        <f t="shared" si="85"/>
        <v>0</v>
      </c>
      <c r="C829" s="117"/>
      <c r="D829" s="43">
        <f t="shared" si="86"/>
        <v>0</v>
      </c>
      <c r="E829" s="44">
        <f t="shared" si="84"/>
        <v>0</v>
      </c>
      <c r="F829" s="43">
        <f t="shared" si="87"/>
        <v>0</v>
      </c>
      <c r="G829" s="45" t="e">
        <f>IF(AND(C829&lt;&gt;"",SUM(G$27:G828)&lt;E$19),$E$19/$E$23,0)</f>
        <v>#N/A</v>
      </c>
      <c r="H829" s="43">
        <f t="shared" si="88"/>
        <v>0</v>
      </c>
      <c r="I829" s="43">
        <f t="shared" si="90"/>
        <v>0</v>
      </c>
      <c r="J829" s="78" t="str">
        <f t="shared" si="89"/>
        <v>2088–2089</v>
      </c>
      <c r="K829" s="78"/>
      <c r="L829" s="89"/>
      <c r="M829" s="78"/>
      <c r="N829" s="87"/>
      <c r="O829" s="79"/>
      <c r="Q829" s="46"/>
    </row>
    <row r="830" spans="1:17" s="40" customFormat="1" ht="20.25" customHeight="1" x14ac:dyDescent="0.2">
      <c r="A830" s="41">
        <v>69185</v>
      </c>
      <c r="B830" s="42">
        <f t="shared" si="85"/>
        <v>0</v>
      </c>
      <c r="C830" s="117"/>
      <c r="D830" s="43">
        <f t="shared" si="86"/>
        <v>0</v>
      </c>
      <c r="E830" s="44">
        <f t="shared" si="84"/>
        <v>0</v>
      </c>
      <c r="F830" s="43">
        <f t="shared" si="87"/>
        <v>0</v>
      </c>
      <c r="G830" s="45" t="e">
        <f>IF(AND(C830&lt;&gt;"",SUM(G$27:G829)&lt;E$19),$E$19/$E$23,0)</f>
        <v>#N/A</v>
      </c>
      <c r="H830" s="43">
        <f t="shared" si="88"/>
        <v>0</v>
      </c>
      <c r="I830" s="43">
        <f t="shared" si="90"/>
        <v>0</v>
      </c>
      <c r="J830" s="78" t="str">
        <f t="shared" si="89"/>
        <v>2088–2089</v>
      </c>
      <c r="K830" s="78"/>
      <c r="L830" s="89"/>
      <c r="M830" s="78"/>
      <c r="N830" s="87"/>
      <c r="O830" s="79"/>
      <c r="Q830" s="46"/>
    </row>
    <row r="831" spans="1:17" s="40" customFormat="1" ht="20.25" customHeight="1" x14ac:dyDescent="0.2">
      <c r="A831" s="41">
        <v>69215</v>
      </c>
      <c r="B831" s="42">
        <f t="shared" si="85"/>
        <v>0</v>
      </c>
      <c r="C831" s="117"/>
      <c r="D831" s="43">
        <f t="shared" si="86"/>
        <v>0</v>
      </c>
      <c r="E831" s="44">
        <f t="shared" si="84"/>
        <v>0</v>
      </c>
      <c r="F831" s="43">
        <f t="shared" si="87"/>
        <v>0</v>
      </c>
      <c r="G831" s="45" t="e">
        <f>IF(AND(C831&lt;&gt;"",SUM(G$27:G830)&lt;E$19),$E$19/$E$23,0)</f>
        <v>#N/A</v>
      </c>
      <c r="H831" s="43">
        <f t="shared" si="88"/>
        <v>0</v>
      </c>
      <c r="I831" s="43">
        <f t="shared" si="90"/>
        <v>0</v>
      </c>
      <c r="J831" s="78" t="str">
        <f t="shared" si="89"/>
        <v>2089–2090</v>
      </c>
      <c r="K831" s="78"/>
      <c r="L831" s="89"/>
      <c r="M831" s="78"/>
      <c r="N831" s="87"/>
      <c r="O831" s="79"/>
      <c r="Q831" s="46"/>
    </row>
    <row r="832" spans="1:17" s="40" customFormat="1" ht="20.25" customHeight="1" x14ac:dyDescent="0.2">
      <c r="A832" s="41">
        <v>69246</v>
      </c>
      <c r="B832" s="42">
        <f t="shared" si="85"/>
        <v>0</v>
      </c>
      <c r="C832" s="117"/>
      <c r="D832" s="43">
        <f t="shared" si="86"/>
        <v>0</v>
      </c>
      <c r="E832" s="44">
        <f t="shared" si="84"/>
        <v>0</v>
      </c>
      <c r="F832" s="43">
        <f t="shared" si="87"/>
        <v>0</v>
      </c>
      <c r="G832" s="45" t="e">
        <f>IF(AND(C832&lt;&gt;"",SUM(G$27:G831)&lt;E$19),$E$19/$E$23,0)</f>
        <v>#N/A</v>
      </c>
      <c r="H832" s="43">
        <f t="shared" si="88"/>
        <v>0</v>
      </c>
      <c r="I832" s="43">
        <f t="shared" si="90"/>
        <v>0</v>
      </c>
      <c r="J832" s="78" t="str">
        <f t="shared" si="89"/>
        <v>2089–2090</v>
      </c>
      <c r="K832" s="78"/>
      <c r="L832" s="89"/>
      <c r="M832" s="78"/>
      <c r="N832" s="87"/>
      <c r="O832" s="79"/>
      <c r="Q832" s="46"/>
    </row>
    <row r="833" spans="1:17" s="40" customFormat="1" ht="20.25" customHeight="1" x14ac:dyDescent="0.2">
      <c r="A833" s="41">
        <v>69277</v>
      </c>
      <c r="B833" s="42">
        <f t="shared" si="85"/>
        <v>0</v>
      </c>
      <c r="C833" s="117"/>
      <c r="D833" s="43">
        <f t="shared" si="86"/>
        <v>0</v>
      </c>
      <c r="E833" s="44">
        <f t="shared" si="84"/>
        <v>0</v>
      </c>
      <c r="F833" s="43">
        <f t="shared" si="87"/>
        <v>0</v>
      </c>
      <c r="G833" s="45" t="e">
        <f>IF(AND(C833&lt;&gt;"",SUM(G$27:G832)&lt;E$19),$E$19/$E$23,0)</f>
        <v>#N/A</v>
      </c>
      <c r="H833" s="43">
        <f t="shared" si="88"/>
        <v>0</v>
      </c>
      <c r="I833" s="43">
        <f t="shared" si="90"/>
        <v>0</v>
      </c>
      <c r="J833" s="78" t="str">
        <f t="shared" si="89"/>
        <v>2089–2090</v>
      </c>
      <c r="K833" s="78"/>
      <c r="L833" s="89"/>
      <c r="M833" s="78"/>
      <c r="N833" s="87"/>
      <c r="O833" s="79"/>
      <c r="Q833" s="46"/>
    </row>
    <row r="834" spans="1:17" s="40" customFormat="1" ht="20.25" customHeight="1" x14ac:dyDescent="0.2">
      <c r="A834" s="41">
        <v>69307</v>
      </c>
      <c r="B834" s="42">
        <f t="shared" si="85"/>
        <v>0</v>
      </c>
      <c r="C834" s="117"/>
      <c r="D834" s="43">
        <f t="shared" si="86"/>
        <v>0</v>
      </c>
      <c r="E834" s="44">
        <f t="shared" si="84"/>
        <v>0</v>
      </c>
      <c r="F834" s="43">
        <f t="shared" si="87"/>
        <v>0</v>
      </c>
      <c r="G834" s="45" t="e">
        <f>IF(AND(C834&lt;&gt;"",SUM(G$27:G833)&lt;E$19),$E$19/$E$23,0)</f>
        <v>#N/A</v>
      </c>
      <c r="H834" s="43">
        <f t="shared" si="88"/>
        <v>0</v>
      </c>
      <c r="I834" s="43">
        <f t="shared" si="90"/>
        <v>0</v>
      </c>
      <c r="J834" s="78" t="str">
        <f t="shared" si="89"/>
        <v>2089–2090</v>
      </c>
      <c r="K834" s="78"/>
      <c r="L834" s="89"/>
      <c r="M834" s="78"/>
      <c r="N834" s="87"/>
      <c r="O834" s="79"/>
      <c r="Q834" s="46"/>
    </row>
    <row r="835" spans="1:17" s="40" customFormat="1" ht="20.25" customHeight="1" x14ac:dyDescent="0.2">
      <c r="A835" s="41">
        <v>69338</v>
      </c>
      <c r="B835" s="42">
        <f t="shared" si="85"/>
        <v>0</v>
      </c>
      <c r="C835" s="117"/>
      <c r="D835" s="43">
        <f t="shared" si="86"/>
        <v>0</v>
      </c>
      <c r="E835" s="44">
        <f t="shared" si="84"/>
        <v>0</v>
      </c>
      <c r="F835" s="43">
        <f t="shared" si="87"/>
        <v>0</v>
      </c>
      <c r="G835" s="45" t="e">
        <f>IF(AND(C835&lt;&gt;"",SUM(G$27:G834)&lt;E$19),$E$19/$E$23,0)</f>
        <v>#N/A</v>
      </c>
      <c r="H835" s="43">
        <f t="shared" si="88"/>
        <v>0</v>
      </c>
      <c r="I835" s="43">
        <f t="shared" si="90"/>
        <v>0</v>
      </c>
      <c r="J835" s="78" t="str">
        <f t="shared" si="89"/>
        <v>2089–2090</v>
      </c>
      <c r="K835" s="78"/>
      <c r="L835" s="89"/>
      <c r="M835" s="78"/>
      <c r="N835" s="87"/>
      <c r="O835" s="79"/>
      <c r="Q835" s="46"/>
    </row>
    <row r="836" spans="1:17" s="40" customFormat="1" ht="20.25" customHeight="1" x14ac:dyDescent="0.2">
      <c r="A836" s="41">
        <v>69368</v>
      </c>
      <c r="B836" s="42">
        <f t="shared" si="85"/>
        <v>0</v>
      </c>
      <c r="C836" s="117"/>
      <c r="D836" s="43">
        <f t="shared" si="86"/>
        <v>0</v>
      </c>
      <c r="E836" s="44">
        <f t="shared" si="84"/>
        <v>0</v>
      </c>
      <c r="F836" s="43">
        <f t="shared" si="87"/>
        <v>0</v>
      </c>
      <c r="G836" s="45" t="e">
        <f>IF(AND(C836&lt;&gt;"",SUM(G$27:G835)&lt;E$19),$E$19/$E$23,0)</f>
        <v>#N/A</v>
      </c>
      <c r="H836" s="43">
        <f t="shared" si="88"/>
        <v>0</v>
      </c>
      <c r="I836" s="43">
        <f t="shared" si="90"/>
        <v>0</v>
      </c>
      <c r="J836" s="78" t="str">
        <f t="shared" si="89"/>
        <v>2089–2090</v>
      </c>
      <c r="K836" s="78"/>
      <c r="L836" s="89"/>
      <c r="M836" s="78"/>
      <c r="N836" s="87"/>
      <c r="O836" s="79"/>
      <c r="Q836" s="46"/>
    </row>
    <row r="837" spans="1:17" s="40" customFormat="1" ht="20.25" customHeight="1" x14ac:dyDescent="0.2">
      <c r="A837" s="41">
        <v>69399</v>
      </c>
      <c r="B837" s="42">
        <f t="shared" si="85"/>
        <v>0</v>
      </c>
      <c r="C837" s="117"/>
      <c r="D837" s="43">
        <f t="shared" si="86"/>
        <v>0</v>
      </c>
      <c r="E837" s="44">
        <f t="shared" si="84"/>
        <v>0</v>
      </c>
      <c r="F837" s="43">
        <f t="shared" si="87"/>
        <v>0</v>
      </c>
      <c r="G837" s="45" t="e">
        <f>IF(AND(C837&lt;&gt;"",SUM(G$27:G836)&lt;E$19),$E$19/$E$23,0)</f>
        <v>#N/A</v>
      </c>
      <c r="H837" s="43">
        <f t="shared" si="88"/>
        <v>0</v>
      </c>
      <c r="I837" s="43">
        <f t="shared" si="90"/>
        <v>0</v>
      </c>
      <c r="J837" s="78" t="str">
        <f t="shared" si="89"/>
        <v>2089–2090</v>
      </c>
      <c r="K837" s="78"/>
      <c r="L837" s="89"/>
      <c r="M837" s="78"/>
      <c r="N837" s="87"/>
      <c r="O837" s="79"/>
      <c r="Q837" s="46"/>
    </row>
    <row r="838" spans="1:17" s="40" customFormat="1" ht="20.25" customHeight="1" x14ac:dyDescent="0.2">
      <c r="A838" s="41">
        <v>69430</v>
      </c>
      <c r="B838" s="42">
        <f t="shared" si="85"/>
        <v>0</v>
      </c>
      <c r="C838" s="117"/>
      <c r="D838" s="43">
        <f t="shared" si="86"/>
        <v>0</v>
      </c>
      <c r="E838" s="44">
        <f t="shared" si="84"/>
        <v>0</v>
      </c>
      <c r="F838" s="43">
        <f t="shared" si="87"/>
        <v>0</v>
      </c>
      <c r="G838" s="45" t="e">
        <f>IF(AND(C838&lt;&gt;"",SUM(G$27:G837)&lt;E$19),$E$19/$E$23,0)</f>
        <v>#N/A</v>
      </c>
      <c r="H838" s="43">
        <f t="shared" si="88"/>
        <v>0</v>
      </c>
      <c r="I838" s="43">
        <f t="shared" si="90"/>
        <v>0</v>
      </c>
      <c r="J838" s="78" t="str">
        <f t="shared" si="89"/>
        <v>2089–2090</v>
      </c>
      <c r="K838" s="78"/>
      <c r="L838" s="89"/>
      <c r="M838" s="78"/>
      <c r="N838" s="87"/>
      <c r="O838" s="79"/>
      <c r="Q838" s="46"/>
    </row>
    <row r="839" spans="1:17" s="40" customFormat="1" ht="20.25" customHeight="1" x14ac:dyDescent="0.2">
      <c r="A839" s="41">
        <v>69458</v>
      </c>
      <c r="B839" s="42">
        <f t="shared" si="85"/>
        <v>0</v>
      </c>
      <c r="C839" s="117"/>
      <c r="D839" s="43">
        <f t="shared" si="86"/>
        <v>0</v>
      </c>
      <c r="E839" s="44">
        <f t="shared" si="84"/>
        <v>0</v>
      </c>
      <c r="F839" s="43">
        <f t="shared" si="87"/>
        <v>0</v>
      </c>
      <c r="G839" s="45" t="e">
        <f>IF(AND(C839&lt;&gt;"",SUM(G$27:G838)&lt;E$19),$E$19/$E$23,0)</f>
        <v>#N/A</v>
      </c>
      <c r="H839" s="43">
        <f t="shared" si="88"/>
        <v>0</v>
      </c>
      <c r="I839" s="43">
        <f t="shared" si="90"/>
        <v>0</v>
      </c>
      <c r="J839" s="78" t="str">
        <f t="shared" si="89"/>
        <v>2089–2090</v>
      </c>
      <c r="K839" s="78"/>
      <c r="L839" s="89"/>
      <c r="M839" s="78"/>
      <c r="N839" s="87"/>
      <c r="O839" s="79"/>
      <c r="Q839" s="46"/>
    </row>
    <row r="840" spans="1:17" s="40" customFormat="1" ht="20.25" customHeight="1" x14ac:dyDescent="0.2">
      <c r="A840" s="41">
        <v>69489</v>
      </c>
      <c r="B840" s="42">
        <f t="shared" si="85"/>
        <v>0</v>
      </c>
      <c r="C840" s="117"/>
      <c r="D840" s="43">
        <f t="shared" si="86"/>
        <v>0</v>
      </c>
      <c r="E840" s="44">
        <f t="shared" si="84"/>
        <v>0</v>
      </c>
      <c r="F840" s="43">
        <f t="shared" si="87"/>
        <v>0</v>
      </c>
      <c r="G840" s="45" t="e">
        <f>IF(AND(C840&lt;&gt;"",SUM(G$27:G839)&lt;E$19),$E$19/$E$23,0)</f>
        <v>#N/A</v>
      </c>
      <c r="H840" s="43">
        <f t="shared" si="88"/>
        <v>0</v>
      </c>
      <c r="I840" s="43">
        <f t="shared" si="90"/>
        <v>0</v>
      </c>
      <c r="J840" s="78" t="str">
        <f t="shared" si="89"/>
        <v>2089–2090</v>
      </c>
      <c r="K840" s="78"/>
      <c r="L840" s="89"/>
      <c r="M840" s="78"/>
      <c r="N840" s="87"/>
      <c r="O840" s="79"/>
      <c r="Q840" s="46"/>
    </row>
    <row r="841" spans="1:17" s="40" customFormat="1" ht="20.25" customHeight="1" x14ac:dyDescent="0.2">
      <c r="A841" s="41">
        <v>69519</v>
      </c>
      <c r="B841" s="42">
        <f t="shared" si="85"/>
        <v>0</v>
      </c>
      <c r="C841" s="117"/>
      <c r="D841" s="43">
        <f t="shared" si="86"/>
        <v>0</v>
      </c>
      <c r="E841" s="44">
        <f t="shared" si="84"/>
        <v>0</v>
      </c>
      <c r="F841" s="43">
        <f t="shared" si="87"/>
        <v>0</v>
      </c>
      <c r="G841" s="45" t="e">
        <f>IF(AND(C841&lt;&gt;"",SUM(G$27:G840)&lt;E$19),$E$19/$E$23,0)</f>
        <v>#N/A</v>
      </c>
      <c r="H841" s="43">
        <f t="shared" si="88"/>
        <v>0</v>
      </c>
      <c r="I841" s="43">
        <f t="shared" si="90"/>
        <v>0</v>
      </c>
      <c r="J841" s="78" t="str">
        <f t="shared" si="89"/>
        <v>2089–2090</v>
      </c>
      <c r="K841" s="78"/>
      <c r="L841" s="89"/>
      <c r="M841" s="78"/>
      <c r="N841" s="87"/>
      <c r="O841" s="79"/>
      <c r="Q841" s="46"/>
    </row>
    <row r="842" spans="1:17" s="40" customFormat="1" ht="20.25" customHeight="1" x14ac:dyDescent="0.2">
      <c r="A842" s="41">
        <v>69550</v>
      </c>
      <c r="B842" s="42">
        <f t="shared" si="85"/>
        <v>0</v>
      </c>
      <c r="C842" s="117"/>
      <c r="D842" s="43">
        <f t="shared" si="86"/>
        <v>0</v>
      </c>
      <c r="E842" s="44">
        <f t="shared" si="84"/>
        <v>0</v>
      </c>
      <c r="F842" s="43">
        <f t="shared" si="87"/>
        <v>0</v>
      </c>
      <c r="G842" s="45" t="e">
        <f>IF(AND(C842&lt;&gt;"",SUM(G$27:G841)&lt;E$19),$E$19/$E$23,0)</f>
        <v>#N/A</v>
      </c>
      <c r="H842" s="43">
        <f t="shared" si="88"/>
        <v>0</v>
      </c>
      <c r="I842" s="43">
        <f t="shared" si="90"/>
        <v>0</v>
      </c>
      <c r="J842" s="78" t="str">
        <f t="shared" si="89"/>
        <v>2089–2090</v>
      </c>
      <c r="K842" s="78"/>
      <c r="L842" s="89"/>
      <c r="M842" s="78"/>
      <c r="N842" s="87"/>
      <c r="O842" s="79"/>
      <c r="Q842" s="46"/>
    </row>
    <row r="843" spans="1:17" s="40" customFormat="1" ht="20.25" customHeight="1" x14ac:dyDescent="0.2">
      <c r="A843" s="41">
        <v>69580</v>
      </c>
      <c r="B843" s="42">
        <f t="shared" si="85"/>
        <v>0</v>
      </c>
      <c r="C843" s="117"/>
      <c r="D843" s="43">
        <f t="shared" si="86"/>
        <v>0</v>
      </c>
      <c r="E843" s="44">
        <f t="shared" si="84"/>
        <v>0</v>
      </c>
      <c r="F843" s="43">
        <f t="shared" si="87"/>
        <v>0</v>
      </c>
      <c r="G843" s="45" t="e">
        <f>IF(AND(C843&lt;&gt;"",SUM(G$27:G842)&lt;E$19),$E$19/$E$23,0)</f>
        <v>#N/A</v>
      </c>
      <c r="H843" s="43">
        <f t="shared" si="88"/>
        <v>0</v>
      </c>
      <c r="I843" s="43">
        <f t="shared" si="90"/>
        <v>0</v>
      </c>
      <c r="J843" s="78" t="str">
        <f t="shared" si="89"/>
        <v>2090–2091</v>
      </c>
      <c r="K843" s="78"/>
      <c r="L843" s="89"/>
      <c r="M843" s="78"/>
      <c r="N843" s="87"/>
      <c r="O843" s="79"/>
      <c r="Q843" s="46"/>
    </row>
    <row r="844" spans="1:17" s="40" customFormat="1" ht="20.25" customHeight="1" x14ac:dyDescent="0.2">
      <c r="A844" s="41">
        <v>69611</v>
      </c>
      <c r="B844" s="42">
        <f t="shared" si="85"/>
        <v>0</v>
      </c>
      <c r="C844" s="117"/>
      <c r="D844" s="43">
        <f t="shared" si="86"/>
        <v>0</v>
      </c>
      <c r="E844" s="44">
        <f t="shared" si="84"/>
        <v>0</v>
      </c>
      <c r="F844" s="43">
        <f t="shared" si="87"/>
        <v>0</v>
      </c>
      <c r="G844" s="45" t="e">
        <f>IF(AND(C844&lt;&gt;"",SUM(G$27:G843)&lt;E$19),$E$19/$E$23,0)</f>
        <v>#N/A</v>
      </c>
      <c r="H844" s="43">
        <f t="shared" si="88"/>
        <v>0</v>
      </c>
      <c r="I844" s="43">
        <f t="shared" si="90"/>
        <v>0</v>
      </c>
      <c r="J844" s="78" t="str">
        <f t="shared" si="89"/>
        <v>2090–2091</v>
      </c>
      <c r="K844" s="78"/>
      <c r="L844" s="89"/>
      <c r="M844" s="78"/>
      <c r="N844" s="87"/>
      <c r="O844" s="79"/>
      <c r="Q844" s="46"/>
    </row>
    <row r="845" spans="1:17" s="40" customFormat="1" ht="20.25" customHeight="1" x14ac:dyDescent="0.2">
      <c r="A845" s="41">
        <v>69642</v>
      </c>
      <c r="B845" s="42">
        <f t="shared" si="85"/>
        <v>0</v>
      </c>
      <c r="C845" s="117"/>
      <c r="D845" s="43">
        <f t="shared" si="86"/>
        <v>0</v>
      </c>
      <c r="E845" s="44">
        <f t="shared" si="84"/>
        <v>0</v>
      </c>
      <c r="F845" s="43">
        <f t="shared" si="87"/>
        <v>0</v>
      </c>
      <c r="G845" s="45" t="e">
        <f>IF(AND(C845&lt;&gt;"",SUM(G$27:G844)&lt;E$19),$E$19/$E$23,0)</f>
        <v>#N/A</v>
      </c>
      <c r="H845" s="43">
        <f t="shared" si="88"/>
        <v>0</v>
      </c>
      <c r="I845" s="43">
        <f t="shared" si="90"/>
        <v>0</v>
      </c>
      <c r="J845" s="78" t="str">
        <f t="shared" si="89"/>
        <v>2090–2091</v>
      </c>
      <c r="K845" s="78"/>
      <c r="L845" s="89"/>
      <c r="M845" s="78"/>
      <c r="N845" s="87"/>
      <c r="O845" s="79"/>
      <c r="Q845" s="46"/>
    </row>
    <row r="846" spans="1:17" s="40" customFormat="1" ht="20.25" customHeight="1" x14ac:dyDescent="0.2">
      <c r="A846" s="41">
        <v>69672</v>
      </c>
      <c r="B846" s="42">
        <f t="shared" si="85"/>
        <v>0</v>
      </c>
      <c r="C846" s="117"/>
      <c r="D846" s="43">
        <f t="shared" si="86"/>
        <v>0</v>
      </c>
      <c r="E846" s="44">
        <f t="shared" si="84"/>
        <v>0</v>
      </c>
      <c r="F846" s="43">
        <f t="shared" si="87"/>
        <v>0</v>
      </c>
      <c r="G846" s="45" t="e">
        <f>IF(AND(C846&lt;&gt;"",SUM(G$27:G845)&lt;E$19),$E$19/$E$23,0)</f>
        <v>#N/A</v>
      </c>
      <c r="H846" s="43">
        <f t="shared" si="88"/>
        <v>0</v>
      </c>
      <c r="I846" s="43">
        <f t="shared" si="90"/>
        <v>0</v>
      </c>
      <c r="J846" s="78" t="str">
        <f t="shared" si="89"/>
        <v>2090–2091</v>
      </c>
      <c r="K846" s="78"/>
      <c r="L846" s="89"/>
      <c r="M846" s="78"/>
      <c r="N846" s="87"/>
      <c r="O846" s="79"/>
      <c r="Q846" s="46"/>
    </row>
    <row r="847" spans="1:17" s="40" customFormat="1" ht="20.25" customHeight="1" x14ac:dyDescent="0.2">
      <c r="A847" s="41">
        <v>69703</v>
      </c>
      <c r="B847" s="42">
        <f t="shared" si="85"/>
        <v>0</v>
      </c>
      <c r="C847" s="117"/>
      <c r="D847" s="43">
        <f t="shared" si="86"/>
        <v>0</v>
      </c>
      <c r="E847" s="44">
        <f t="shared" si="84"/>
        <v>0</v>
      </c>
      <c r="F847" s="43">
        <f t="shared" si="87"/>
        <v>0</v>
      </c>
      <c r="G847" s="45" t="e">
        <f>IF(AND(C847&lt;&gt;"",SUM(G$27:G846)&lt;E$19),$E$19/$E$23,0)</f>
        <v>#N/A</v>
      </c>
      <c r="H847" s="43">
        <f t="shared" si="88"/>
        <v>0</v>
      </c>
      <c r="I847" s="43">
        <f t="shared" si="90"/>
        <v>0</v>
      </c>
      <c r="J847" s="78" t="str">
        <f t="shared" si="89"/>
        <v>2090–2091</v>
      </c>
      <c r="K847" s="78"/>
      <c r="L847" s="89"/>
      <c r="M847" s="78"/>
      <c r="N847" s="87"/>
      <c r="O847" s="79"/>
      <c r="Q847" s="46"/>
    </row>
    <row r="848" spans="1:17" s="40" customFormat="1" ht="20.25" customHeight="1" x14ac:dyDescent="0.2">
      <c r="A848" s="41">
        <v>69733</v>
      </c>
      <c r="B848" s="42">
        <f t="shared" si="85"/>
        <v>0</v>
      </c>
      <c r="C848" s="117"/>
      <c r="D848" s="43">
        <f t="shared" si="86"/>
        <v>0</v>
      </c>
      <c r="E848" s="44">
        <f t="shared" si="84"/>
        <v>0</v>
      </c>
      <c r="F848" s="43">
        <f t="shared" si="87"/>
        <v>0</v>
      </c>
      <c r="G848" s="45" t="e">
        <f>IF(AND(C848&lt;&gt;"",SUM(G$27:G847)&lt;E$19),$E$19/$E$23,0)</f>
        <v>#N/A</v>
      </c>
      <c r="H848" s="43">
        <f t="shared" si="88"/>
        <v>0</v>
      </c>
      <c r="I848" s="43">
        <f t="shared" si="90"/>
        <v>0</v>
      </c>
      <c r="J848" s="78" t="str">
        <f t="shared" si="89"/>
        <v>2090–2091</v>
      </c>
      <c r="K848" s="78"/>
      <c r="L848" s="89"/>
      <c r="M848" s="78"/>
      <c r="N848" s="87"/>
      <c r="O848" s="79"/>
      <c r="Q848" s="46"/>
    </row>
    <row r="849" spans="1:17" s="40" customFormat="1" ht="20.25" customHeight="1" x14ac:dyDescent="0.2">
      <c r="A849" s="41">
        <v>69764</v>
      </c>
      <c r="B849" s="42">
        <f t="shared" si="85"/>
        <v>0</v>
      </c>
      <c r="C849" s="117"/>
      <c r="D849" s="43">
        <f t="shared" si="86"/>
        <v>0</v>
      </c>
      <c r="E849" s="44">
        <f t="shared" si="84"/>
        <v>0</v>
      </c>
      <c r="F849" s="43">
        <f t="shared" si="87"/>
        <v>0</v>
      </c>
      <c r="G849" s="45" t="e">
        <f>IF(AND(C849&lt;&gt;"",SUM(G$27:G848)&lt;E$19),$E$19/$E$23,0)</f>
        <v>#N/A</v>
      </c>
      <c r="H849" s="43">
        <f t="shared" si="88"/>
        <v>0</v>
      </c>
      <c r="I849" s="43">
        <f t="shared" si="90"/>
        <v>0</v>
      </c>
      <c r="J849" s="78" t="str">
        <f t="shared" si="89"/>
        <v>2090–2091</v>
      </c>
      <c r="K849" s="78"/>
      <c r="L849" s="89"/>
      <c r="M849" s="78"/>
      <c r="N849" s="87"/>
      <c r="O849" s="79"/>
      <c r="Q849" s="46"/>
    </row>
    <row r="850" spans="1:17" s="40" customFormat="1" ht="20.25" customHeight="1" x14ac:dyDescent="0.2">
      <c r="A850" s="41">
        <v>69795</v>
      </c>
      <c r="B850" s="42">
        <f t="shared" si="85"/>
        <v>0</v>
      </c>
      <c r="C850" s="117"/>
      <c r="D850" s="43">
        <f t="shared" si="86"/>
        <v>0</v>
      </c>
      <c r="E850" s="44">
        <f t="shared" si="84"/>
        <v>0</v>
      </c>
      <c r="F850" s="43">
        <f t="shared" si="87"/>
        <v>0</v>
      </c>
      <c r="G850" s="45" t="e">
        <f>IF(AND(C850&lt;&gt;"",SUM(G$27:G849)&lt;E$19),$E$19/$E$23,0)</f>
        <v>#N/A</v>
      </c>
      <c r="H850" s="43">
        <f t="shared" si="88"/>
        <v>0</v>
      </c>
      <c r="I850" s="43">
        <f t="shared" si="90"/>
        <v>0</v>
      </c>
      <c r="J850" s="78" t="str">
        <f t="shared" si="89"/>
        <v>2090–2091</v>
      </c>
      <c r="K850" s="78"/>
      <c r="L850" s="89"/>
      <c r="M850" s="78"/>
      <c r="N850" s="87"/>
      <c r="O850" s="79"/>
      <c r="Q850" s="46"/>
    </row>
    <row r="851" spans="1:17" s="40" customFormat="1" ht="20.25" customHeight="1" x14ac:dyDescent="0.2">
      <c r="A851" s="41">
        <v>69823</v>
      </c>
      <c r="B851" s="42">
        <f t="shared" si="85"/>
        <v>0</v>
      </c>
      <c r="C851" s="117"/>
      <c r="D851" s="43">
        <f t="shared" si="86"/>
        <v>0</v>
      </c>
      <c r="E851" s="44">
        <f t="shared" si="84"/>
        <v>0</v>
      </c>
      <c r="F851" s="43">
        <f t="shared" si="87"/>
        <v>0</v>
      </c>
      <c r="G851" s="45" t="e">
        <f>IF(AND(C851&lt;&gt;"",SUM(G$27:G850)&lt;E$19),$E$19/$E$23,0)</f>
        <v>#N/A</v>
      </c>
      <c r="H851" s="43">
        <f t="shared" si="88"/>
        <v>0</v>
      </c>
      <c r="I851" s="43">
        <f t="shared" si="90"/>
        <v>0</v>
      </c>
      <c r="J851" s="78" t="str">
        <f t="shared" si="89"/>
        <v>2090–2091</v>
      </c>
      <c r="K851" s="78"/>
      <c r="L851" s="89"/>
      <c r="M851" s="78"/>
      <c r="N851" s="87"/>
      <c r="O851" s="79"/>
      <c r="Q851" s="46"/>
    </row>
    <row r="852" spans="1:17" s="40" customFormat="1" ht="20.25" customHeight="1" x14ac:dyDescent="0.2">
      <c r="A852" s="41">
        <v>69854</v>
      </c>
      <c r="B852" s="42">
        <f t="shared" si="85"/>
        <v>0</v>
      </c>
      <c r="C852" s="117"/>
      <c r="D852" s="43">
        <f t="shared" si="86"/>
        <v>0</v>
      </c>
      <c r="E852" s="44">
        <f t="shared" si="84"/>
        <v>0</v>
      </c>
      <c r="F852" s="43">
        <f t="shared" si="87"/>
        <v>0</v>
      </c>
      <c r="G852" s="45" t="e">
        <f>IF(AND(C852&lt;&gt;"",SUM(G$27:G851)&lt;E$19),$E$19/$E$23,0)</f>
        <v>#N/A</v>
      </c>
      <c r="H852" s="43">
        <f t="shared" si="88"/>
        <v>0</v>
      </c>
      <c r="I852" s="43">
        <f t="shared" si="90"/>
        <v>0</v>
      </c>
      <c r="J852" s="78" t="str">
        <f t="shared" si="89"/>
        <v>2090–2091</v>
      </c>
      <c r="K852" s="78"/>
      <c r="L852" s="89"/>
      <c r="M852" s="78"/>
      <c r="N852" s="87"/>
      <c r="O852" s="79"/>
      <c r="Q852" s="46"/>
    </row>
    <row r="853" spans="1:17" s="40" customFormat="1" ht="20.25" customHeight="1" x14ac:dyDescent="0.2">
      <c r="A853" s="41">
        <v>69884</v>
      </c>
      <c r="B853" s="42">
        <f t="shared" si="85"/>
        <v>0</v>
      </c>
      <c r="C853" s="117"/>
      <c r="D853" s="43">
        <f t="shared" si="86"/>
        <v>0</v>
      </c>
      <c r="E853" s="44">
        <f t="shared" si="84"/>
        <v>0</v>
      </c>
      <c r="F853" s="43">
        <f t="shared" si="87"/>
        <v>0</v>
      </c>
      <c r="G853" s="45" t="e">
        <f>IF(AND(C853&lt;&gt;"",SUM(G$27:G852)&lt;E$19),$E$19/$E$23,0)</f>
        <v>#N/A</v>
      </c>
      <c r="H853" s="43">
        <f t="shared" si="88"/>
        <v>0</v>
      </c>
      <c r="I853" s="43">
        <f t="shared" si="90"/>
        <v>0</v>
      </c>
      <c r="J853" s="78" t="str">
        <f t="shared" si="89"/>
        <v>2090–2091</v>
      </c>
      <c r="K853" s="78"/>
      <c r="L853" s="89"/>
      <c r="M853" s="78"/>
      <c r="N853" s="87"/>
      <c r="O853" s="79"/>
      <c r="Q853" s="46"/>
    </row>
    <row r="854" spans="1:17" s="40" customFormat="1" ht="20.25" customHeight="1" x14ac:dyDescent="0.2">
      <c r="A854" s="41">
        <v>69915</v>
      </c>
      <c r="B854" s="42">
        <f t="shared" si="85"/>
        <v>0</v>
      </c>
      <c r="C854" s="117"/>
      <c r="D854" s="43">
        <f t="shared" si="86"/>
        <v>0</v>
      </c>
      <c r="E854" s="44">
        <f t="shared" si="84"/>
        <v>0</v>
      </c>
      <c r="F854" s="43">
        <f t="shared" si="87"/>
        <v>0</v>
      </c>
      <c r="G854" s="45" t="e">
        <f>IF(AND(C854&lt;&gt;"",SUM(G$27:G853)&lt;E$19),$E$19/$E$23,0)</f>
        <v>#N/A</v>
      </c>
      <c r="H854" s="43">
        <f t="shared" si="88"/>
        <v>0</v>
      </c>
      <c r="I854" s="43">
        <f t="shared" si="90"/>
        <v>0</v>
      </c>
      <c r="J854" s="78" t="str">
        <f t="shared" si="89"/>
        <v>2090–2091</v>
      </c>
      <c r="K854" s="78"/>
      <c r="L854" s="89"/>
      <c r="M854" s="78"/>
      <c r="N854" s="87"/>
      <c r="O854" s="79"/>
      <c r="Q854" s="46"/>
    </row>
    <row r="855" spans="1:17" s="40" customFormat="1" ht="20.25" customHeight="1" x14ac:dyDescent="0.2">
      <c r="A855" s="41">
        <v>69945</v>
      </c>
      <c r="B855" s="42">
        <f t="shared" si="85"/>
        <v>0</v>
      </c>
      <c r="C855" s="117"/>
      <c r="D855" s="43">
        <f t="shared" si="86"/>
        <v>0</v>
      </c>
      <c r="E855" s="44">
        <f t="shared" si="84"/>
        <v>0</v>
      </c>
      <c r="F855" s="43">
        <f t="shared" si="87"/>
        <v>0</v>
      </c>
      <c r="G855" s="45" t="e">
        <f>IF(AND(C855&lt;&gt;"",SUM(G$27:G854)&lt;E$19),$E$19/$E$23,0)</f>
        <v>#N/A</v>
      </c>
      <c r="H855" s="43">
        <f t="shared" si="88"/>
        <v>0</v>
      </c>
      <c r="I855" s="43">
        <f t="shared" si="90"/>
        <v>0</v>
      </c>
      <c r="J855" s="78" t="str">
        <f t="shared" si="89"/>
        <v>2091–2092</v>
      </c>
      <c r="K855" s="78"/>
      <c r="L855" s="89"/>
      <c r="M855" s="78"/>
      <c r="N855" s="87"/>
      <c r="O855" s="79"/>
      <c r="Q855" s="46"/>
    </row>
    <row r="856" spans="1:17" s="40" customFormat="1" ht="20.25" customHeight="1" x14ac:dyDescent="0.2">
      <c r="A856" s="41">
        <v>69976</v>
      </c>
      <c r="B856" s="42">
        <f t="shared" si="85"/>
        <v>0</v>
      </c>
      <c r="C856" s="117"/>
      <c r="D856" s="43">
        <f t="shared" si="86"/>
        <v>0</v>
      </c>
      <c r="E856" s="44">
        <f t="shared" si="84"/>
        <v>0</v>
      </c>
      <c r="F856" s="43">
        <f t="shared" si="87"/>
        <v>0</v>
      </c>
      <c r="G856" s="45" t="e">
        <f>IF(AND(C856&lt;&gt;"",SUM(G$27:G855)&lt;E$19),$E$19/$E$23,0)</f>
        <v>#N/A</v>
      </c>
      <c r="H856" s="43">
        <f t="shared" si="88"/>
        <v>0</v>
      </c>
      <c r="I856" s="43">
        <f t="shared" si="90"/>
        <v>0</v>
      </c>
      <c r="J856" s="78" t="str">
        <f t="shared" si="89"/>
        <v>2091–2092</v>
      </c>
      <c r="K856" s="78"/>
      <c r="L856" s="89"/>
      <c r="M856" s="78"/>
      <c r="N856" s="87"/>
      <c r="O856" s="79"/>
      <c r="Q856" s="46"/>
    </row>
    <row r="857" spans="1:17" s="40" customFormat="1" ht="20.25" customHeight="1" x14ac:dyDescent="0.2">
      <c r="A857" s="41">
        <v>70007</v>
      </c>
      <c r="B857" s="42">
        <f t="shared" si="85"/>
        <v>0</v>
      </c>
      <c r="C857" s="117"/>
      <c r="D857" s="43">
        <f t="shared" si="86"/>
        <v>0</v>
      </c>
      <c r="E857" s="44">
        <f t="shared" si="84"/>
        <v>0</v>
      </c>
      <c r="F857" s="43">
        <f t="shared" si="87"/>
        <v>0</v>
      </c>
      <c r="G857" s="45" t="e">
        <f>IF(AND(C857&lt;&gt;"",SUM(G$27:G856)&lt;E$19),$E$19/$E$23,0)</f>
        <v>#N/A</v>
      </c>
      <c r="H857" s="43">
        <f t="shared" si="88"/>
        <v>0</v>
      </c>
      <c r="I857" s="43">
        <f t="shared" si="90"/>
        <v>0</v>
      </c>
      <c r="J857" s="78" t="str">
        <f t="shared" si="89"/>
        <v>2091–2092</v>
      </c>
      <c r="K857" s="78"/>
      <c r="L857" s="89"/>
      <c r="M857" s="78"/>
      <c r="N857" s="87"/>
      <c r="O857" s="79"/>
      <c r="Q857" s="46"/>
    </row>
    <row r="858" spans="1:17" s="40" customFormat="1" ht="20.25" customHeight="1" x14ac:dyDescent="0.2">
      <c r="A858" s="41">
        <v>70037</v>
      </c>
      <c r="B858" s="42">
        <f t="shared" si="85"/>
        <v>0</v>
      </c>
      <c r="C858" s="117"/>
      <c r="D858" s="43">
        <f t="shared" si="86"/>
        <v>0</v>
      </c>
      <c r="E858" s="44">
        <f t="shared" si="84"/>
        <v>0</v>
      </c>
      <c r="F858" s="43">
        <f t="shared" si="87"/>
        <v>0</v>
      </c>
      <c r="G858" s="45" t="e">
        <f>IF(AND(C858&lt;&gt;"",SUM(G$27:G857)&lt;E$19),$E$19/$E$23,0)</f>
        <v>#N/A</v>
      </c>
      <c r="H858" s="43">
        <f t="shared" si="88"/>
        <v>0</v>
      </c>
      <c r="I858" s="43">
        <f t="shared" si="90"/>
        <v>0</v>
      </c>
      <c r="J858" s="78" t="str">
        <f t="shared" si="89"/>
        <v>2091–2092</v>
      </c>
      <c r="K858" s="78"/>
      <c r="L858" s="89"/>
      <c r="M858" s="78"/>
      <c r="N858" s="87"/>
      <c r="O858" s="79"/>
      <c r="Q858" s="46"/>
    </row>
    <row r="859" spans="1:17" s="40" customFormat="1" ht="20.25" customHeight="1" x14ac:dyDescent="0.2">
      <c r="A859" s="41">
        <v>70068</v>
      </c>
      <c r="B859" s="42">
        <f t="shared" si="85"/>
        <v>0</v>
      </c>
      <c r="C859" s="117"/>
      <c r="D859" s="43">
        <f t="shared" si="86"/>
        <v>0</v>
      </c>
      <c r="E859" s="44">
        <f t="shared" ref="E859:E922" si="91">C859-D859</f>
        <v>0</v>
      </c>
      <c r="F859" s="43">
        <f t="shared" si="87"/>
        <v>0</v>
      </c>
      <c r="G859" s="45" t="e">
        <f>IF(AND(C859&lt;&gt;"",SUM(G$27:G858)&lt;E$19),$E$19/$E$23,0)</f>
        <v>#N/A</v>
      </c>
      <c r="H859" s="43">
        <f t="shared" si="88"/>
        <v>0</v>
      </c>
      <c r="I859" s="43">
        <f t="shared" si="90"/>
        <v>0</v>
      </c>
      <c r="J859" s="78" t="str">
        <f t="shared" si="89"/>
        <v>2091–2092</v>
      </c>
      <c r="K859" s="78"/>
      <c r="L859" s="89"/>
      <c r="M859" s="78"/>
      <c r="N859" s="87"/>
      <c r="O859" s="79"/>
      <c r="Q859" s="46"/>
    </row>
    <row r="860" spans="1:17" s="40" customFormat="1" ht="20.25" customHeight="1" x14ac:dyDescent="0.2">
      <c r="A860" s="41">
        <v>70098</v>
      </c>
      <c r="B860" s="42">
        <f t="shared" ref="B860:B923" si="92">IF(C860&gt;0,C860*-1,C860)</f>
        <v>0</v>
      </c>
      <c r="C860" s="117"/>
      <c r="D860" s="43">
        <f t="shared" ref="D860:D923" si="93">IF(C860="",0,IF($E$15="Beginning",IF(C859&lt;&gt;"",$F859*$E$6/12,0),IF(C859&lt;&gt;"",$F859*$E$6/12,$E$16*$E$6/12)))</f>
        <v>0</v>
      </c>
      <c r="E860" s="44">
        <f t="shared" si="91"/>
        <v>0</v>
      </c>
      <c r="F860" s="43">
        <f t="shared" ref="F860:F923" si="94">IF(C860="",0,IF(C859="",$E$16-E860,IF(C860&lt;&gt;"",F859-E860)))</f>
        <v>0</v>
      </c>
      <c r="G860" s="45" t="e">
        <f>IF(AND(C860&lt;&gt;"",SUM(G$27:G859)&lt;E$19),$E$19/$E$23,0)</f>
        <v>#N/A</v>
      </c>
      <c r="H860" s="43">
        <f t="shared" ref="H860:H923" si="95">IF(C860&lt;&gt;"",G860+H859,0)</f>
        <v>0</v>
      </c>
      <c r="I860" s="43">
        <f t="shared" si="90"/>
        <v>0</v>
      </c>
      <c r="J860" s="78" t="str">
        <f t="shared" ref="J860:J923" si="96">IF(OR(MONTH(A860)=1,MONTH(A860)=2,MONTH(A860)=3,MONTH(A860)=4,MONTH(A860)=5,MONTH(A860)=6),YEAR(A860)-1&amp;"–"&amp;YEAR(A860),YEAR(A860)&amp;"–"&amp;YEAR(A860)+1)</f>
        <v>2091–2092</v>
      </c>
      <c r="K860" s="78"/>
      <c r="L860" s="89"/>
      <c r="M860" s="78"/>
      <c r="N860" s="87"/>
      <c r="O860" s="79"/>
      <c r="Q860" s="46"/>
    </row>
    <row r="861" spans="1:17" s="40" customFormat="1" ht="20.25" customHeight="1" x14ac:dyDescent="0.2">
      <c r="A861" s="41">
        <v>70129</v>
      </c>
      <c r="B861" s="42">
        <f t="shared" si="92"/>
        <v>0</v>
      </c>
      <c r="C861" s="117"/>
      <c r="D861" s="43">
        <f t="shared" si="93"/>
        <v>0</v>
      </c>
      <c r="E861" s="44">
        <f t="shared" si="91"/>
        <v>0</v>
      </c>
      <c r="F861" s="43">
        <f t="shared" si="94"/>
        <v>0</v>
      </c>
      <c r="G861" s="45" t="e">
        <f>IF(AND(C861&lt;&gt;"",SUM(G$27:G860)&lt;E$19),$E$19/$E$23,0)</f>
        <v>#N/A</v>
      </c>
      <c r="H861" s="43">
        <f t="shared" si="95"/>
        <v>0</v>
      </c>
      <c r="I861" s="43">
        <f t="shared" ref="I861:I924" si="97">IF(C861&lt;&gt;"",$E$19-H861,0)</f>
        <v>0</v>
      </c>
      <c r="J861" s="78" t="str">
        <f t="shared" si="96"/>
        <v>2091–2092</v>
      </c>
      <c r="K861" s="78"/>
      <c r="L861" s="89"/>
      <c r="M861" s="78"/>
      <c r="N861" s="87"/>
      <c r="O861" s="79"/>
      <c r="Q861" s="46"/>
    </row>
    <row r="862" spans="1:17" s="40" customFormat="1" ht="20.25" customHeight="1" x14ac:dyDescent="0.2">
      <c r="A862" s="41">
        <v>70160</v>
      </c>
      <c r="B862" s="42">
        <f t="shared" si="92"/>
        <v>0</v>
      </c>
      <c r="C862" s="117"/>
      <c r="D862" s="43">
        <f t="shared" si="93"/>
        <v>0</v>
      </c>
      <c r="E862" s="44">
        <f t="shared" si="91"/>
        <v>0</v>
      </c>
      <c r="F862" s="43">
        <f t="shared" si="94"/>
        <v>0</v>
      </c>
      <c r="G862" s="45" t="e">
        <f>IF(AND(C862&lt;&gt;"",SUM(G$27:G861)&lt;E$19),$E$19/$E$23,0)</f>
        <v>#N/A</v>
      </c>
      <c r="H862" s="43">
        <f t="shared" si="95"/>
        <v>0</v>
      </c>
      <c r="I862" s="43">
        <f t="shared" si="97"/>
        <v>0</v>
      </c>
      <c r="J862" s="78" t="str">
        <f t="shared" si="96"/>
        <v>2091–2092</v>
      </c>
      <c r="K862" s="78"/>
      <c r="L862" s="89"/>
      <c r="M862" s="78"/>
      <c r="N862" s="87"/>
      <c r="O862" s="79"/>
      <c r="Q862" s="46"/>
    </row>
    <row r="863" spans="1:17" s="40" customFormat="1" ht="20.25" customHeight="1" x14ac:dyDescent="0.2">
      <c r="A863" s="41">
        <v>70189</v>
      </c>
      <c r="B863" s="42">
        <f t="shared" si="92"/>
        <v>0</v>
      </c>
      <c r="C863" s="117"/>
      <c r="D863" s="43">
        <f t="shared" si="93"/>
        <v>0</v>
      </c>
      <c r="E863" s="44">
        <f t="shared" si="91"/>
        <v>0</v>
      </c>
      <c r="F863" s="43">
        <f t="shared" si="94"/>
        <v>0</v>
      </c>
      <c r="G863" s="45" t="e">
        <f>IF(AND(C863&lt;&gt;"",SUM(G$27:G862)&lt;E$19),$E$19/$E$23,0)</f>
        <v>#N/A</v>
      </c>
      <c r="H863" s="43">
        <f t="shared" si="95"/>
        <v>0</v>
      </c>
      <c r="I863" s="43">
        <f t="shared" si="97"/>
        <v>0</v>
      </c>
      <c r="J863" s="78" t="str">
        <f t="shared" si="96"/>
        <v>2091–2092</v>
      </c>
      <c r="K863" s="78"/>
      <c r="L863" s="89"/>
      <c r="M863" s="78"/>
      <c r="N863" s="87"/>
      <c r="O863" s="79"/>
      <c r="Q863" s="46"/>
    </row>
    <row r="864" spans="1:17" s="40" customFormat="1" ht="20.25" customHeight="1" x14ac:dyDescent="0.2">
      <c r="A864" s="41">
        <v>70220</v>
      </c>
      <c r="B864" s="42">
        <f t="shared" si="92"/>
        <v>0</v>
      </c>
      <c r="C864" s="117"/>
      <c r="D864" s="43">
        <f t="shared" si="93"/>
        <v>0</v>
      </c>
      <c r="E864" s="44">
        <f t="shared" si="91"/>
        <v>0</v>
      </c>
      <c r="F864" s="43">
        <f t="shared" si="94"/>
        <v>0</v>
      </c>
      <c r="G864" s="45" t="e">
        <f>IF(AND(C864&lt;&gt;"",SUM(G$27:G863)&lt;E$19),$E$19/$E$23,0)</f>
        <v>#N/A</v>
      </c>
      <c r="H864" s="43">
        <f t="shared" si="95"/>
        <v>0</v>
      </c>
      <c r="I864" s="43">
        <f t="shared" si="97"/>
        <v>0</v>
      </c>
      <c r="J864" s="78" t="str">
        <f t="shared" si="96"/>
        <v>2091–2092</v>
      </c>
      <c r="K864" s="78"/>
      <c r="L864" s="89"/>
      <c r="M864" s="78"/>
      <c r="N864" s="87"/>
      <c r="O864" s="79"/>
      <c r="Q864" s="46"/>
    </row>
    <row r="865" spans="1:17" s="40" customFormat="1" ht="20.25" customHeight="1" x14ac:dyDescent="0.2">
      <c r="A865" s="41">
        <v>70250</v>
      </c>
      <c r="B865" s="42">
        <f t="shared" si="92"/>
        <v>0</v>
      </c>
      <c r="C865" s="117"/>
      <c r="D865" s="43">
        <f t="shared" si="93"/>
        <v>0</v>
      </c>
      <c r="E865" s="44">
        <f t="shared" si="91"/>
        <v>0</v>
      </c>
      <c r="F865" s="43">
        <f t="shared" si="94"/>
        <v>0</v>
      </c>
      <c r="G865" s="45" t="e">
        <f>IF(AND(C865&lt;&gt;"",SUM(G$27:G864)&lt;E$19),$E$19/$E$23,0)</f>
        <v>#N/A</v>
      </c>
      <c r="H865" s="43">
        <f t="shared" si="95"/>
        <v>0</v>
      </c>
      <c r="I865" s="43">
        <f t="shared" si="97"/>
        <v>0</v>
      </c>
      <c r="J865" s="78" t="str">
        <f t="shared" si="96"/>
        <v>2091–2092</v>
      </c>
      <c r="K865" s="78"/>
      <c r="L865" s="89"/>
      <c r="M865" s="78"/>
      <c r="N865" s="87"/>
      <c r="O865" s="79"/>
      <c r="Q865" s="46"/>
    </row>
    <row r="866" spans="1:17" s="40" customFormat="1" ht="20.25" customHeight="1" x14ac:dyDescent="0.2">
      <c r="A866" s="41">
        <v>70281</v>
      </c>
      <c r="B866" s="42">
        <f t="shared" si="92"/>
        <v>0</v>
      </c>
      <c r="C866" s="117"/>
      <c r="D866" s="43">
        <f t="shared" si="93"/>
        <v>0</v>
      </c>
      <c r="E866" s="44">
        <f t="shared" si="91"/>
        <v>0</v>
      </c>
      <c r="F866" s="43">
        <f t="shared" si="94"/>
        <v>0</v>
      </c>
      <c r="G866" s="45" t="e">
        <f>IF(AND(C866&lt;&gt;"",SUM(G$27:G865)&lt;E$19),$E$19/$E$23,0)</f>
        <v>#N/A</v>
      </c>
      <c r="H866" s="43">
        <f t="shared" si="95"/>
        <v>0</v>
      </c>
      <c r="I866" s="43">
        <f t="shared" si="97"/>
        <v>0</v>
      </c>
      <c r="J866" s="78" t="str">
        <f t="shared" si="96"/>
        <v>2091–2092</v>
      </c>
      <c r="K866" s="78"/>
      <c r="L866" s="89"/>
      <c r="M866" s="78"/>
      <c r="N866" s="87"/>
      <c r="O866" s="79"/>
      <c r="Q866" s="46"/>
    </row>
    <row r="867" spans="1:17" s="40" customFormat="1" ht="20.25" customHeight="1" x14ac:dyDescent="0.2">
      <c r="A867" s="41">
        <v>70311</v>
      </c>
      <c r="B867" s="42">
        <f t="shared" si="92"/>
        <v>0</v>
      </c>
      <c r="C867" s="117"/>
      <c r="D867" s="43">
        <f t="shared" si="93"/>
        <v>0</v>
      </c>
      <c r="E867" s="44">
        <f t="shared" si="91"/>
        <v>0</v>
      </c>
      <c r="F867" s="43">
        <f t="shared" si="94"/>
        <v>0</v>
      </c>
      <c r="G867" s="45" t="e">
        <f>IF(AND(C867&lt;&gt;"",SUM(G$27:G866)&lt;E$19),$E$19/$E$23,0)</f>
        <v>#N/A</v>
      </c>
      <c r="H867" s="43">
        <f t="shared" si="95"/>
        <v>0</v>
      </c>
      <c r="I867" s="43">
        <f t="shared" si="97"/>
        <v>0</v>
      </c>
      <c r="J867" s="78" t="str">
        <f t="shared" si="96"/>
        <v>2092–2093</v>
      </c>
      <c r="K867" s="78"/>
      <c r="L867" s="89"/>
      <c r="M867" s="78"/>
      <c r="N867" s="87"/>
      <c r="O867" s="79"/>
      <c r="Q867" s="46"/>
    </row>
    <row r="868" spans="1:17" s="40" customFormat="1" ht="20.25" customHeight="1" x14ac:dyDescent="0.2">
      <c r="A868" s="41">
        <v>70342</v>
      </c>
      <c r="B868" s="42">
        <f t="shared" si="92"/>
        <v>0</v>
      </c>
      <c r="C868" s="117"/>
      <c r="D868" s="43">
        <f t="shared" si="93"/>
        <v>0</v>
      </c>
      <c r="E868" s="44">
        <f t="shared" si="91"/>
        <v>0</v>
      </c>
      <c r="F868" s="43">
        <f t="shared" si="94"/>
        <v>0</v>
      </c>
      <c r="G868" s="45" t="e">
        <f>IF(AND(C868&lt;&gt;"",SUM(G$27:G867)&lt;E$19),$E$19/$E$23,0)</f>
        <v>#N/A</v>
      </c>
      <c r="H868" s="43">
        <f t="shared" si="95"/>
        <v>0</v>
      </c>
      <c r="I868" s="43">
        <f t="shared" si="97"/>
        <v>0</v>
      </c>
      <c r="J868" s="78" t="str">
        <f t="shared" si="96"/>
        <v>2092–2093</v>
      </c>
      <c r="K868" s="78"/>
      <c r="L868" s="89"/>
      <c r="M868" s="78"/>
      <c r="N868" s="87"/>
      <c r="O868" s="79"/>
      <c r="Q868" s="46"/>
    </row>
    <row r="869" spans="1:17" s="40" customFormat="1" ht="20.25" customHeight="1" x14ac:dyDescent="0.2">
      <c r="A869" s="41">
        <v>70373</v>
      </c>
      <c r="B869" s="42">
        <f t="shared" si="92"/>
        <v>0</v>
      </c>
      <c r="C869" s="117"/>
      <c r="D869" s="43">
        <f t="shared" si="93"/>
        <v>0</v>
      </c>
      <c r="E869" s="44">
        <f t="shared" si="91"/>
        <v>0</v>
      </c>
      <c r="F869" s="43">
        <f t="shared" si="94"/>
        <v>0</v>
      </c>
      <c r="G869" s="45" t="e">
        <f>IF(AND(C869&lt;&gt;"",SUM(G$27:G868)&lt;E$19),$E$19/$E$23,0)</f>
        <v>#N/A</v>
      </c>
      <c r="H869" s="43">
        <f t="shared" si="95"/>
        <v>0</v>
      </c>
      <c r="I869" s="43">
        <f t="shared" si="97"/>
        <v>0</v>
      </c>
      <c r="J869" s="78" t="str">
        <f t="shared" si="96"/>
        <v>2092–2093</v>
      </c>
      <c r="K869" s="78"/>
      <c r="L869" s="89"/>
      <c r="M869" s="78"/>
      <c r="N869" s="87"/>
      <c r="O869" s="79"/>
      <c r="Q869" s="46"/>
    </row>
    <row r="870" spans="1:17" s="40" customFormat="1" ht="20.25" customHeight="1" x14ac:dyDescent="0.2">
      <c r="A870" s="41">
        <v>70403</v>
      </c>
      <c r="B870" s="42">
        <f t="shared" si="92"/>
        <v>0</v>
      </c>
      <c r="C870" s="117"/>
      <c r="D870" s="43">
        <f t="shared" si="93"/>
        <v>0</v>
      </c>
      <c r="E870" s="44">
        <f t="shared" si="91"/>
        <v>0</v>
      </c>
      <c r="F870" s="43">
        <f t="shared" si="94"/>
        <v>0</v>
      </c>
      <c r="G870" s="45" t="e">
        <f>IF(AND(C870&lt;&gt;"",SUM(G$27:G869)&lt;E$19),$E$19/$E$23,0)</f>
        <v>#N/A</v>
      </c>
      <c r="H870" s="43">
        <f t="shared" si="95"/>
        <v>0</v>
      </c>
      <c r="I870" s="43">
        <f t="shared" si="97"/>
        <v>0</v>
      </c>
      <c r="J870" s="78" t="str">
        <f t="shared" si="96"/>
        <v>2092–2093</v>
      </c>
      <c r="K870" s="78"/>
      <c r="L870" s="89"/>
      <c r="M870" s="78"/>
      <c r="N870" s="87"/>
      <c r="O870" s="79"/>
      <c r="Q870" s="46"/>
    </row>
    <row r="871" spans="1:17" s="40" customFormat="1" ht="20.25" customHeight="1" x14ac:dyDescent="0.2">
      <c r="A871" s="41">
        <v>70434</v>
      </c>
      <c r="B871" s="42">
        <f t="shared" si="92"/>
        <v>0</v>
      </c>
      <c r="C871" s="117"/>
      <c r="D871" s="43">
        <f t="shared" si="93"/>
        <v>0</v>
      </c>
      <c r="E871" s="44">
        <f t="shared" si="91"/>
        <v>0</v>
      </c>
      <c r="F871" s="43">
        <f t="shared" si="94"/>
        <v>0</v>
      </c>
      <c r="G871" s="45" t="e">
        <f>IF(AND(C871&lt;&gt;"",SUM(G$27:G870)&lt;E$19),$E$19/$E$23,0)</f>
        <v>#N/A</v>
      </c>
      <c r="H871" s="43">
        <f t="shared" si="95"/>
        <v>0</v>
      </c>
      <c r="I871" s="43">
        <f t="shared" si="97"/>
        <v>0</v>
      </c>
      <c r="J871" s="78" t="str">
        <f t="shared" si="96"/>
        <v>2092–2093</v>
      </c>
      <c r="K871" s="78"/>
      <c r="L871" s="89"/>
      <c r="M871" s="78"/>
      <c r="N871" s="87"/>
      <c r="O871" s="79"/>
      <c r="Q871" s="46"/>
    </row>
    <row r="872" spans="1:17" s="40" customFormat="1" ht="20.25" customHeight="1" x14ac:dyDescent="0.2">
      <c r="A872" s="41">
        <v>70464</v>
      </c>
      <c r="B872" s="42">
        <f t="shared" si="92"/>
        <v>0</v>
      </c>
      <c r="C872" s="117"/>
      <c r="D872" s="43">
        <f t="shared" si="93"/>
        <v>0</v>
      </c>
      <c r="E872" s="44">
        <f t="shared" si="91"/>
        <v>0</v>
      </c>
      <c r="F872" s="43">
        <f t="shared" si="94"/>
        <v>0</v>
      </c>
      <c r="G872" s="45" t="e">
        <f>IF(AND(C872&lt;&gt;"",SUM(G$27:G871)&lt;E$19),$E$19/$E$23,0)</f>
        <v>#N/A</v>
      </c>
      <c r="H872" s="43">
        <f t="shared" si="95"/>
        <v>0</v>
      </c>
      <c r="I872" s="43">
        <f t="shared" si="97"/>
        <v>0</v>
      </c>
      <c r="J872" s="78" t="str">
        <f t="shared" si="96"/>
        <v>2092–2093</v>
      </c>
      <c r="K872" s="78"/>
      <c r="L872" s="89"/>
      <c r="M872" s="78"/>
      <c r="N872" s="87"/>
      <c r="O872" s="79"/>
      <c r="Q872" s="46"/>
    </row>
    <row r="873" spans="1:17" s="40" customFormat="1" ht="20.25" customHeight="1" x14ac:dyDescent="0.2">
      <c r="A873" s="41">
        <v>70495</v>
      </c>
      <c r="B873" s="42">
        <f t="shared" si="92"/>
        <v>0</v>
      </c>
      <c r="C873" s="117"/>
      <c r="D873" s="43">
        <f t="shared" si="93"/>
        <v>0</v>
      </c>
      <c r="E873" s="44">
        <f t="shared" si="91"/>
        <v>0</v>
      </c>
      <c r="F873" s="43">
        <f t="shared" si="94"/>
        <v>0</v>
      </c>
      <c r="G873" s="45" t="e">
        <f>IF(AND(C873&lt;&gt;"",SUM(G$27:G872)&lt;E$19),$E$19/$E$23,0)</f>
        <v>#N/A</v>
      </c>
      <c r="H873" s="43">
        <f t="shared" si="95"/>
        <v>0</v>
      </c>
      <c r="I873" s="43">
        <f t="shared" si="97"/>
        <v>0</v>
      </c>
      <c r="J873" s="78" t="str">
        <f t="shared" si="96"/>
        <v>2092–2093</v>
      </c>
      <c r="K873" s="78"/>
      <c r="L873" s="89"/>
      <c r="M873" s="78"/>
      <c r="N873" s="87"/>
      <c r="O873" s="79"/>
      <c r="Q873" s="46"/>
    </row>
    <row r="874" spans="1:17" s="40" customFormat="1" ht="20.25" customHeight="1" x14ac:dyDescent="0.2">
      <c r="A874" s="41">
        <v>70526</v>
      </c>
      <c r="B874" s="42">
        <f t="shared" si="92"/>
        <v>0</v>
      </c>
      <c r="C874" s="117"/>
      <c r="D874" s="43">
        <f t="shared" si="93"/>
        <v>0</v>
      </c>
      <c r="E874" s="44">
        <f t="shared" si="91"/>
        <v>0</v>
      </c>
      <c r="F874" s="43">
        <f t="shared" si="94"/>
        <v>0</v>
      </c>
      <c r="G874" s="45" t="e">
        <f>IF(AND(C874&lt;&gt;"",SUM(G$27:G873)&lt;E$19),$E$19/$E$23,0)</f>
        <v>#N/A</v>
      </c>
      <c r="H874" s="43">
        <f t="shared" si="95"/>
        <v>0</v>
      </c>
      <c r="I874" s="43">
        <f t="shared" si="97"/>
        <v>0</v>
      </c>
      <c r="J874" s="78" t="str">
        <f t="shared" si="96"/>
        <v>2092–2093</v>
      </c>
      <c r="K874" s="78"/>
      <c r="L874" s="89"/>
      <c r="M874" s="78"/>
      <c r="N874" s="87"/>
      <c r="O874" s="79"/>
      <c r="Q874" s="46"/>
    </row>
    <row r="875" spans="1:17" s="40" customFormat="1" ht="20.25" customHeight="1" x14ac:dyDescent="0.2">
      <c r="A875" s="41">
        <v>70554</v>
      </c>
      <c r="B875" s="42">
        <f t="shared" si="92"/>
        <v>0</v>
      </c>
      <c r="C875" s="117"/>
      <c r="D875" s="43">
        <f t="shared" si="93"/>
        <v>0</v>
      </c>
      <c r="E875" s="44">
        <f t="shared" si="91"/>
        <v>0</v>
      </c>
      <c r="F875" s="43">
        <f t="shared" si="94"/>
        <v>0</v>
      </c>
      <c r="G875" s="45" t="e">
        <f>IF(AND(C875&lt;&gt;"",SUM(G$27:G874)&lt;E$19),$E$19/$E$23,0)</f>
        <v>#N/A</v>
      </c>
      <c r="H875" s="43">
        <f t="shared" si="95"/>
        <v>0</v>
      </c>
      <c r="I875" s="43">
        <f t="shared" si="97"/>
        <v>0</v>
      </c>
      <c r="J875" s="78" t="str">
        <f t="shared" si="96"/>
        <v>2092–2093</v>
      </c>
      <c r="K875" s="78"/>
      <c r="L875" s="89"/>
      <c r="M875" s="78"/>
      <c r="N875" s="87"/>
      <c r="O875" s="79"/>
      <c r="Q875" s="46"/>
    </row>
    <row r="876" spans="1:17" s="40" customFormat="1" ht="20.25" customHeight="1" x14ac:dyDescent="0.2">
      <c r="A876" s="41">
        <v>70585</v>
      </c>
      <c r="B876" s="42">
        <f t="shared" si="92"/>
        <v>0</v>
      </c>
      <c r="C876" s="117"/>
      <c r="D876" s="43">
        <f t="shared" si="93"/>
        <v>0</v>
      </c>
      <c r="E876" s="44">
        <f t="shared" si="91"/>
        <v>0</v>
      </c>
      <c r="F876" s="43">
        <f t="shared" si="94"/>
        <v>0</v>
      </c>
      <c r="G876" s="45" t="e">
        <f>IF(AND(C876&lt;&gt;"",SUM(G$27:G875)&lt;E$19),$E$19/$E$23,0)</f>
        <v>#N/A</v>
      </c>
      <c r="H876" s="43">
        <f t="shared" si="95"/>
        <v>0</v>
      </c>
      <c r="I876" s="43">
        <f t="shared" si="97"/>
        <v>0</v>
      </c>
      <c r="J876" s="78" t="str">
        <f t="shared" si="96"/>
        <v>2092–2093</v>
      </c>
      <c r="K876" s="78"/>
      <c r="L876" s="89"/>
      <c r="M876" s="78"/>
      <c r="N876" s="87"/>
      <c r="O876" s="79"/>
      <c r="Q876" s="46"/>
    </row>
    <row r="877" spans="1:17" s="40" customFormat="1" ht="20.25" customHeight="1" x14ac:dyDescent="0.2">
      <c r="A877" s="41">
        <v>70615</v>
      </c>
      <c r="B877" s="42">
        <f t="shared" si="92"/>
        <v>0</v>
      </c>
      <c r="C877" s="117"/>
      <c r="D877" s="43">
        <f t="shared" si="93"/>
        <v>0</v>
      </c>
      <c r="E877" s="44">
        <f t="shared" si="91"/>
        <v>0</v>
      </c>
      <c r="F877" s="43">
        <f t="shared" si="94"/>
        <v>0</v>
      </c>
      <c r="G877" s="45" t="e">
        <f>IF(AND(C877&lt;&gt;"",SUM(G$27:G876)&lt;E$19),$E$19/$E$23,0)</f>
        <v>#N/A</v>
      </c>
      <c r="H877" s="43">
        <f t="shared" si="95"/>
        <v>0</v>
      </c>
      <c r="I877" s="43">
        <f t="shared" si="97"/>
        <v>0</v>
      </c>
      <c r="J877" s="78" t="str">
        <f t="shared" si="96"/>
        <v>2092–2093</v>
      </c>
      <c r="K877" s="78"/>
      <c r="L877" s="89"/>
      <c r="M877" s="78"/>
      <c r="N877" s="87"/>
      <c r="O877" s="79"/>
      <c r="Q877" s="46"/>
    </row>
    <row r="878" spans="1:17" s="40" customFormat="1" ht="20.25" customHeight="1" x14ac:dyDescent="0.2">
      <c r="A878" s="41">
        <v>70646</v>
      </c>
      <c r="B878" s="42">
        <f t="shared" si="92"/>
        <v>0</v>
      </c>
      <c r="C878" s="117"/>
      <c r="D878" s="43">
        <f t="shared" si="93"/>
        <v>0</v>
      </c>
      <c r="E878" s="44">
        <f t="shared" si="91"/>
        <v>0</v>
      </c>
      <c r="F878" s="43">
        <f t="shared" si="94"/>
        <v>0</v>
      </c>
      <c r="G878" s="45" t="e">
        <f>IF(AND(C878&lt;&gt;"",SUM(G$27:G877)&lt;E$19),$E$19/$E$23,0)</f>
        <v>#N/A</v>
      </c>
      <c r="H878" s="43">
        <f t="shared" si="95"/>
        <v>0</v>
      </c>
      <c r="I878" s="43">
        <f t="shared" si="97"/>
        <v>0</v>
      </c>
      <c r="J878" s="78" t="str">
        <f t="shared" si="96"/>
        <v>2092–2093</v>
      </c>
      <c r="K878" s="78"/>
      <c r="L878" s="89"/>
      <c r="M878" s="78"/>
      <c r="N878" s="87"/>
      <c r="O878" s="79"/>
      <c r="Q878" s="46"/>
    </row>
    <row r="879" spans="1:17" s="40" customFormat="1" ht="20.25" customHeight="1" x14ac:dyDescent="0.2">
      <c r="A879" s="41">
        <v>70676</v>
      </c>
      <c r="B879" s="42">
        <f t="shared" si="92"/>
        <v>0</v>
      </c>
      <c r="C879" s="117"/>
      <c r="D879" s="43">
        <f t="shared" si="93"/>
        <v>0</v>
      </c>
      <c r="E879" s="44">
        <f t="shared" si="91"/>
        <v>0</v>
      </c>
      <c r="F879" s="43">
        <f t="shared" si="94"/>
        <v>0</v>
      </c>
      <c r="G879" s="45" t="e">
        <f>IF(AND(C879&lt;&gt;"",SUM(G$27:G878)&lt;E$19),$E$19/$E$23,0)</f>
        <v>#N/A</v>
      </c>
      <c r="H879" s="43">
        <f t="shared" si="95"/>
        <v>0</v>
      </c>
      <c r="I879" s="43">
        <f t="shared" si="97"/>
        <v>0</v>
      </c>
      <c r="J879" s="78" t="str">
        <f t="shared" si="96"/>
        <v>2093–2094</v>
      </c>
      <c r="K879" s="78"/>
      <c r="L879" s="89"/>
      <c r="M879" s="78"/>
      <c r="N879" s="87"/>
      <c r="O879" s="79"/>
      <c r="Q879" s="46"/>
    </row>
    <row r="880" spans="1:17" s="40" customFormat="1" ht="20.25" customHeight="1" x14ac:dyDescent="0.2">
      <c r="A880" s="41">
        <v>70707</v>
      </c>
      <c r="B880" s="42">
        <f t="shared" si="92"/>
        <v>0</v>
      </c>
      <c r="C880" s="117"/>
      <c r="D880" s="43">
        <f t="shared" si="93"/>
        <v>0</v>
      </c>
      <c r="E880" s="44">
        <f t="shared" si="91"/>
        <v>0</v>
      </c>
      <c r="F880" s="43">
        <f t="shared" si="94"/>
        <v>0</v>
      </c>
      <c r="G880" s="45" t="e">
        <f>IF(AND(C880&lt;&gt;"",SUM(G$27:G879)&lt;E$19),$E$19/$E$23,0)</f>
        <v>#N/A</v>
      </c>
      <c r="H880" s="43">
        <f t="shared" si="95"/>
        <v>0</v>
      </c>
      <c r="I880" s="43">
        <f t="shared" si="97"/>
        <v>0</v>
      </c>
      <c r="J880" s="78" t="str">
        <f t="shared" si="96"/>
        <v>2093–2094</v>
      </c>
      <c r="K880" s="78"/>
      <c r="L880" s="89"/>
      <c r="M880" s="78"/>
      <c r="N880" s="87"/>
      <c r="O880" s="79"/>
      <c r="Q880" s="46"/>
    </row>
    <row r="881" spans="1:17" s="40" customFormat="1" ht="20.25" customHeight="1" x14ac:dyDescent="0.2">
      <c r="A881" s="41">
        <v>70738</v>
      </c>
      <c r="B881" s="42">
        <f t="shared" si="92"/>
        <v>0</v>
      </c>
      <c r="C881" s="117"/>
      <c r="D881" s="43">
        <f t="shared" si="93"/>
        <v>0</v>
      </c>
      <c r="E881" s="44">
        <f t="shared" si="91"/>
        <v>0</v>
      </c>
      <c r="F881" s="43">
        <f t="shared" si="94"/>
        <v>0</v>
      </c>
      <c r="G881" s="45" t="e">
        <f>IF(AND(C881&lt;&gt;"",SUM(G$27:G880)&lt;E$19),$E$19/$E$23,0)</f>
        <v>#N/A</v>
      </c>
      <c r="H881" s="43">
        <f t="shared" si="95"/>
        <v>0</v>
      </c>
      <c r="I881" s="43">
        <f t="shared" si="97"/>
        <v>0</v>
      </c>
      <c r="J881" s="78" t="str">
        <f t="shared" si="96"/>
        <v>2093–2094</v>
      </c>
      <c r="K881" s="78"/>
      <c r="L881" s="89"/>
      <c r="M881" s="78"/>
      <c r="N881" s="87"/>
      <c r="O881" s="79"/>
      <c r="Q881" s="46"/>
    </row>
    <row r="882" spans="1:17" s="40" customFormat="1" ht="20.25" customHeight="1" x14ac:dyDescent="0.2">
      <c r="A882" s="41">
        <v>70768</v>
      </c>
      <c r="B882" s="42">
        <f t="shared" si="92"/>
        <v>0</v>
      </c>
      <c r="C882" s="117"/>
      <c r="D882" s="43">
        <f t="shared" si="93"/>
        <v>0</v>
      </c>
      <c r="E882" s="44">
        <f t="shared" si="91"/>
        <v>0</v>
      </c>
      <c r="F882" s="43">
        <f t="shared" si="94"/>
        <v>0</v>
      </c>
      <c r="G882" s="45" t="e">
        <f>IF(AND(C882&lt;&gt;"",SUM(G$27:G881)&lt;E$19),$E$19/$E$23,0)</f>
        <v>#N/A</v>
      </c>
      <c r="H882" s="43">
        <f t="shared" si="95"/>
        <v>0</v>
      </c>
      <c r="I882" s="43">
        <f t="shared" si="97"/>
        <v>0</v>
      </c>
      <c r="J882" s="78" t="str">
        <f t="shared" si="96"/>
        <v>2093–2094</v>
      </c>
      <c r="K882" s="78"/>
      <c r="L882" s="89"/>
      <c r="M882" s="78"/>
      <c r="N882" s="87"/>
      <c r="O882" s="79"/>
      <c r="Q882" s="46"/>
    </row>
    <row r="883" spans="1:17" s="40" customFormat="1" ht="20.25" customHeight="1" x14ac:dyDescent="0.2">
      <c r="A883" s="41">
        <v>70799</v>
      </c>
      <c r="B883" s="42">
        <f t="shared" si="92"/>
        <v>0</v>
      </c>
      <c r="C883" s="117"/>
      <c r="D883" s="43">
        <f t="shared" si="93"/>
        <v>0</v>
      </c>
      <c r="E883" s="44">
        <f t="shared" si="91"/>
        <v>0</v>
      </c>
      <c r="F883" s="43">
        <f t="shared" si="94"/>
        <v>0</v>
      </c>
      <c r="G883" s="45" t="e">
        <f>IF(AND(C883&lt;&gt;"",SUM(G$27:G882)&lt;E$19),$E$19/$E$23,0)</f>
        <v>#N/A</v>
      </c>
      <c r="H883" s="43">
        <f t="shared" si="95"/>
        <v>0</v>
      </c>
      <c r="I883" s="43">
        <f t="shared" si="97"/>
        <v>0</v>
      </c>
      <c r="J883" s="78" t="str">
        <f t="shared" si="96"/>
        <v>2093–2094</v>
      </c>
      <c r="K883" s="78"/>
      <c r="L883" s="89"/>
      <c r="M883" s="78"/>
      <c r="N883" s="87"/>
      <c r="O883" s="79"/>
      <c r="Q883" s="46"/>
    </row>
    <row r="884" spans="1:17" s="40" customFormat="1" ht="20.25" customHeight="1" x14ac:dyDescent="0.2">
      <c r="A884" s="41">
        <v>70829</v>
      </c>
      <c r="B884" s="42">
        <f t="shared" si="92"/>
        <v>0</v>
      </c>
      <c r="C884" s="117"/>
      <c r="D884" s="43">
        <f t="shared" si="93"/>
        <v>0</v>
      </c>
      <c r="E884" s="44">
        <f t="shared" si="91"/>
        <v>0</v>
      </c>
      <c r="F884" s="43">
        <f t="shared" si="94"/>
        <v>0</v>
      </c>
      <c r="G884" s="45" t="e">
        <f>IF(AND(C884&lt;&gt;"",SUM(G$27:G883)&lt;E$19),$E$19/$E$23,0)</f>
        <v>#N/A</v>
      </c>
      <c r="H884" s="43">
        <f t="shared" si="95"/>
        <v>0</v>
      </c>
      <c r="I884" s="43">
        <f t="shared" si="97"/>
        <v>0</v>
      </c>
      <c r="J884" s="78" t="str">
        <f t="shared" si="96"/>
        <v>2093–2094</v>
      </c>
      <c r="K884" s="78"/>
      <c r="L884" s="89"/>
      <c r="M884" s="78"/>
      <c r="N884" s="87"/>
      <c r="O884" s="79"/>
      <c r="Q884" s="46"/>
    </row>
    <row r="885" spans="1:17" s="40" customFormat="1" ht="20.25" customHeight="1" x14ac:dyDescent="0.2">
      <c r="A885" s="41">
        <v>70860</v>
      </c>
      <c r="B885" s="42">
        <f t="shared" si="92"/>
        <v>0</v>
      </c>
      <c r="C885" s="117"/>
      <c r="D885" s="43">
        <f t="shared" si="93"/>
        <v>0</v>
      </c>
      <c r="E885" s="44">
        <f t="shared" si="91"/>
        <v>0</v>
      </c>
      <c r="F885" s="43">
        <f t="shared" si="94"/>
        <v>0</v>
      </c>
      <c r="G885" s="45" t="e">
        <f>IF(AND(C885&lt;&gt;"",SUM(G$27:G884)&lt;E$19),$E$19/$E$23,0)</f>
        <v>#N/A</v>
      </c>
      <c r="H885" s="43">
        <f t="shared" si="95"/>
        <v>0</v>
      </c>
      <c r="I885" s="43">
        <f t="shared" si="97"/>
        <v>0</v>
      </c>
      <c r="J885" s="78" t="str">
        <f t="shared" si="96"/>
        <v>2093–2094</v>
      </c>
      <c r="K885" s="78"/>
      <c r="L885" s="89"/>
      <c r="M885" s="78"/>
      <c r="N885" s="87"/>
      <c r="O885" s="79"/>
      <c r="Q885" s="46"/>
    </row>
    <row r="886" spans="1:17" s="40" customFormat="1" ht="20.25" customHeight="1" x14ac:dyDescent="0.2">
      <c r="A886" s="41">
        <v>70891</v>
      </c>
      <c r="B886" s="42">
        <f t="shared" si="92"/>
        <v>0</v>
      </c>
      <c r="C886" s="117"/>
      <c r="D886" s="43">
        <f t="shared" si="93"/>
        <v>0</v>
      </c>
      <c r="E886" s="44">
        <f t="shared" si="91"/>
        <v>0</v>
      </c>
      <c r="F886" s="43">
        <f t="shared" si="94"/>
        <v>0</v>
      </c>
      <c r="G886" s="45" t="e">
        <f>IF(AND(C886&lt;&gt;"",SUM(G$27:G885)&lt;E$19),$E$19/$E$23,0)</f>
        <v>#N/A</v>
      </c>
      <c r="H886" s="43">
        <f t="shared" si="95"/>
        <v>0</v>
      </c>
      <c r="I886" s="43">
        <f t="shared" si="97"/>
        <v>0</v>
      </c>
      <c r="J886" s="78" t="str">
        <f t="shared" si="96"/>
        <v>2093–2094</v>
      </c>
      <c r="K886" s="78"/>
      <c r="L886" s="89"/>
      <c r="M886" s="78"/>
      <c r="N886" s="87"/>
      <c r="O886" s="79"/>
      <c r="Q886" s="46"/>
    </row>
    <row r="887" spans="1:17" s="40" customFormat="1" ht="20.25" customHeight="1" x14ac:dyDescent="0.2">
      <c r="A887" s="41">
        <v>70919</v>
      </c>
      <c r="B887" s="42">
        <f t="shared" si="92"/>
        <v>0</v>
      </c>
      <c r="C887" s="117"/>
      <c r="D887" s="43">
        <f t="shared" si="93"/>
        <v>0</v>
      </c>
      <c r="E887" s="44">
        <f t="shared" si="91"/>
        <v>0</v>
      </c>
      <c r="F887" s="43">
        <f t="shared" si="94"/>
        <v>0</v>
      </c>
      <c r="G887" s="45" t="e">
        <f>IF(AND(C887&lt;&gt;"",SUM(G$27:G886)&lt;E$19),$E$19/$E$23,0)</f>
        <v>#N/A</v>
      </c>
      <c r="H887" s="43">
        <f t="shared" si="95"/>
        <v>0</v>
      </c>
      <c r="I887" s="43">
        <f t="shared" si="97"/>
        <v>0</v>
      </c>
      <c r="J887" s="78" t="str">
        <f t="shared" si="96"/>
        <v>2093–2094</v>
      </c>
      <c r="K887" s="78"/>
      <c r="L887" s="89"/>
      <c r="M887" s="78"/>
      <c r="N887" s="87"/>
      <c r="O887" s="79"/>
      <c r="Q887" s="46"/>
    </row>
    <row r="888" spans="1:17" s="40" customFormat="1" ht="20.25" customHeight="1" x14ac:dyDescent="0.2">
      <c r="A888" s="41">
        <v>70950</v>
      </c>
      <c r="B888" s="42">
        <f t="shared" si="92"/>
        <v>0</v>
      </c>
      <c r="C888" s="117"/>
      <c r="D888" s="43">
        <f t="shared" si="93"/>
        <v>0</v>
      </c>
      <c r="E888" s="44">
        <f t="shared" si="91"/>
        <v>0</v>
      </c>
      <c r="F888" s="43">
        <f t="shared" si="94"/>
        <v>0</v>
      </c>
      <c r="G888" s="45" t="e">
        <f>IF(AND(C888&lt;&gt;"",SUM(G$27:G887)&lt;E$19),$E$19/$E$23,0)</f>
        <v>#N/A</v>
      </c>
      <c r="H888" s="43">
        <f t="shared" si="95"/>
        <v>0</v>
      </c>
      <c r="I888" s="43">
        <f t="shared" si="97"/>
        <v>0</v>
      </c>
      <c r="J888" s="78" t="str">
        <f t="shared" si="96"/>
        <v>2093–2094</v>
      </c>
      <c r="K888" s="78"/>
      <c r="L888" s="89"/>
      <c r="M888" s="78"/>
      <c r="N888" s="87"/>
      <c r="O888" s="79"/>
      <c r="Q888" s="46"/>
    </row>
    <row r="889" spans="1:17" s="40" customFormat="1" ht="20.25" customHeight="1" x14ac:dyDescent="0.2">
      <c r="A889" s="41">
        <v>70980</v>
      </c>
      <c r="B889" s="42">
        <f t="shared" si="92"/>
        <v>0</v>
      </c>
      <c r="C889" s="117"/>
      <c r="D889" s="43">
        <f t="shared" si="93"/>
        <v>0</v>
      </c>
      <c r="E889" s="44">
        <f t="shared" si="91"/>
        <v>0</v>
      </c>
      <c r="F889" s="43">
        <f t="shared" si="94"/>
        <v>0</v>
      </c>
      <c r="G889" s="45" t="e">
        <f>IF(AND(C889&lt;&gt;"",SUM(G$27:G888)&lt;E$19),$E$19/$E$23,0)</f>
        <v>#N/A</v>
      </c>
      <c r="H889" s="43">
        <f t="shared" si="95"/>
        <v>0</v>
      </c>
      <c r="I889" s="43">
        <f t="shared" si="97"/>
        <v>0</v>
      </c>
      <c r="J889" s="78" t="str">
        <f t="shared" si="96"/>
        <v>2093–2094</v>
      </c>
      <c r="K889" s="78"/>
      <c r="L889" s="89"/>
      <c r="M889" s="78"/>
      <c r="N889" s="87"/>
      <c r="O889" s="79"/>
      <c r="Q889" s="46"/>
    </row>
    <row r="890" spans="1:17" s="40" customFormat="1" ht="20.25" customHeight="1" x14ac:dyDescent="0.2">
      <c r="A890" s="41">
        <v>71011</v>
      </c>
      <c r="B890" s="42">
        <f t="shared" si="92"/>
        <v>0</v>
      </c>
      <c r="C890" s="117"/>
      <c r="D890" s="43">
        <f t="shared" si="93"/>
        <v>0</v>
      </c>
      <c r="E890" s="44">
        <f t="shared" si="91"/>
        <v>0</v>
      </c>
      <c r="F890" s="43">
        <f t="shared" si="94"/>
        <v>0</v>
      </c>
      <c r="G890" s="45" t="e">
        <f>IF(AND(C890&lt;&gt;"",SUM(G$27:G889)&lt;E$19),$E$19/$E$23,0)</f>
        <v>#N/A</v>
      </c>
      <c r="H890" s="43">
        <f t="shared" si="95"/>
        <v>0</v>
      </c>
      <c r="I890" s="43">
        <f t="shared" si="97"/>
        <v>0</v>
      </c>
      <c r="J890" s="78" t="str">
        <f t="shared" si="96"/>
        <v>2093–2094</v>
      </c>
      <c r="K890" s="78"/>
      <c r="L890" s="89"/>
      <c r="M890" s="78"/>
      <c r="N890" s="87"/>
      <c r="O890" s="79"/>
      <c r="Q890" s="46"/>
    </row>
    <row r="891" spans="1:17" s="40" customFormat="1" ht="20.25" customHeight="1" x14ac:dyDescent="0.2">
      <c r="A891" s="41">
        <v>71041</v>
      </c>
      <c r="B891" s="42">
        <f t="shared" si="92"/>
        <v>0</v>
      </c>
      <c r="C891" s="117"/>
      <c r="D891" s="43">
        <f t="shared" si="93"/>
        <v>0</v>
      </c>
      <c r="E891" s="44">
        <f t="shared" si="91"/>
        <v>0</v>
      </c>
      <c r="F891" s="43">
        <f t="shared" si="94"/>
        <v>0</v>
      </c>
      <c r="G891" s="45" t="e">
        <f>IF(AND(C891&lt;&gt;"",SUM(G$27:G890)&lt;E$19),$E$19/$E$23,0)</f>
        <v>#N/A</v>
      </c>
      <c r="H891" s="43">
        <f t="shared" si="95"/>
        <v>0</v>
      </c>
      <c r="I891" s="43">
        <f t="shared" si="97"/>
        <v>0</v>
      </c>
      <c r="J891" s="78" t="str">
        <f t="shared" si="96"/>
        <v>2094–2095</v>
      </c>
      <c r="K891" s="78"/>
      <c r="L891" s="89"/>
      <c r="M891" s="78"/>
      <c r="N891" s="87"/>
      <c r="O891" s="79"/>
      <c r="Q891" s="46"/>
    </row>
    <row r="892" spans="1:17" s="40" customFormat="1" ht="20.25" customHeight="1" x14ac:dyDescent="0.2">
      <c r="A892" s="41">
        <v>71072</v>
      </c>
      <c r="B892" s="42">
        <f t="shared" si="92"/>
        <v>0</v>
      </c>
      <c r="C892" s="117"/>
      <c r="D892" s="43">
        <f t="shared" si="93"/>
        <v>0</v>
      </c>
      <c r="E892" s="44">
        <f t="shared" si="91"/>
        <v>0</v>
      </c>
      <c r="F892" s="43">
        <f t="shared" si="94"/>
        <v>0</v>
      </c>
      <c r="G892" s="45" t="e">
        <f>IF(AND(C892&lt;&gt;"",SUM(G$27:G891)&lt;E$19),$E$19/$E$23,0)</f>
        <v>#N/A</v>
      </c>
      <c r="H892" s="43">
        <f t="shared" si="95"/>
        <v>0</v>
      </c>
      <c r="I892" s="43">
        <f t="shared" si="97"/>
        <v>0</v>
      </c>
      <c r="J892" s="78" t="str">
        <f t="shared" si="96"/>
        <v>2094–2095</v>
      </c>
      <c r="K892" s="78"/>
      <c r="L892" s="89"/>
      <c r="M892" s="78"/>
      <c r="N892" s="87"/>
      <c r="O892" s="79"/>
      <c r="Q892" s="46"/>
    </row>
    <row r="893" spans="1:17" s="40" customFormat="1" ht="20.25" customHeight="1" x14ac:dyDescent="0.2">
      <c r="A893" s="41">
        <v>71103</v>
      </c>
      <c r="B893" s="42">
        <f t="shared" si="92"/>
        <v>0</v>
      </c>
      <c r="C893" s="117"/>
      <c r="D893" s="43">
        <f t="shared" si="93"/>
        <v>0</v>
      </c>
      <c r="E893" s="44">
        <f t="shared" si="91"/>
        <v>0</v>
      </c>
      <c r="F893" s="43">
        <f t="shared" si="94"/>
        <v>0</v>
      </c>
      <c r="G893" s="45" t="e">
        <f>IF(AND(C893&lt;&gt;"",SUM(G$27:G892)&lt;E$19),$E$19/$E$23,0)</f>
        <v>#N/A</v>
      </c>
      <c r="H893" s="43">
        <f t="shared" si="95"/>
        <v>0</v>
      </c>
      <c r="I893" s="43">
        <f t="shared" si="97"/>
        <v>0</v>
      </c>
      <c r="J893" s="78" t="str">
        <f t="shared" si="96"/>
        <v>2094–2095</v>
      </c>
      <c r="K893" s="78"/>
      <c r="L893" s="89"/>
      <c r="M893" s="78"/>
      <c r="N893" s="87"/>
      <c r="O893" s="79"/>
      <c r="Q893" s="46"/>
    </row>
    <row r="894" spans="1:17" s="40" customFormat="1" ht="20.25" customHeight="1" x14ac:dyDescent="0.2">
      <c r="A894" s="41">
        <v>71133</v>
      </c>
      <c r="B894" s="42">
        <f t="shared" si="92"/>
        <v>0</v>
      </c>
      <c r="C894" s="117"/>
      <c r="D894" s="43">
        <f t="shared" si="93"/>
        <v>0</v>
      </c>
      <c r="E894" s="44">
        <f t="shared" si="91"/>
        <v>0</v>
      </c>
      <c r="F894" s="43">
        <f t="shared" si="94"/>
        <v>0</v>
      </c>
      <c r="G894" s="45" t="e">
        <f>IF(AND(C894&lt;&gt;"",SUM(G$27:G893)&lt;E$19),$E$19/$E$23,0)</f>
        <v>#N/A</v>
      </c>
      <c r="H894" s="43">
        <f t="shared" si="95"/>
        <v>0</v>
      </c>
      <c r="I894" s="43">
        <f t="shared" si="97"/>
        <v>0</v>
      </c>
      <c r="J894" s="78" t="str">
        <f t="shared" si="96"/>
        <v>2094–2095</v>
      </c>
      <c r="K894" s="78"/>
      <c r="L894" s="89"/>
      <c r="M894" s="78"/>
      <c r="N894" s="87"/>
      <c r="O894" s="79"/>
      <c r="Q894" s="46"/>
    </row>
    <row r="895" spans="1:17" s="40" customFormat="1" ht="20.25" customHeight="1" x14ac:dyDescent="0.2">
      <c r="A895" s="41">
        <v>71164</v>
      </c>
      <c r="B895" s="42">
        <f t="shared" si="92"/>
        <v>0</v>
      </c>
      <c r="C895" s="117"/>
      <c r="D895" s="43">
        <f t="shared" si="93"/>
        <v>0</v>
      </c>
      <c r="E895" s="44">
        <f t="shared" si="91"/>
        <v>0</v>
      </c>
      <c r="F895" s="43">
        <f t="shared" si="94"/>
        <v>0</v>
      </c>
      <c r="G895" s="45" t="e">
        <f>IF(AND(C895&lt;&gt;"",SUM(G$27:G894)&lt;E$19),$E$19/$E$23,0)</f>
        <v>#N/A</v>
      </c>
      <c r="H895" s="43">
        <f t="shared" si="95"/>
        <v>0</v>
      </c>
      <c r="I895" s="43">
        <f t="shared" si="97"/>
        <v>0</v>
      </c>
      <c r="J895" s="78" t="str">
        <f t="shared" si="96"/>
        <v>2094–2095</v>
      </c>
      <c r="K895" s="78"/>
      <c r="L895" s="89"/>
      <c r="M895" s="78"/>
      <c r="N895" s="87"/>
      <c r="O895" s="79"/>
      <c r="Q895" s="46"/>
    </row>
    <row r="896" spans="1:17" s="40" customFormat="1" ht="20.25" customHeight="1" x14ac:dyDescent="0.2">
      <c r="A896" s="41">
        <v>71194</v>
      </c>
      <c r="B896" s="42">
        <f t="shared" si="92"/>
        <v>0</v>
      </c>
      <c r="C896" s="117"/>
      <c r="D896" s="43">
        <f t="shared" si="93"/>
        <v>0</v>
      </c>
      <c r="E896" s="44">
        <f t="shared" si="91"/>
        <v>0</v>
      </c>
      <c r="F896" s="43">
        <f t="shared" si="94"/>
        <v>0</v>
      </c>
      <c r="G896" s="45" t="e">
        <f>IF(AND(C896&lt;&gt;"",SUM(G$27:G895)&lt;E$19),$E$19/$E$23,0)</f>
        <v>#N/A</v>
      </c>
      <c r="H896" s="43">
        <f t="shared" si="95"/>
        <v>0</v>
      </c>
      <c r="I896" s="43">
        <f t="shared" si="97"/>
        <v>0</v>
      </c>
      <c r="J896" s="78" t="str">
        <f t="shared" si="96"/>
        <v>2094–2095</v>
      </c>
      <c r="K896" s="78"/>
      <c r="L896" s="89"/>
      <c r="M896" s="78"/>
      <c r="N896" s="87"/>
      <c r="O896" s="79"/>
      <c r="Q896" s="46"/>
    </row>
    <row r="897" spans="1:17" s="40" customFormat="1" ht="20.25" customHeight="1" x14ac:dyDescent="0.2">
      <c r="A897" s="41">
        <v>71225</v>
      </c>
      <c r="B897" s="42">
        <f t="shared" si="92"/>
        <v>0</v>
      </c>
      <c r="C897" s="117"/>
      <c r="D897" s="43">
        <f t="shared" si="93"/>
        <v>0</v>
      </c>
      <c r="E897" s="44">
        <f t="shared" si="91"/>
        <v>0</v>
      </c>
      <c r="F897" s="43">
        <f t="shared" si="94"/>
        <v>0</v>
      </c>
      <c r="G897" s="45" t="e">
        <f>IF(AND(C897&lt;&gt;"",SUM(G$27:G896)&lt;E$19),$E$19/$E$23,0)</f>
        <v>#N/A</v>
      </c>
      <c r="H897" s="43">
        <f t="shared" si="95"/>
        <v>0</v>
      </c>
      <c r="I897" s="43">
        <f t="shared" si="97"/>
        <v>0</v>
      </c>
      <c r="J897" s="78" t="str">
        <f t="shared" si="96"/>
        <v>2094–2095</v>
      </c>
      <c r="K897" s="78"/>
      <c r="L897" s="89"/>
      <c r="M897" s="78"/>
      <c r="N897" s="87"/>
      <c r="O897" s="79"/>
      <c r="Q897" s="46"/>
    </row>
    <row r="898" spans="1:17" s="40" customFormat="1" ht="20.25" customHeight="1" x14ac:dyDescent="0.2">
      <c r="A898" s="41">
        <v>71256</v>
      </c>
      <c r="B898" s="42">
        <f t="shared" si="92"/>
        <v>0</v>
      </c>
      <c r="C898" s="117"/>
      <c r="D898" s="43">
        <f t="shared" si="93"/>
        <v>0</v>
      </c>
      <c r="E898" s="44">
        <f t="shared" si="91"/>
        <v>0</v>
      </c>
      <c r="F898" s="43">
        <f t="shared" si="94"/>
        <v>0</v>
      </c>
      <c r="G898" s="45" t="e">
        <f>IF(AND(C898&lt;&gt;"",SUM(G$27:G897)&lt;E$19),$E$19/$E$23,0)</f>
        <v>#N/A</v>
      </c>
      <c r="H898" s="43">
        <f t="shared" si="95"/>
        <v>0</v>
      </c>
      <c r="I898" s="43">
        <f t="shared" si="97"/>
        <v>0</v>
      </c>
      <c r="J898" s="78" t="str">
        <f t="shared" si="96"/>
        <v>2094–2095</v>
      </c>
      <c r="K898" s="78"/>
      <c r="L898" s="89"/>
      <c r="M898" s="78"/>
      <c r="N898" s="87"/>
      <c r="O898" s="79"/>
      <c r="Q898" s="46"/>
    </row>
    <row r="899" spans="1:17" s="40" customFormat="1" ht="20.25" customHeight="1" x14ac:dyDescent="0.2">
      <c r="A899" s="41">
        <v>71284</v>
      </c>
      <c r="B899" s="42">
        <f t="shared" si="92"/>
        <v>0</v>
      </c>
      <c r="C899" s="117"/>
      <c r="D899" s="43">
        <f t="shared" si="93"/>
        <v>0</v>
      </c>
      <c r="E899" s="44">
        <f t="shared" si="91"/>
        <v>0</v>
      </c>
      <c r="F899" s="43">
        <f t="shared" si="94"/>
        <v>0</v>
      </c>
      <c r="G899" s="45" t="e">
        <f>IF(AND(C899&lt;&gt;"",SUM(G$27:G898)&lt;E$19),$E$19/$E$23,0)</f>
        <v>#N/A</v>
      </c>
      <c r="H899" s="43">
        <f t="shared" si="95"/>
        <v>0</v>
      </c>
      <c r="I899" s="43">
        <f t="shared" si="97"/>
        <v>0</v>
      </c>
      <c r="J899" s="78" t="str">
        <f t="shared" si="96"/>
        <v>2094–2095</v>
      </c>
      <c r="K899" s="78"/>
      <c r="L899" s="89"/>
      <c r="M899" s="78"/>
      <c r="N899" s="87"/>
      <c r="O899" s="79"/>
      <c r="Q899" s="46"/>
    </row>
    <row r="900" spans="1:17" s="40" customFormat="1" ht="20.25" customHeight="1" x14ac:dyDescent="0.2">
      <c r="A900" s="41">
        <v>71315</v>
      </c>
      <c r="B900" s="42">
        <f t="shared" si="92"/>
        <v>0</v>
      </c>
      <c r="C900" s="117"/>
      <c r="D900" s="43">
        <f t="shared" si="93"/>
        <v>0</v>
      </c>
      <c r="E900" s="44">
        <f t="shared" si="91"/>
        <v>0</v>
      </c>
      <c r="F900" s="43">
        <f t="shared" si="94"/>
        <v>0</v>
      </c>
      <c r="G900" s="45" t="e">
        <f>IF(AND(C900&lt;&gt;"",SUM(G$27:G899)&lt;E$19),$E$19/$E$23,0)</f>
        <v>#N/A</v>
      </c>
      <c r="H900" s="43">
        <f t="shared" si="95"/>
        <v>0</v>
      </c>
      <c r="I900" s="43">
        <f t="shared" si="97"/>
        <v>0</v>
      </c>
      <c r="J900" s="78" t="str">
        <f t="shared" si="96"/>
        <v>2094–2095</v>
      </c>
      <c r="K900" s="78"/>
      <c r="L900" s="89"/>
      <c r="M900" s="78"/>
      <c r="N900" s="87"/>
      <c r="O900" s="79"/>
      <c r="Q900" s="46"/>
    </row>
    <row r="901" spans="1:17" s="40" customFormat="1" ht="20.25" customHeight="1" x14ac:dyDescent="0.2">
      <c r="A901" s="41">
        <v>71345</v>
      </c>
      <c r="B901" s="42">
        <f t="shared" si="92"/>
        <v>0</v>
      </c>
      <c r="C901" s="117"/>
      <c r="D901" s="43">
        <f t="shared" si="93"/>
        <v>0</v>
      </c>
      <c r="E901" s="44">
        <f t="shared" si="91"/>
        <v>0</v>
      </c>
      <c r="F901" s="43">
        <f t="shared" si="94"/>
        <v>0</v>
      </c>
      <c r="G901" s="45" t="e">
        <f>IF(AND(C901&lt;&gt;"",SUM(G$27:G900)&lt;E$19),$E$19/$E$23,0)</f>
        <v>#N/A</v>
      </c>
      <c r="H901" s="43">
        <f t="shared" si="95"/>
        <v>0</v>
      </c>
      <c r="I901" s="43">
        <f t="shared" si="97"/>
        <v>0</v>
      </c>
      <c r="J901" s="78" t="str">
        <f t="shared" si="96"/>
        <v>2094–2095</v>
      </c>
      <c r="K901" s="78"/>
      <c r="L901" s="89"/>
      <c r="M901" s="78"/>
      <c r="N901" s="87"/>
      <c r="O901" s="79"/>
      <c r="Q901" s="46"/>
    </row>
    <row r="902" spans="1:17" s="40" customFormat="1" ht="20.25" customHeight="1" x14ac:dyDescent="0.2">
      <c r="A902" s="41">
        <v>71376</v>
      </c>
      <c r="B902" s="42">
        <f t="shared" si="92"/>
        <v>0</v>
      </c>
      <c r="C902" s="117"/>
      <c r="D902" s="43">
        <f t="shared" si="93"/>
        <v>0</v>
      </c>
      <c r="E902" s="44">
        <f t="shared" si="91"/>
        <v>0</v>
      </c>
      <c r="F902" s="43">
        <f t="shared" si="94"/>
        <v>0</v>
      </c>
      <c r="G902" s="45" t="e">
        <f>IF(AND(C902&lt;&gt;"",SUM(G$27:G901)&lt;E$19),$E$19/$E$23,0)</f>
        <v>#N/A</v>
      </c>
      <c r="H902" s="43">
        <f t="shared" si="95"/>
        <v>0</v>
      </c>
      <c r="I902" s="43">
        <f t="shared" si="97"/>
        <v>0</v>
      </c>
      <c r="J902" s="78" t="str">
        <f t="shared" si="96"/>
        <v>2094–2095</v>
      </c>
      <c r="K902" s="78"/>
      <c r="L902" s="89"/>
      <c r="M902" s="78"/>
      <c r="N902" s="87"/>
      <c r="O902" s="79"/>
      <c r="Q902" s="46"/>
    </row>
    <row r="903" spans="1:17" s="40" customFormat="1" ht="20.25" customHeight="1" x14ac:dyDescent="0.2">
      <c r="A903" s="41">
        <v>71406</v>
      </c>
      <c r="B903" s="42">
        <f t="shared" si="92"/>
        <v>0</v>
      </c>
      <c r="C903" s="117"/>
      <c r="D903" s="43">
        <f t="shared" si="93"/>
        <v>0</v>
      </c>
      <c r="E903" s="44">
        <f t="shared" si="91"/>
        <v>0</v>
      </c>
      <c r="F903" s="43">
        <f t="shared" si="94"/>
        <v>0</v>
      </c>
      <c r="G903" s="45" t="e">
        <f>IF(AND(C903&lt;&gt;"",SUM(G$27:G902)&lt;E$19),$E$19/$E$23,0)</f>
        <v>#N/A</v>
      </c>
      <c r="H903" s="43">
        <f t="shared" si="95"/>
        <v>0</v>
      </c>
      <c r="I903" s="43">
        <f t="shared" si="97"/>
        <v>0</v>
      </c>
      <c r="J903" s="78" t="str">
        <f t="shared" si="96"/>
        <v>2095–2096</v>
      </c>
      <c r="K903" s="78"/>
      <c r="L903" s="89"/>
      <c r="M903" s="78"/>
      <c r="N903" s="87"/>
      <c r="O903" s="79"/>
      <c r="Q903" s="46"/>
    </row>
    <row r="904" spans="1:17" s="40" customFormat="1" ht="20.25" customHeight="1" x14ac:dyDescent="0.2">
      <c r="A904" s="41">
        <v>71437</v>
      </c>
      <c r="B904" s="42">
        <f t="shared" si="92"/>
        <v>0</v>
      </c>
      <c r="C904" s="117"/>
      <c r="D904" s="43">
        <f t="shared" si="93"/>
        <v>0</v>
      </c>
      <c r="E904" s="44">
        <f t="shared" si="91"/>
        <v>0</v>
      </c>
      <c r="F904" s="43">
        <f t="shared" si="94"/>
        <v>0</v>
      </c>
      <c r="G904" s="45" t="e">
        <f>IF(AND(C904&lt;&gt;"",SUM(G$27:G903)&lt;E$19),$E$19/$E$23,0)</f>
        <v>#N/A</v>
      </c>
      <c r="H904" s="43">
        <f t="shared" si="95"/>
        <v>0</v>
      </c>
      <c r="I904" s="43">
        <f t="shared" si="97"/>
        <v>0</v>
      </c>
      <c r="J904" s="78" t="str">
        <f t="shared" si="96"/>
        <v>2095–2096</v>
      </c>
      <c r="K904" s="78"/>
      <c r="L904" s="89"/>
      <c r="M904" s="78"/>
      <c r="N904" s="87"/>
      <c r="O904" s="79"/>
      <c r="Q904" s="46"/>
    </row>
    <row r="905" spans="1:17" s="40" customFormat="1" ht="20.25" customHeight="1" x14ac:dyDescent="0.2">
      <c r="A905" s="41">
        <v>71468</v>
      </c>
      <c r="B905" s="42">
        <f t="shared" si="92"/>
        <v>0</v>
      </c>
      <c r="C905" s="117"/>
      <c r="D905" s="43">
        <f t="shared" si="93"/>
        <v>0</v>
      </c>
      <c r="E905" s="44">
        <f t="shared" si="91"/>
        <v>0</v>
      </c>
      <c r="F905" s="43">
        <f t="shared" si="94"/>
        <v>0</v>
      </c>
      <c r="G905" s="45" t="e">
        <f>IF(AND(C905&lt;&gt;"",SUM(G$27:G904)&lt;E$19),$E$19/$E$23,0)</f>
        <v>#N/A</v>
      </c>
      <c r="H905" s="43">
        <f t="shared" si="95"/>
        <v>0</v>
      </c>
      <c r="I905" s="43">
        <f t="shared" si="97"/>
        <v>0</v>
      </c>
      <c r="J905" s="78" t="str">
        <f t="shared" si="96"/>
        <v>2095–2096</v>
      </c>
      <c r="K905" s="78"/>
      <c r="L905" s="89"/>
      <c r="M905" s="78"/>
      <c r="N905" s="87"/>
      <c r="O905" s="79"/>
      <c r="Q905" s="46"/>
    </row>
    <row r="906" spans="1:17" s="40" customFormat="1" ht="20.25" customHeight="1" x14ac:dyDescent="0.2">
      <c r="A906" s="41">
        <v>71498</v>
      </c>
      <c r="B906" s="42">
        <f t="shared" si="92"/>
        <v>0</v>
      </c>
      <c r="C906" s="117"/>
      <c r="D906" s="43">
        <f t="shared" si="93"/>
        <v>0</v>
      </c>
      <c r="E906" s="44">
        <f t="shared" si="91"/>
        <v>0</v>
      </c>
      <c r="F906" s="43">
        <f t="shared" si="94"/>
        <v>0</v>
      </c>
      <c r="G906" s="45" t="e">
        <f>IF(AND(C906&lt;&gt;"",SUM(G$27:G905)&lt;E$19),$E$19/$E$23,0)</f>
        <v>#N/A</v>
      </c>
      <c r="H906" s="43">
        <f t="shared" si="95"/>
        <v>0</v>
      </c>
      <c r="I906" s="43">
        <f t="shared" si="97"/>
        <v>0</v>
      </c>
      <c r="J906" s="78" t="str">
        <f t="shared" si="96"/>
        <v>2095–2096</v>
      </c>
      <c r="K906" s="78"/>
      <c r="L906" s="89"/>
      <c r="M906" s="78"/>
      <c r="N906" s="87"/>
      <c r="O906" s="79"/>
      <c r="Q906" s="46"/>
    </row>
    <row r="907" spans="1:17" s="40" customFormat="1" ht="20.25" customHeight="1" x14ac:dyDescent="0.2">
      <c r="A907" s="41">
        <v>71529</v>
      </c>
      <c r="B907" s="42">
        <f t="shared" si="92"/>
        <v>0</v>
      </c>
      <c r="C907" s="117"/>
      <c r="D907" s="43">
        <f t="shared" si="93"/>
        <v>0</v>
      </c>
      <c r="E907" s="44">
        <f t="shared" si="91"/>
        <v>0</v>
      </c>
      <c r="F907" s="43">
        <f t="shared" si="94"/>
        <v>0</v>
      </c>
      <c r="G907" s="45" t="e">
        <f>IF(AND(C907&lt;&gt;"",SUM(G$27:G906)&lt;E$19),$E$19/$E$23,0)</f>
        <v>#N/A</v>
      </c>
      <c r="H907" s="43">
        <f t="shared" si="95"/>
        <v>0</v>
      </c>
      <c r="I907" s="43">
        <f t="shared" si="97"/>
        <v>0</v>
      </c>
      <c r="J907" s="78" t="str">
        <f t="shared" si="96"/>
        <v>2095–2096</v>
      </c>
      <c r="K907" s="78"/>
      <c r="L907" s="89"/>
      <c r="M907" s="78"/>
      <c r="N907" s="87"/>
      <c r="O907" s="79"/>
      <c r="Q907" s="46"/>
    </row>
    <row r="908" spans="1:17" s="40" customFormat="1" ht="20.25" customHeight="1" x14ac:dyDescent="0.2">
      <c r="A908" s="41">
        <v>71559</v>
      </c>
      <c r="B908" s="42">
        <f t="shared" si="92"/>
        <v>0</v>
      </c>
      <c r="C908" s="117"/>
      <c r="D908" s="43">
        <f t="shared" si="93"/>
        <v>0</v>
      </c>
      <c r="E908" s="44">
        <f t="shared" si="91"/>
        <v>0</v>
      </c>
      <c r="F908" s="43">
        <f t="shared" si="94"/>
        <v>0</v>
      </c>
      <c r="G908" s="45" t="e">
        <f>IF(AND(C908&lt;&gt;"",SUM(G$27:G907)&lt;E$19),$E$19/$E$23,0)</f>
        <v>#N/A</v>
      </c>
      <c r="H908" s="43">
        <f t="shared" si="95"/>
        <v>0</v>
      </c>
      <c r="I908" s="43">
        <f t="shared" si="97"/>
        <v>0</v>
      </c>
      <c r="J908" s="78" t="str">
        <f t="shared" si="96"/>
        <v>2095–2096</v>
      </c>
      <c r="K908" s="78"/>
      <c r="L908" s="89"/>
      <c r="M908" s="78"/>
      <c r="N908" s="87"/>
      <c r="O908" s="79"/>
      <c r="Q908" s="46"/>
    </row>
    <row r="909" spans="1:17" s="40" customFormat="1" ht="20.25" customHeight="1" x14ac:dyDescent="0.2">
      <c r="A909" s="41">
        <v>71590</v>
      </c>
      <c r="B909" s="42">
        <f t="shared" si="92"/>
        <v>0</v>
      </c>
      <c r="C909" s="117"/>
      <c r="D909" s="43">
        <f t="shared" si="93"/>
        <v>0</v>
      </c>
      <c r="E909" s="44">
        <f t="shared" si="91"/>
        <v>0</v>
      </c>
      <c r="F909" s="43">
        <f t="shared" si="94"/>
        <v>0</v>
      </c>
      <c r="G909" s="45" t="e">
        <f>IF(AND(C909&lt;&gt;"",SUM(G$27:G908)&lt;E$19),$E$19/$E$23,0)</f>
        <v>#N/A</v>
      </c>
      <c r="H909" s="43">
        <f t="shared" si="95"/>
        <v>0</v>
      </c>
      <c r="I909" s="43">
        <f t="shared" si="97"/>
        <v>0</v>
      </c>
      <c r="J909" s="78" t="str">
        <f t="shared" si="96"/>
        <v>2095–2096</v>
      </c>
      <c r="K909" s="78"/>
      <c r="L909" s="89"/>
      <c r="M909" s="78"/>
      <c r="N909" s="87"/>
      <c r="O909" s="79"/>
      <c r="Q909" s="46"/>
    </row>
    <row r="910" spans="1:17" s="40" customFormat="1" ht="20.25" customHeight="1" x14ac:dyDescent="0.2">
      <c r="A910" s="41">
        <v>71621</v>
      </c>
      <c r="B910" s="42">
        <f t="shared" si="92"/>
        <v>0</v>
      </c>
      <c r="C910" s="117"/>
      <c r="D910" s="43">
        <f t="shared" si="93"/>
        <v>0</v>
      </c>
      <c r="E910" s="44">
        <f t="shared" si="91"/>
        <v>0</v>
      </c>
      <c r="F910" s="43">
        <f t="shared" si="94"/>
        <v>0</v>
      </c>
      <c r="G910" s="45" t="e">
        <f>IF(AND(C910&lt;&gt;"",SUM(G$27:G909)&lt;E$19),$E$19/$E$23,0)</f>
        <v>#N/A</v>
      </c>
      <c r="H910" s="43">
        <f t="shared" si="95"/>
        <v>0</v>
      </c>
      <c r="I910" s="43">
        <f t="shared" si="97"/>
        <v>0</v>
      </c>
      <c r="J910" s="78" t="str">
        <f t="shared" si="96"/>
        <v>2095–2096</v>
      </c>
      <c r="K910" s="78"/>
      <c r="L910" s="89"/>
      <c r="M910" s="78"/>
      <c r="N910" s="87"/>
      <c r="O910" s="79"/>
      <c r="Q910" s="46"/>
    </row>
    <row r="911" spans="1:17" s="40" customFormat="1" ht="20.25" customHeight="1" x14ac:dyDescent="0.2">
      <c r="A911" s="41">
        <v>71650</v>
      </c>
      <c r="B911" s="42">
        <f t="shared" si="92"/>
        <v>0</v>
      </c>
      <c r="C911" s="117"/>
      <c r="D911" s="43">
        <f t="shared" si="93"/>
        <v>0</v>
      </c>
      <c r="E911" s="44">
        <f t="shared" si="91"/>
        <v>0</v>
      </c>
      <c r="F911" s="43">
        <f t="shared" si="94"/>
        <v>0</v>
      </c>
      <c r="G911" s="45" t="e">
        <f>IF(AND(C911&lt;&gt;"",SUM(G$27:G910)&lt;E$19),$E$19/$E$23,0)</f>
        <v>#N/A</v>
      </c>
      <c r="H911" s="43">
        <f t="shared" si="95"/>
        <v>0</v>
      </c>
      <c r="I911" s="43">
        <f t="shared" si="97"/>
        <v>0</v>
      </c>
      <c r="J911" s="78" t="str">
        <f t="shared" si="96"/>
        <v>2095–2096</v>
      </c>
      <c r="K911" s="78"/>
      <c r="L911" s="89"/>
      <c r="M911" s="78"/>
      <c r="N911" s="87"/>
      <c r="O911" s="79"/>
      <c r="Q911" s="46"/>
    </row>
    <row r="912" spans="1:17" s="40" customFormat="1" ht="20.25" customHeight="1" x14ac:dyDescent="0.2">
      <c r="A912" s="41">
        <v>71681</v>
      </c>
      <c r="B912" s="42">
        <f t="shared" si="92"/>
        <v>0</v>
      </c>
      <c r="C912" s="117"/>
      <c r="D912" s="43">
        <f t="shared" si="93"/>
        <v>0</v>
      </c>
      <c r="E912" s="44">
        <f t="shared" si="91"/>
        <v>0</v>
      </c>
      <c r="F912" s="43">
        <f t="shared" si="94"/>
        <v>0</v>
      </c>
      <c r="G912" s="45" t="e">
        <f>IF(AND(C912&lt;&gt;"",SUM(G$27:G911)&lt;E$19),$E$19/$E$23,0)</f>
        <v>#N/A</v>
      </c>
      <c r="H912" s="43">
        <f t="shared" si="95"/>
        <v>0</v>
      </c>
      <c r="I912" s="43">
        <f t="shared" si="97"/>
        <v>0</v>
      </c>
      <c r="J912" s="78" t="str">
        <f t="shared" si="96"/>
        <v>2095–2096</v>
      </c>
      <c r="K912" s="78"/>
      <c r="L912" s="89"/>
      <c r="M912" s="78"/>
      <c r="N912" s="87"/>
      <c r="O912" s="79"/>
      <c r="Q912" s="46"/>
    </row>
    <row r="913" spans="1:17" s="40" customFormat="1" ht="20.25" customHeight="1" x14ac:dyDescent="0.2">
      <c r="A913" s="41">
        <v>71711</v>
      </c>
      <c r="B913" s="42">
        <f t="shared" si="92"/>
        <v>0</v>
      </c>
      <c r="C913" s="117"/>
      <c r="D913" s="43">
        <f t="shared" si="93"/>
        <v>0</v>
      </c>
      <c r="E913" s="44">
        <f t="shared" si="91"/>
        <v>0</v>
      </c>
      <c r="F913" s="43">
        <f t="shared" si="94"/>
        <v>0</v>
      </c>
      <c r="G913" s="45" t="e">
        <f>IF(AND(C913&lt;&gt;"",SUM(G$27:G912)&lt;E$19),$E$19/$E$23,0)</f>
        <v>#N/A</v>
      </c>
      <c r="H913" s="43">
        <f t="shared" si="95"/>
        <v>0</v>
      </c>
      <c r="I913" s="43">
        <f t="shared" si="97"/>
        <v>0</v>
      </c>
      <c r="J913" s="78" t="str">
        <f t="shared" si="96"/>
        <v>2095–2096</v>
      </c>
      <c r="K913" s="78"/>
      <c r="L913" s="89"/>
      <c r="M913" s="78"/>
      <c r="N913" s="87"/>
      <c r="O913" s="79"/>
      <c r="Q913" s="46"/>
    </row>
    <row r="914" spans="1:17" s="40" customFormat="1" ht="20.25" customHeight="1" x14ac:dyDescent="0.2">
      <c r="A914" s="41">
        <v>71742</v>
      </c>
      <c r="B914" s="42">
        <f t="shared" si="92"/>
        <v>0</v>
      </c>
      <c r="C914" s="117"/>
      <c r="D914" s="43">
        <f t="shared" si="93"/>
        <v>0</v>
      </c>
      <c r="E914" s="44">
        <f t="shared" si="91"/>
        <v>0</v>
      </c>
      <c r="F914" s="43">
        <f t="shared" si="94"/>
        <v>0</v>
      </c>
      <c r="G914" s="45" t="e">
        <f>IF(AND(C914&lt;&gt;"",SUM(G$27:G913)&lt;E$19),$E$19/$E$23,0)</f>
        <v>#N/A</v>
      </c>
      <c r="H914" s="43">
        <f t="shared" si="95"/>
        <v>0</v>
      </c>
      <c r="I914" s="43">
        <f t="shared" si="97"/>
        <v>0</v>
      </c>
      <c r="J914" s="78" t="str">
        <f t="shared" si="96"/>
        <v>2095–2096</v>
      </c>
      <c r="K914" s="78"/>
      <c r="L914" s="89"/>
      <c r="M914" s="78"/>
      <c r="N914" s="87"/>
      <c r="O914" s="79"/>
      <c r="Q914" s="46"/>
    </row>
    <row r="915" spans="1:17" s="40" customFormat="1" ht="20.25" customHeight="1" x14ac:dyDescent="0.2">
      <c r="A915" s="41">
        <v>71772</v>
      </c>
      <c r="B915" s="42">
        <f t="shared" si="92"/>
        <v>0</v>
      </c>
      <c r="C915" s="117"/>
      <c r="D915" s="43">
        <f t="shared" si="93"/>
        <v>0</v>
      </c>
      <c r="E915" s="44">
        <f t="shared" si="91"/>
        <v>0</v>
      </c>
      <c r="F915" s="43">
        <f t="shared" si="94"/>
        <v>0</v>
      </c>
      <c r="G915" s="45" t="e">
        <f>IF(AND(C915&lt;&gt;"",SUM(G$27:G914)&lt;E$19),$E$19/$E$23,0)</f>
        <v>#N/A</v>
      </c>
      <c r="H915" s="43">
        <f t="shared" si="95"/>
        <v>0</v>
      </c>
      <c r="I915" s="43">
        <f t="shared" si="97"/>
        <v>0</v>
      </c>
      <c r="J915" s="78" t="str">
        <f t="shared" si="96"/>
        <v>2096–2097</v>
      </c>
      <c r="K915" s="78"/>
      <c r="L915" s="89"/>
      <c r="M915" s="78"/>
      <c r="N915" s="87"/>
      <c r="O915" s="79"/>
      <c r="Q915" s="46"/>
    </row>
    <row r="916" spans="1:17" s="40" customFormat="1" ht="20.25" customHeight="1" x14ac:dyDescent="0.2">
      <c r="A916" s="41">
        <v>71803</v>
      </c>
      <c r="B916" s="42">
        <f t="shared" si="92"/>
        <v>0</v>
      </c>
      <c r="C916" s="117"/>
      <c r="D916" s="43">
        <f t="shared" si="93"/>
        <v>0</v>
      </c>
      <c r="E916" s="44">
        <f t="shared" si="91"/>
        <v>0</v>
      </c>
      <c r="F916" s="43">
        <f t="shared" si="94"/>
        <v>0</v>
      </c>
      <c r="G916" s="45" t="e">
        <f>IF(AND(C916&lt;&gt;"",SUM(G$27:G915)&lt;E$19),$E$19/$E$23,0)</f>
        <v>#N/A</v>
      </c>
      <c r="H916" s="43">
        <f t="shared" si="95"/>
        <v>0</v>
      </c>
      <c r="I916" s="43">
        <f t="shared" si="97"/>
        <v>0</v>
      </c>
      <c r="J916" s="78" t="str">
        <f t="shared" si="96"/>
        <v>2096–2097</v>
      </c>
      <c r="K916" s="78"/>
      <c r="L916" s="89"/>
      <c r="M916" s="78"/>
      <c r="N916" s="87"/>
      <c r="O916" s="79"/>
      <c r="Q916" s="46"/>
    </row>
    <row r="917" spans="1:17" s="40" customFormat="1" ht="20.25" customHeight="1" x14ac:dyDescent="0.2">
      <c r="A917" s="41">
        <v>71834</v>
      </c>
      <c r="B917" s="42">
        <f t="shared" si="92"/>
        <v>0</v>
      </c>
      <c r="C917" s="117"/>
      <c r="D917" s="43">
        <f t="shared" si="93"/>
        <v>0</v>
      </c>
      <c r="E917" s="44">
        <f t="shared" si="91"/>
        <v>0</v>
      </c>
      <c r="F917" s="43">
        <f t="shared" si="94"/>
        <v>0</v>
      </c>
      <c r="G917" s="45" t="e">
        <f>IF(AND(C917&lt;&gt;"",SUM(G$27:G916)&lt;E$19),$E$19/$E$23,0)</f>
        <v>#N/A</v>
      </c>
      <c r="H917" s="43">
        <f t="shared" si="95"/>
        <v>0</v>
      </c>
      <c r="I917" s="43">
        <f t="shared" si="97"/>
        <v>0</v>
      </c>
      <c r="J917" s="78" t="str">
        <f t="shared" si="96"/>
        <v>2096–2097</v>
      </c>
      <c r="K917" s="78"/>
      <c r="L917" s="89"/>
      <c r="M917" s="78"/>
      <c r="N917" s="87"/>
      <c r="O917" s="79"/>
      <c r="Q917" s="46"/>
    </row>
    <row r="918" spans="1:17" s="40" customFormat="1" ht="20.25" customHeight="1" x14ac:dyDescent="0.2">
      <c r="A918" s="41">
        <v>71864</v>
      </c>
      <c r="B918" s="42">
        <f t="shared" si="92"/>
        <v>0</v>
      </c>
      <c r="C918" s="117"/>
      <c r="D918" s="43">
        <f t="shared" si="93"/>
        <v>0</v>
      </c>
      <c r="E918" s="44">
        <f t="shared" si="91"/>
        <v>0</v>
      </c>
      <c r="F918" s="43">
        <f t="shared" si="94"/>
        <v>0</v>
      </c>
      <c r="G918" s="45" t="e">
        <f>IF(AND(C918&lt;&gt;"",SUM(G$27:G917)&lt;E$19),$E$19/$E$23,0)</f>
        <v>#N/A</v>
      </c>
      <c r="H918" s="43">
        <f t="shared" si="95"/>
        <v>0</v>
      </c>
      <c r="I918" s="43">
        <f t="shared" si="97"/>
        <v>0</v>
      </c>
      <c r="J918" s="78" t="str">
        <f t="shared" si="96"/>
        <v>2096–2097</v>
      </c>
      <c r="K918" s="78"/>
      <c r="L918" s="89"/>
      <c r="M918" s="78"/>
      <c r="N918" s="87"/>
      <c r="O918" s="79"/>
      <c r="Q918" s="46"/>
    </row>
    <row r="919" spans="1:17" s="40" customFormat="1" ht="20.25" customHeight="1" x14ac:dyDescent="0.2">
      <c r="A919" s="41">
        <v>71895</v>
      </c>
      <c r="B919" s="42">
        <f t="shared" si="92"/>
        <v>0</v>
      </c>
      <c r="C919" s="117"/>
      <c r="D919" s="43">
        <f t="shared" si="93"/>
        <v>0</v>
      </c>
      <c r="E919" s="44">
        <f t="shared" si="91"/>
        <v>0</v>
      </c>
      <c r="F919" s="43">
        <f t="shared" si="94"/>
        <v>0</v>
      </c>
      <c r="G919" s="45" t="e">
        <f>IF(AND(C919&lt;&gt;"",SUM(G$27:G918)&lt;E$19),$E$19/$E$23,0)</f>
        <v>#N/A</v>
      </c>
      <c r="H919" s="43">
        <f t="shared" si="95"/>
        <v>0</v>
      </c>
      <c r="I919" s="43">
        <f t="shared" si="97"/>
        <v>0</v>
      </c>
      <c r="J919" s="78" t="str">
        <f t="shared" si="96"/>
        <v>2096–2097</v>
      </c>
      <c r="K919" s="78"/>
      <c r="L919" s="89"/>
      <c r="M919" s="78"/>
      <c r="N919" s="87"/>
      <c r="O919" s="79"/>
      <c r="Q919" s="46"/>
    </row>
    <row r="920" spans="1:17" s="40" customFormat="1" ht="20.25" customHeight="1" x14ac:dyDescent="0.2">
      <c r="A920" s="41">
        <v>71925</v>
      </c>
      <c r="B920" s="42">
        <f t="shared" si="92"/>
        <v>0</v>
      </c>
      <c r="C920" s="117"/>
      <c r="D920" s="43">
        <f t="shared" si="93"/>
        <v>0</v>
      </c>
      <c r="E920" s="44">
        <f t="shared" si="91"/>
        <v>0</v>
      </c>
      <c r="F920" s="43">
        <f t="shared" si="94"/>
        <v>0</v>
      </c>
      <c r="G920" s="45" t="e">
        <f>IF(AND(C920&lt;&gt;"",SUM(G$27:G919)&lt;E$19),$E$19/$E$23,0)</f>
        <v>#N/A</v>
      </c>
      <c r="H920" s="43">
        <f t="shared" si="95"/>
        <v>0</v>
      </c>
      <c r="I920" s="43">
        <f t="shared" si="97"/>
        <v>0</v>
      </c>
      <c r="J920" s="78" t="str">
        <f t="shared" si="96"/>
        <v>2096–2097</v>
      </c>
      <c r="K920" s="78"/>
      <c r="L920" s="89"/>
      <c r="M920" s="78"/>
      <c r="N920" s="87"/>
      <c r="O920" s="79"/>
      <c r="Q920" s="46"/>
    </row>
    <row r="921" spans="1:17" s="40" customFormat="1" ht="20.25" customHeight="1" x14ac:dyDescent="0.2">
      <c r="A921" s="41">
        <v>71956</v>
      </c>
      <c r="B921" s="42">
        <f t="shared" si="92"/>
        <v>0</v>
      </c>
      <c r="C921" s="117"/>
      <c r="D921" s="43">
        <f t="shared" si="93"/>
        <v>0</v>
      </c>
      <c r="E921" s="44">
        <f t="shared" si="91"/>
        <v>0</v>
      </c>
      <c r="F921" s="43">
        <f t="shared" si="94"/>
        <v>0</v>
      </c>
      <c r="G921" s="45" t="e">
        <f>IF(AND(C921&lt;&gt;"",SUM(G$27:G920)&lt;E$19),$E$19/$E$23,0)</f>
        <v>#N/A</v>
      </c>
      <c r="H921" s="43">
        <f t="shared" si="95"/>
        <v>0</v>
      </c>
      <c r="I921" s="43">
        <f t="shared" si="97"/>
        <v>0</v>
      </c>
      <c r="J921" s="78" t="str">
        <f t="shared" si="96"/>
        <v>2096–2097</v>
      </c>
      <c r="K921" s="78"/>
      <c r="L921" s="89"/>
      <c r="M921" s="78"/>
      <c r="N921" s="87"/>
      <c r="O921" s="79"/>
      <c r="Q921" s="46"/>
    </row>
    <row r="922" spans="1:17" s="40" customFormat="1" ht="20.25" customHeight="1" x14ac:dyDescent="0.2">
      <c r="A922" s="41">
        <v>71987</v>
      </c>
      <c r="B922" s="42">
        <f t="shared" si="92"/>
        <v>0</v>
      </c>
      <c r="C922" s="117"/>
      <c r="D922" s="43">
        <f t="shared" si="93"/>
        <v>0</v>
      </c>
      <c r="E922" s="44">
        <f t="shared" si="91"/>
        <v>0</v>
      </c>
      <c r="F922" s="43">
        <f t="shared" si="94"/>
        <v>0</v>
      </c>
      <c r="G922" s="45" t="e">
        <f>IF(AND(C922&lt;&gt;"",SUM(G$27:G921)&lt;E$19),$E$19/$E$23,0)</f>
        <v>#N/A</v>
      </c>
      <c r="H922" s="43">
        <f t="shared" si="95"/>
        <v>0</v>
      </c>
      <c r="I922" s="43">
        <f t="shared" si="97"/>
        <v>0</v>
      </c>
      <c r="J922" s="78" t="str">
        <f t="shared" si="96"/>
        <v>2096–2097</v>
      </c>
      <c r="K922" s="78"/>
      <c r="L922" s="89"/>
      <c r="M922" s="78"/>
      <c r="N922" s="87"/>
      <c r="O922" s="79"/>
      <c r="Q922" s="46"/>
    </row>
    <row r="923" spans="1:17" s="40" customFormat="1" ht="20.25" customHeight="1" x14ac:dyDescent="0.2">
      <c r="A923" s="41">
        <v>72015</v>
      </c>
      <c r="B923" s="42">
        <f t="shared" si="92"/>
        <v>0</v>
      </c>
      <c r="C923" s="117"/>
      <c r="D923" s="43">
        <f t="shared" si="93"/>
        <v>0</v>
      </c>
      <c r="E923" s="44">
        <f t="shared" ref="E923:E986" si="98">C923-D923</f>
        <v>0</v>
      </c>
      <c r="F923" s="43">
        <f t="shared" si="94"/>
        <v>0</v>
      </c>
      <c r="G923" s="45" t="e">
        <f>IF(AND(C923&lt;&gt;"",SUM(G$27:G922)&lt;E$19),$E$19/$E$23,0)</f>
        <v>#N/A</v>
      </c>
      <c r="H923" s="43">
        <f t="shared" si="95"/>
        <v>0</v>
      </c>
      <c r="I923" s="43">
        <f t="shared" si="97"/>
        <v>0</v>
      </c>
      <c r="J923" s="78" t="str">
        <f t="shared" si="96"/>
        <v>2096–2097</v>
      </c>
      <c r="K923" s="78"/>
      <c r="L923" s="89"/>
      <c r="M923" s="78"/>
      <c r="N923" s="87"/>
      <c r="O923" s="79"/>
      <c r="Q923" s="46"/>
    </row>
    <row r="924" spans="1:17" s="40" customFormat="1" ht="20.25" customHeight="1" x14ac:dyDescent="0.2">
      <c r="A924" s="41">
        <v>72046</v>
      </c>
      <c r="B924" s="42">
        <f t="shared" ref="B924:B987" si="99">IF(C924&gt;0,C924*-1,C924)</f>
        <v>0</v>
      </c>
      <c r="C924" s="117"/>
      <c r="D924" s="43">
        <f t="shared" ref="D924:D987" si="100">IF(C924="",0,IF($E$15="Beginning",IF(C923&lt;&gt;"",$F923*$E$6/12,0),IF(C923&lt;&gt;"",$F923*$E$6/12,$E$16*$E$6/12)))</f>
        <v>0</v>
      </c>
      <c r="E924" s="44">
        <f t="shared" si="98"/>
        <v>0</v>
      </c>
      <c r="F924" s="43">
        <f t="shared" ref="F924:F987" si="101">IF(C924="",0,IF(C923="",$E$16-E924,IF(C924&lt;&gt;"",F923-E924)))</f>
        <v>0</v>
      </c>
      <c r="G924" s="45" t="e">
        <f>IF(AND(C924&lt;&gt;"",SUM(G$27:G923)&lt;E$19),$E$19/$E$23,0)</f>
        <v>#N/A</v>
      </c>
      <c r="H924" s="43">
        <f t="shared" ref="H924:H987" si="102">IF(C924&lt;&gt;"",G924+H923,0)</f>
        <v>0</v>
      </c>
      <c r="I924" s="43">
        <f t="shared" si="97"/>
        <v>0</v>
      </c>
      <c r="J924" s="78" t="str">
        <f t="shared" ref="J924:J987" si="103">IF(OR(MONTH(A924)=1,MONTH(A924)=2,MONTH(A924)=3,MONTH(A924)=4,MONTH(A924)=5,MONTH(A924)=6),YEAR(A924)-1&amp;"–"&amp;YEAR(A924),YEAR(A924)&amp;"–"&amp;YEAR(A924)+1)</f>
        <v>2096–2097</v>
      </c>
      <c r="K924" s="78"/>
      <c r="L924" s="89"/>
      <c r="M924" s="78"/>
      <c r="N924" s="87"/>
      <c r="O924" s="79"/>
      <c r="Q924" s="46"/>
    </row>
    <row r="925" spans="1:17" s="40" customFormat="1" ht="20.25" customHeight="1" x14ac:dyDescent="0.2">
      <c r="A925" s="41">
        <v>72076</v>
      </c>
      <c r="B925" s="42">
        <f t="shared" si="99"/>
        <v>0</v>
      </c>
      <c r="C925" s="117"/>
      <c r="D925" s="43">
        <f t="shared" si="100"/>
        <v>0</v>
      </c>
      <c r="E925" s="44">
        <f t="shared" si="98"/>
        <v>0</v>
      </c>
      <c r="F925" s="43">
        <f t="shared" si="101"/>
        <v>0</v>
      </c>
      <c r="G925" s="45" t="e">
        <f>IF(AND(C925&lt;&gt;"",SUM(G$27:G924)&lt;E$19),$E$19/$E$23,0)</f>
        <v>#N/A</v>
      </c>
      <c r="H925" s="43">
        <f t="shared" si="102"/>
        <v>0</v>
      </c>
      <c r="I925" s="43">
        <f t="shared" ref="I925:I988" si="104">IF(C925&lt;&gt;"",$E$19-H925,0)</f>
        <v>0</v>
      </c>
      <c r="J925" s="78" t="str">
        <f t="shared" si="103"/>
        <v>2096–2097</v>
      </c>
      <c r="K925" s="78"/>
      <c r="L925" s="89"/>
      <c r="M925" s="78"/>
      <c r="N925" s="87"/>
      <c r="O925" s="79"/>
      <c r="Q925" s="46"/>
    </row>
    <row r="926" spans="1:17" s="40" customFormat="1" ht="20.25" customHeight="1" x14ac:dyDescent="0.2">
      <c r="A926" s="41">
        <v>72107</v>
      </c>
      <c r="B926" s="42">
        <f t="shared" si="99"/>
        <v>0</v>
      </c>
      <c r="C926" s="117"/>
      <c r="D926" s="43">
        <f t="shared" si="100"/>
        <v>0</v>
      </c>
      <c r="E926" s="44">
        <f t="shared" si="98"/>
        <v>0</v>
      </c>
      <c r="F926" s="43">
        <f t="shared" si="101"/>
        <v>0</v>
      </c>
      <c r="G926" s="45" t="e">
        <f>IF(AND(C926&lt;&gt;"",SUM(G$27:G925)&lt;E$19),$E$19/$E$23,0)</f>
        <v>#N/A</v>
      </c>
      <c r="H926" s="43">
        <f t="shared" si="102"/>
        <v>0</v>
      </c>
      <c r="I926" s="43">
        <f t="shared" si="104"/>
        <v>0</v>
      </c>
      <c r="J926" s="78" t="str">
        <f t="shared" si="103"/>
        <v>2096–2097</v>
      </c>
      <c r="K926" s="78"/>
      <c r="L926" s="89"/>
      <c r="M926" s="78"/>
      <c r="N926" s="87"/>
      <c r="O926" s="79"/>
      <c r="Q926" s="46"/>
    </row>
    <row r="927" spans="1:17" s="40" customFormat="1" ht="20.25" customHeight="1" x14ac:dyDescent="0.2">
      <c r="A927" s="41">
        <v>72137</v>
      </c>
      <c r="B927" s="42">
        <f t="shared" si="99"/>
        <v>0</v>
      </c>
      <c r="C927" s="117"/>
      <c r="D927" s="43">
        <f t="shared" si="100"/>
        <v>0</v>
      </c>
      <c r="E927" s="44">
        <f t="shared" si="98"/>
        <v>0</v>
      </c>
      <c r="F927" s="43">
        <f t="shared" si="101"/>
        <v>0</v>
      </c>
      <c r="G927" s="45" t="e">
        <f>IF(AND(C927&lt;&gt;"",SUM(G$27:G926)&lt;E$19),$E$19/$E$23,0)</f>
        <v>#N/A</v>
      </c>
      <c r="H927" s="43">
        <f t="shared" si="102"/>
        <v>0</v>
      </c>
      <c r="I927" s="43">
        <f t="shared" si="104"/>
        <v>0</v>
      </c>
      <c r="J927" s="78" t="str">
        <f t="shared" si="103"/>
        <v>2097–2098</v>
      </c>
      <c r="K927" s="78"/>
      <c r="L927" s="89"/>
      <c r="M927" s="78"/>
      <c r="N927" s="87"/>
      <c r="O927" s="79"/>
      <c r="Q927" s="46"/>
    </row>
    <row r="928" spans="1:17" s="40" customFormat="1" ht="20.25" customHeight="1" x14ac:dyDescent="0.2">
      <c r="A928" s="41">
        <v>72168</v>
      </c>
      <c r="B928" s="42">
        <f t="shared" si="99"/>
        <v>0</v>
      </c>
      <c r="C928" s="117"/>
      <c r="D928" s="43">
        <f t="shared" si="100"/>
        <v>0</v>
      </c>
      <c r="E928" s="44">
        <f t="shared" si="98"/>
        <v>0</v>
      </c>
      <c r="F928" s="43">
        <f t="shared" si="101"/>
        <v>0</v>
      </c>
      <c r="G928" s="45" t="e">
        <f>IF(AND(C928&lt;&gt;"",SUM(G$27:G927)&lt;E$19),$E$19/$E$23,0)</f>
        <v>#N/A</v>
      </c>
      <c r="H928" s="43">
        <f t="shared" si="102"/>
        <v>0</v>
      </c>
      <c r="I928" s="43">
        <f t="shared" si="104"/>
        <v>0</v>
      </c>
      <c r="J928" s="78" t="str">
        <f t="shared" si="103"/>
        <v>2097–2098</v>
      </c>
      <c r="K928" s="78"/>
      <c r="L928" s="89"/>
      <c r="M928" s="78"/>
      <c r="N928" s="87"/>
      <c r="O928" s="79"/>
      <c r="Q928" s="46"/>
    </row>
    <row r="929" spans="1:17" s="40" customFormat="1" ht="20.25" customHeight="1" x14ac:dyDescent="0.2">
      <c r="A929" s="41">
        <v>72199</v>
      </c>
      <c r="B929" s="42">
        <f t="shared" si="99"/>
        <v>0</v>
      </c>
      <c r="C929" s="117"/>
      <c r="D929" s="43">
        <f t="shared" si="100"/>
        <v>0</v>
      </c>
      <c r="E929" s="44">
        <f t="shared" si="98"/>
        <v>0</v>
      </c>
      <c r="F929" s="43">
        <f t="shared" si="101"/>
        <v>0</v>
      </c>
      <c r="G929" s="45" t="e">
        <f>IF(AND(C929&lt;&gt;"",SUM(G$27:G928)&lt;E$19),$E$19/$E$23,0)</f>
        <v>#N/A</v>
      </c>
      <c r="H929" s="43">
        <f t="shared" si="102"/>
        <v>0</v>
      </c>
      <c r="I929" s="43">
        <f t="shared" si="104"/>
        <v>0</v>
      </c>
      <c r="J929" s="78" t="str">
        <f t="shared" si="103"/>
        <v>2097–2098</v>
      </c>
      <c r="K929" s="78"/>
      <c r="L929" s="89"/>
      <c r="M929" s="78"/>
      <c r="N929" s="87"/>
      <c r="O929" s="79"/>
      <c r="Q929" s="46"/>
    </row>
    <row r="930" spans="1:17" s="40" customFormat="1" ht="20.25" customHeight="1" x14ac:dyDescent="0.2">
      <c r="A930" s="41">
        <v>72229</v>
      </c>
      <c r="B930" s="42">
        <f t="shared" si="99"/>
        <v>0</v>
      </c>
      <c r="C930" s="117"/>
      <c r="D930" s="43">
        <f t="shared" si="100"/>
        <v>0</v>
      </c>
      <c r="E930" s="44">
        <f t="shared" si="98"/>
        <v>0</v>
      </c>
      <c r="F930" s="43">
        <f t="shared" si="101"/>
        <v>0</v>
      </c>
      <c r="G930" s="45" t="e">
        <f>IF(AND(C930&lt;&gt;"",SUM(G$27:G929)&lt;E$19),$E$19/$E$23,0)</f>
        <v>#N/A</v>
      </c>
      <c r="H930" s="43">
        <f t="shared" si="102"/>
        <v>0</v>
      </c>
      <c r="I930" s="43">
        <f t="shared" si="104"/>
        <v>0</v>
      </c>
      <c r="J930" s="78" t="str">
        <f t="shared" si="103"/>
        <v>2097–2098</v>
      </c>
      <c r="K930" s="78"/>
      <c r="L930" s="89"/>
      <c r="M930" s="78"/>
      <c r="N930" s="87"/>
      <c r="O930" s="79"/>
      <c r="Q930" s="46"/>
    </row>
    <row r="931" spans="1:17" s="40" customFormat="1" ht="20.25" customHeight="1" x14ac:dyDescent="0.2">
      <c r="A931" s="41">
        <v>72260</v>
      </c>
      <c r="B931" s="42">
        <f t="shared" si="99"/>
        <v>0</v>
      </c>
      <c r="C931" s="117"/>
      <c r="D931" s="43">
        <f t="shared" si="100"/>
        <v>0</v>
      </c>
      <c r="E931" s="44">
        <f t="shared" si="98"/>
        <v>0</v>
      </c>
      <c r="F931" s="43">
        <f t="shared" si="101"/>
        <v>0</v>
      </c>
      <c r="G931" s="45" t="e">
        <f>IF(AND(C931&lt;&gt;"",SUM(G$27:G930)&lt;E$19),$E$19/$E$23,0)</f>
        <v>#N/A</v>
      </c>
      <c r="H931" s="43">
        <f t="shared" si="102"/>
        <v>0</v>
      </c>
      <c r="I931" s="43">
        <f t="shared" si="104"/>
        <v>0</v>
      </c>
      <c r="J931" s="78" t="str">
        <f t="shared" si="103"/>
        <v>2097–2098</v>
      </c>
      <c r="K931" s="78"/>
      <c r="L931" s="89"/>
      <c r="M931" s="78"/>
      <c r="N931" s="87"/>
      <c r="O931" s="79"/>
      <c r="Q931" s="46"/>
    </row>
    <row r="932" spans="1:17" s="40" customFormat="1" ht="20.25" customHeight="1" x14ac:dyDescent="0.2">
      <c r="A932" s="41">
        <v>72290</v>
      </c>
      <c r="B932" s="42">
        <f t="shared" si="99"/>
        <v>0</v>
      </c>
      <c r="C932" s="117"/>
      <c r="D932" s="43">
        <f t="shared" si="100"/>
        <v>0</v>
      </c>
      <c r="E932" s="44">
        <f t="shared" si="98"/>
        <v>0</v>
      </c>
      <c r="F932" s="43">
        <f t="shared" si="101"/>
        <v>0</v>
      </c>
      <c r="G932" s="45" t="e">
        <f>IF(AND(C932&lt;&gt;"",SUM(G$27:G931)&lt;E$19),$E$19/$E$23,0)</f>
        <v>#N/A</v>
      </c>
      <c r="H932" s="43">
        <f t="shared" si="102"/>
        <v>0</v>
      </c>
      <c r="I932" s="43">
        <f t="shared" si="104"/>
        <v>0</v>
      </c>
      <c r="J932" s="78" t="str">
        <f t="shared" si="103"/>
        <v>2097–2098</v>
      </c>
      <c r="K932" s="78"/>
      <c r="L932" s="89"/>
      <c r="M932" s="78"/>
      <c r="N932" s="87"/>
      <c r="O932" s="79"/>
      <c r="Q932" s="46"/>
    </row>
    <row r="933" spans="1:17" s="40" customFormat="1" ht="20.25" customHeight="1" x14ac:dyDescent="0.2">
      <c r="A933" s="41">
        <v>72321</v>
      </c>
      <c r="B933" s="42">
        <f t="shared" si="99"/>
        <v>0</v>
      </c>
      <c r="C933" s="117"/>
      <c r="D933" s="43">
        <f t="shared" si="100"/>
        <v>0</v>
      </c>
      <c r="E933" s="44">
        <f t="shared" si="98"/>
        <v>0</v>
      </c>
      <c r="F933" s="43">
        <f t="shared" si="101"/>
        <v>0</v>
      </c>
      <c r="G933" s="45" t="e">
        <f>IF(AND(C933&lt;&gt;"",SUM(G$27:G932)&lt;E$19),$E$19/$E$23,0)</f>
        <v>#N/A</v>
      </c>
      <c r="H933" s="43">
        <f t="shared" si="102"/>
        <v>0</v>
      </c>
      <c r="I933" s="43">
        <f t="shared" si="104"/>
        <v>0</v>
      </c>
      <c r="J933" s="78" t="str">
        <f t="shared" si="103"/>
        <v>2097–2098</v>
      </c>
      <c r="K933" s="78"/>
      <c r="L933" s="89"/>
      <c r="M933" s="78"/>
      <c r="N933" s="87"/>
      <c r="O933" s="79"/>
      <c r="Q933" s="46"/>
    </row>
    <row r="934" spans="1:17" s="40" customFormat="1" ht="20.25" customHeight="1" x14ac:dyDescent="0.2">
      <c r="A934" s="41">
        <v>72352</v>
      </c>
      <c r="B934" s="42">
        <f t="shared" si="99"/>
        <v>0</v>
      </c>
      <c r="C934" s="117"/>
      <c r="D934" s="43">
        <f t="shared" si="100"/>
        <v>0</v>
      </c>
      <c r="E934" s="44">
        <f t="shared" si="98"/>
        <v>0</v>
      </c>
      <c r="F934" s="43">
        <f t="shared" si="101"/>
        <v>0</v>
      </c>
      <c r="G934" s="45" t="e">
        <f>IF(AND(C934&lt;&gt;"",SUM(G$27:G933)&lt;E$19),$E$19/$E$23,0)</f>
        <v>#N/A</v>
      </c>
      <c r="H934" s="43">
        <f t="shared" si="102"/>
        <v>0</v>
      </c>
      <c r="I934" s="43">
        <f t="shared" si="104"/>
        <v>0</v>
      </c>
      <c r="J934" s="78" t="str">
        <f t="shared" si="103"/>
        <v>2097–2098</v>
      </c>
      <c r="K934" s="78"/>
      <c r="L934" s="89"/>
      <c r="M934" s="78"/>
      <c r="N934" s="87"/>
      <c r="O934" s="79"/>
      <c r="Q934" s="46"/>
    </row>
    <row r="935" spans="1:17" s="40" customFormat="1" ht="20.25" customHeight="1" x14ac:dyDescent="0.2">
      <c r="A935" s="41">
        <v>72380</v>
      </c>
      <c r="B935" s="42">
        <f t="shared" si="99"/>
        <v>0</v>
      </c>
      <c r="C935" s="117"/>
      <c r="D935" s="43">
        <f t="shared" si="100"/>
        <v>0</v>
      </c>
      <c r="E935" s="44">
        <f t="shared" si="98"/>
        <v>0</v>
      </c>
      <c r="F935" s="43">
        <f t="shared" si="101"/>
        <v>0</v>
      </c>
      <c r="G935" s="45" t="e">
        <f>IF(AND(C935&lt;&gt;"",SUM(G$27:G934)&lt;E$19),$E$19/$E$23,0)</f>
        <v>#N/A</v>
      </c>
      <c r="H935" s="43">
        <f t="shared" si="102"/>
        <v>0</v>
      </c>
      <c r="I935" s="43">
        <f t="shared" si="104"/>
        <v>0</v>
      </c>
      <c r="J935" s="78" t="str">
        <f t="shared" si="103"/>
        <v>2097–2098</v>
      </c>
      <c r="K935" s="78"/>
      <c r="L935" s="89"/>
      <c r="M935" s="78"/>
      <c r="N935" s="87"/>
      <c r="O935" s="79"/>
      <c r="Q935" s="46"/>
    </row>
    <row r="936" spans="1:17" s="40" customFormat="1" ht="20.25" customHeight="1" x14ac:dyDescent="0.2">
      <c r="A936" s="41">
        <v>72411</v>
      </c>
      <c r="B936" s="42">
        <f t="shared" si="99"/>
        <v>0</v>
      </c>
      <c r="C936" s="117"/>
      <c r="D936" s="43">
        <f t="shared" si="100"/>
        <v>0</v>
      </c>
      <c r="E936" s="44">
        <f t="shared" si="98"/>
        <v>0</v>
      </c>
      <c r="F936" s="43">
        <f t="shared" si="101"/>
        <v>0</v>
      </c>
      <c r="G936" s="45" t="e">
        <f>IF(AND(C936&lt;&gt;"",SUM(G$27:G935)&lt;E$19),$E$19/$E$23,0)</f>
        <v>#N/A</v>
      </c>
      <c r="H936" s="43">
        <f t="shared" si="102"/>
        <v>0</v>
      </c>
      <c r="I936" s="43">
        <f t="shared" si="104"/>
        <v>0</v>
      </c>
      <c r="J936" s="78" t="str">
        <f t="shared" si="103"/>
        <v>2097–2098</v>
      </c>
      <c r="K936" s="78"/>
      <c r="L936" s="89"/>
      <c r="M936" s="78"/>
      <c r="N936" s="87"/>
      <c r="O936" s="79"/>
      <c r="Q936" s="46"/>
    </row>
    <row r="937" spans="1:17" s="40" customFormat="1" ht="20.25" customHeight="1" x14ac:dyDescent="0.2">
      <c r="A937" s="41">
        <v>72441</v>
      </c>
      <c r="B937" s="42">
        <f t="shared" si="99"/>
        <v>0</v>
      </c>
      <c r="C937" s="117"/>
      <c r="D937" s="43">
        <f t="shared" si="100"/>
        <v>0</v>
      </c>
      <c r="E937" s="44">
        <f t="shared" si="98"/>
        <v>0</v>
      </c>
      <c r="F937" s="43">
        <f t="shared" si="101"/>
        <v>0</v>
      </c>
      <c r="G937" s="45" t="e">
        <f>IF(AND(C937&lt;&gt;"",SUM(G$27:G936)&lt;E$19),$E$19/$E$23,0)</f>
        <v>#N/A</v>
      </c>
      <c r="H937" s="43">
        <f t="shared" si="102"/>
        <v>0</v>
      </c>
      <c r="I937" s="43">
        <f t="shared" si="104"/>
        <v>0</v>
      </c>
      <c r="J937" s="78" t="str">
        <f t="shared" si="103"/>
        <v>2097–2098</v>
      </c>
      <c r="K937" s="78"/>
      <c r="L937" s="89"/>
      <c r="M937" s="78"/>
      <c r="N937" s="87"/>
      <c r="O937" s="79"/>
      <c r="Q937" s="46"/>
    </row>
    <row r="938" spans="1:17" s="40" customFormat="1" ht="20.25" customHeight="1" x14ac:dyDescent="0.2">
      <c r="A938" s="41">
        <v>72472</v>
      </c>
      <c r="B938" s="42">
        <f t="shared" si="99"/>
        <v>0</v>
      </c>
      <c r="C938" s="117"/>
      <c r="D938" s="43">
        <f t="shared" si="100"/>
        <v>0</v>
      </c>
      <c r="E938" s="44">
        <f t="shared" si="98"/>
        <v>0</v>
      </c>
      <c r="F938" s="43">
        <f t="shared" si="101"/>
        <v>0</v>
      </c>
      <c r="G938" s="45" t="e">
        <f>IF(AND(C938&lt;&gt;"",SUM(G$27:G937)&lt;E$19),$E$19/$E$23,0)</f>
        <v>#N/A</v>
      </c>
      <c r="H938" s="43">
        <f t="shared" si="102"/>
        <v>0</v>
      </c>
      <c r="I938" s="43">
        <f t="shared" si="104"/>
        <v>0</v>
      </c>
      <c r="J938" s="78" t="str">
        <f t="shared" si="103"/>
        <v>2097–2098</v>
      </c>
      <c r="K938" s="78"/>
      <c r="L938" s="89"/>
      <c r="M938" s="78"/>
      <c r="N938" s="87"/>
      <c r="O938" s="79"/>
      <c r="Q938" s="46"/>
    </row>
    <row r="939" spans="1:17" s="40" customFormat="1" ht="20.25" customHeight="1" x14ac:dyDescent="0.2">
      <c r="A939" s="41">
        <v>72502</v>
      </c>
      <c r="B939" s="42">
        <f t="shared" si="99"/>
        <v>0</v>
      </c>
      <c r="C939" s="117"/>
      <c r="D939" s="43">
        <f t="shared" si="100"/>
        <v>0</v>
      </c>
      <c r="E939" s="44">
        <f t="shared" si="98"/>
        <v>0</v>
      </c>
      <c r="F939" s="43">
        <f t="shared" si="101"/>
        <v>0</v>
      </c>
      <c r="G939" s="45" t="e">
        <f>IF(AND(C939&lt;&gt;"",SUM(G$27:G938)&lt;E$19),$E$19/$E$23,0)</f>
        <v>#N/A</v>
      </c>
      <c r="H939" s="43">
        <f t="shared" si="102"/>
        <v>0</v>
      </c>
      <c r="I939" s="43">
        <f t="shared" si="104"/>
        <v>0</v>
      </c>
      <c r="J939" s="78" t="str">
        <f t="shared" si="103"/>
        <v>2098–2099</v>
      </c>
      <c r="K939" s="78"/>
      <c r="L939" s="89"/>
      <c r="M939" s="78"/>
      <c r="N939" s="87"/>
      <c r="O939" s="79"/>
      <c r="Q939" s="46"/>
    </row>
    <row r="940" spans="1:17" s="40" customFormat="1" ht="20.25" customHeight="1" x14ac:dyDescent="0.2">
      <c r="A940" s="41">
        <v>72533</v>
      </c>
      <c r="B940" s="42">
        <f t="shared" si="99"/>
        <v>0</v>
      </c>
      <c r="C940" s="117"/>
      <c r="D940" s="43">
        <f t="shared" si="100"/>
        <v>0</v>
      </c>
      <c r="E940" s="44">
        <f t="shared" si="98"/>
        <v>0</v>
      </c>
      <c r="F940" s="43">
        <f t="shared" si="101"/>
        <v>0</v>
      </c>
      <c r="G940" s="45" t="e">
        <f>IF(AND(C940&lt;&gt;"",SUM(G$27:G939)&lt;E$19),$E$19/$E$23,0)</f>
        <v>#N/A</v>
      </c>
      <c r="H940" s="43">
        <f t="shared" si="102"/>
        <v>0</v>
      </c>
      <c r="I940" s="43">
        <f t="shared" si="104"/>
        <v>0</v>
      </c>
      <c r="J940" s="78" t="str">
        <f t="shared" si="103"/>
        <v>2098–2099</v>
      </c>
      <c r="K940" s="78"/>
      <c r="L940" s="89"/>
      <c r="M940" s="78"/>
      <c r="N940" s="87"/>
      <c r="O940" s="79"/>
      <c r="Q940" s="46"/>
    </row>
    <row r="941" spans="1:17" s="40" customFormat="1" ht="20.25" customHeight="1" x14ac:dyDescent="0.2">
      <c r="A941" s="41">
        <v>72564</v>
      </c>
      <c r="B941" s="42">
        <f t="shared" si="99"/>
        <v>0</v>
      </c>
      <c r="C941" s="117"/>
      <c r="D941" s="43">
        <f t="shared" si="100"/>
        <v>0</v>
      </c>
      <c r="E941" s="44">
        <f t="shared" si="98"/>
        <v>0</v>
      </c>
      <c r="F941" s="43">
        <f t="shared" si="101"/>
        <v>0</v>
      </c>
      <c r="G941" s="45" t="e">
        <f>IF(AND(C941&lt;&gt;"",SUM(G$27:G940)&lt;E$19),$E$19/$E$23,0)</f>
        <v>#N/A</v>
      </c>
      <c r="H941" s="43">
        <f t="shared" si="102"/>
        <v>0</v>
      </c>
      <c r="I941" s="43">
        <f t="shared" si="104"/>
        <v>0</v>
      </c>
      <c r="J941" s="78" t="str">
        <f t="shared" si="103"/>
        <v>2098–2099</v>
      </c>
      <c r="K941" s="78"/>
      <c r="L941" s="89"/>
      <c r="M941" s="78"/>
      <c r="N941" s="87"/>
      <c r="O941" s="79"/>
      <c r="Q941" s="46"/>
    </row>
    <row r="942" spans="1:17" s="40" customFormat="1" ht="20.25" customHeight="1" x14ac:dyDescent="0.2">
      <c r="A942" s="41">
        <v>72594</v>
      </c>
      <c r="B942" s="42">
        <f t="shared" si="99"/>
        <v>0</v>
      </c>
      <c r="C942" s="117"/>
      <c r="D942" s="43">
        <f t="shared" si="100"/>
        <v>0</v>
      </c>
      <c r="E942" s="44">
        <f t="shared" si="98"/>
        <v>0</v>
      </c>
      <c r="F942" s="43">
        <f t="shared" si="101"/>
        <v>0</v>
      </c>
      <c r="G942" s="45" t="e">
        <f>IF(AND(C942&lt;&gt;"",SUM(G$27:G941)&lt;E$19),$E$19/$E$23,0)</f>
        <v>#N/A</v>
      </c>
      <c r="H942" s="43">
        <f t="shared" si="102"/>
        <v>0</v>
      </c>
      <c r="I942" s="43">
        <f t="shared" si="104"/>
        <v>0</v>
      </c>
      <c r="J942" s="78" t="str">
        <f t="shared" si="103"/>
        <v>2098–2099</v>
      </c>
      <c r="K942" s="78"/>
      <c r="L942" s="89"/>
      <c r="M942" s="78"/>
      <c r="N942" s="87"/>
      <c r="O942" s="79"/>
      <c r="Q942" s="46"/>
    </row>
    <row r="943" spans="1:17" s="40" customFormat="1" ht="20.25" customHeight="1" x14ac:dyDescent="0.2">
      <c r="A943" s="41">
        <v>72625</v>
      </c>
      <c r="B943" s="42">
        <f t="shared" si="99"/>
        <v>0</v>
      </c>
      <c r="C943" s="117"/>
      <c r="D943" s="43">
        <f t="shared" si="100"/>
        <v>0</v>
      </c>
      <c r="E943" s="44">
        <f t="shared" si="98"/>
        <v>0</v>
      </c>
      <c r="F943" s="43">
        <f t="shared" si="101"/>
        <v>0</v>
      </c>
      <c r="G943" s="45" t="e">
        <f>IF(AND(C943&lt;&gt;"",SUM(G$27:G942)&lt;E$19),$E$19/$E$23,0)</f>
        <v>#N/A</v>
      </c>
      <c r="H943" s="43">
        <f t="shared" si="102"/>
        <v>0</v>
      </c>
      <c r="I943" s="43">
        <f t="shared" si="104"/>
        <v>0</v>
      </c>
      <c r="J943" s="78" t="str">
        <f t="shared" si="103"/>
        <v>2098–2099</v>
      </c>
      <c r="K943" s="78"/>
      <c r="L943" s="89"/>
      <c r="M943" s="78"/>
      <c r="N943" s="87"/>
      <c r="O943" s="79"/>
      <c r="Q943" s="46"/>
    </row>
    <row r="944" spans="1:17" s="40" customFormat="1" ht="20.25" customHeight="1" x14ac:dyDescent="0.2">
      <c r="A944" s="41">
        <v>72655</v>
      </c>
      <c r="B944" s="42">
        <f t="shared" si="99"/>
        <v>0</v>
      </c>
      <c r="C944" s="117"/>
      <c r="D944" s="43">
        <f t="shared" si="100"/>
        <v>0</v>
      </c>
      <c r="E944" s="44">
        <f t="shared" si="98"/>
        <v>0</v>
      </c>
      <c r="F944" s="43">
        <f t="shared" si="101"/>
        <v>0</v>
      </c>
      <c r="G944" s="45" t="e">
        <f>IF(AND(C944&lt;&gt;"",SUM(G$27:G943)&lt;E$19),$E$19/$E$23,0)</f>
        <v>#N/A</v>
      </c>
      <c r="H944" s="43">
        <f t="shared" si="102"/>
        <v>0</v>
      </c>
      <c r="I944" s="43">
        <f t="shared" si="104"/>
        <v>0</v>
      </c>
      <c r="J944" s="78" t="str">
        <f t="shared" si="103"/>
        <v>2098–2099</v>
      </c>
      <c r="K944" s="78"/>
      <c r="L944" s="89"/>
      <c r="M944" s="78"/>
      <c r="N944" s="87"/>
      <c r="O944" s="79"/>
      <c r="Q944" s="46"/>
    </row>
    <row r="945" spans="1:17" s="40" customFormat="1" ht="20.25" customHeight="1" x14ac:dyDescent="0.2">
      <c r="A945" s="41">
        <v>72686</v>
      </c>
      <c r="B945" s="42">
        <f t="shared" si="99"/>
        <v>0</v>
      </c>
      <c r="C945" s="117"/>
      <c r="D945" s="43">
        <f t="shared" si="100"/>
        <v>0</v>
      </c>
      <c r="E945" s="44">
        <f t="shared" si="98"/>
        <v>0</v>
      </c>
      <c r="F945" s="43">
        <f t="shared" si="101"/>
        <v>0</v>
      </c>
      <c r="G945" s="45" t="e">
        <f>IF(AND(C945&lt;&gt;"",SUM(G$27:G944)&lt;E$19),$E$19/$E$23,0)</f>
        <v>#N/A</v>
      </c>
      <c r="H945" s="43">
        <f t="shared" si="102"/>
        <v>0</v>
      </c>
      <c r="I945" s="43">
        <f t="shared" si="104"/>
        <v>0</v>
      </c>
      <c r="J945" s="78" t="str">
        <f t="shared" si="103"/>
        <v>2098–2099</v>
      </c>
      <c r="K945" s="78"/>
      <c r="L945" s="89"/>
      <c r="M945" s="78"/>
      <c r="N945" s="87"/>
      <c r="O945" s="79"/>
      <c r="Q945" s="46"/>
    </row>
    <row r="946" spans="1:17" s="40" customFormat="1" ht="20.25" customHeight="1" x14ac:dyDescent="0.2">
      <c r="A946" s="41">
        <v>72717</v>
      </c>
      <c r="B946" s="42">
        <f t="shared" si="99"/>
        <v>0</v>
      </c>
      <c r="C946" s="117"/>
      <c r="D946" s="43">
        <f t="shared" si="100"/>
        <v>0</v>
      </c>
      <c r="E946" s="44">
        <f t="shared" si="98"/>
        <v>0</v>
      </c>
      <c r="F946" s="43">
        <f t="shared" si="101"/>
        <v>0</v>
      </c>
      <c r="G946" s="45" t="e">
        <f>IF(AND(C946&lt;&gt;"",SUM(G$27:G945)&lt;E$19),$E$19/$E$23,0)</f>
        <v>#N/A</v>
      </c>
      <c r="H946" s="43">
        <f t="shared" si="102"/>
        <v>0</v>
      </c>
      <c r="I946" s="43">
        <f t="shared" si="104"/>
        <v>0</v>
      </c>
      <c r="J946" s="78" t="str">
        <f t="shared" si="103"/>
        <v>2098–2099</v>
      </c>
      <c r="K946" s="78"/>
      <c r="L946" s="89"/>
      <c r="M946" s="78"/>
      <c r="N946" s="87"/>
      <c r="O946" s="79"/>
      <c r="Q946" s="46"/>
    </row>
    <row r="947" spans="1:17" s="40" customFormat="1" ht="20.25" customHeight="1" x14ac:dyDescent="0.2">
      <c r="A947" s="41">
        <v>72745</v>
      </c>
      <c r="B947" s="42">
        <f t="shared" si="99"/>
        <v>0</v>
      </c>
      <c r="C947" s="117"/>
      <c r="D947" s="43">
        <f t="shared" si="100"/>
        <v>0</v>
      </c>
      <c r="E947" s="44">
        <f t="shared" si="98"/>
        <v>0</v>
      </c>
      <c r="F947" s="43">
        <f t="shared" si="101"/>
        <v>0</v>
      </c>
      <c r="G947" s="45" t="e">
        <f>IF(AND(C947&lt;&gt;"",SUM(G$27:G946)&lt;E$19),$E$19/$E$23,0)</f>
        <v>#N/A</v>
      </c>
      <c r="H947" s="43">
        <f t="shared" si="102"/>
        <v>0</v>
      </c>
      <c r="I947" s="43">
        <f t="shared" si="104"/>
        <v>0</v>
      </c>
      <c r="J947" s="78" t="str">
        <f t="shared" si="103"/>
        <v>2098–2099</v>
      </c>
      <c r="K947" s="78"/>
      <c r="L947" s="89"/>
      <c r="M947" s="78"/>
      <c r="N947" s="87"/>
      <c r="O947" s="79"/>
      <c r="Q947" s="46"/>
    </row>
    <row r="948" spans="1:17" s="40" customFormat="1" ht="20.25" customHeight="1" x14ac:dyDescent="0.2">
      <c r="A948" s="41">
        <v>72776</v>
      </c>
      <c r="B948" s="42">
        <f t="shared" si="99"/>
        <v>0</v>
      </c>
      <c r="C948" s="117"/>
      <c r="D948" s="43">
        <f t="shared" si="100"/>
        <v>0</v>
      </c>
      <c r="E948" s="44">
        <f t="shared" si="98"/>
        <v>0</v>
      </c>
      <c r="F948" s="43">
        <f t="shared" si="101"/>
        <v>0</v>
      </c>
      <c r="G948" s="45" t="e">
        <f>IF(AND(C948&lt;&gt;"",SUM(G$27:G947)&lt;E$19),$E$19/$E$23,0)</f>
        <v>#N/A</v>
      </c>
      <c r="H948" s="43">
        <f t="shared" si="102"/>
        <v>0</v>
      </c>
      <c r="I948" s="43">
        <f t="shared" si="104"/>
        <v>0</v>
      </c>
      <c r="J948" s="78" t="str">
        <f t="shared" si="103"/>
        <v>2098–2099</v>
      </c>
      <c r="K948" s="78"/>
      <c r="L948" s="89"/>
      <c r="M948" s="78"/>
      <c r="N948" s="87"/>
      <c r="O948" s="79"/>
      <c r="Q948" s="46"/>
    </row>
    <row r="949" spans="1:17" s="40" customFormat="1" ht="20.25" customHeight="1" x14ac:dyDescent="0.2">
      <c r="A949" s="41">
        <v>72806</v>
      </c>
      <c r="B949" s="42">
        <f t="shared" si="99"/>
        <v>0</v>
      </c>
      <c r="C949" s="117"/>
      <c r="D949" s="43">
        <f t="shared" si="100"/>
        <v>0</v>
      </c>
      <c r="E949" s="44">
        <f t="shared" si="98"/>
        <v>0</v>
      </c>
      <c r="F949" s="43">
        <f t="shared" si="101"/>
        <v>0</v>
      </c>
      <c r="G949" s="45" t="e">
        <f>IF(AND(C949&lt;&gt;"",SUM(G$27:G948)&lt;E$19),$E$19/$E$23,0)</f>
        <v>#N/A</v>
      </c>
      <c r="H949" s="43">
        <f t="shared" si="102"/>
        <v>0</v>
      </c>
      <c r="I949" s="43">
        <f t="shared" si="104"/>
        <v>0</v>
      </c>
      <c r="J949" s="78" t="str">
        <f t="shared" si="103"/>
        <v>2098–2099</v>
      </c>
      <c r="K949" s="78"/>
      <c r="L949" s="89"/>
      <c r="M949" s="78"/>
      <c r="N949" s="87"/>
      <c r="O949" s="79"/>
      <c r="Q949" s="46"/>
    </row>
    <row r="950" spans="1:17" s="40" customFormat="1" ht="20.25" customHeight="1" x14ac:dyDescent="0.2">
      <c r="A950" s="41">
        <v>72837</v>
      </c>
      <c r="B950" s="42">
        <f t="shared" si="99"/>
        <v>0</v>
      </c>
      <c r="C950" s="117"/>
      <c r="D950" s="43">
        <f t="shared" si="100"/>
        <v>0</v>
      </c>
      <c r="E950" s="44">
        <f t="shared" si="98"/>
        <v>0</v>
      </c>
      <c r="F950" s="43">
        <f t="shared" si="101"/>
        <v>0</v>
      </c>
      <c r="G950" s="45" t="e">
        <f>IF(AND(C950&lt;&gt;"",SUM(G$27:G949)&lt;E$19),$E$19/$E$23,0)</f>
        <v>#N/A</v>
      </c>
      <c r="H950" s="43">
        <f t="shared" si="102"/>
        <v>0</v>
      </c>
      <c r="I950" s="43">
        <f t="shared" si="104"/>
        <v>0</v>
      </c>
      <c r="J950" s="78" t="str">
        <f t="shared" si="103"/>
        <v>2098–2099</v>
      </c>
      <c r="K950" s="78"/>
      <c r="L950" s="89"/>
      <c r="M950" s="78"/>
      <c r="N950" s="87"/>
      <c r="O950" s="79"/>
      <c r="Q950" s="46"/>
    </row>
    <row r="951" spans="1:17" s="40" customFormat="1" ht="20.25" customHeight="1" x14ac:dyDescent="0.2">
      <c r="A951" s="41">
        <v>72867</v>
      </c>
      <c r="B951" s="42">
        <f t="shared" si="99"/>
        <v>0</v>
      </c>
      <c r="C951" s="117"/>
      <c r="D951" s="43">
        <f t="shared" si="100"/>
        <v>0</v>
      </c>
      <c r="E951" s="44">
        <f t="shared" si="98"/>
        <v>0</v>
      </c>
      <c r="F951" s="43">
        <f t="shared" si="101"/>
        <v>0</v>
      </c>
      <c r="G951" s="45" t="e">
        <f>IF(AND(C951&lt;&gt;"",SUM(G$27:G950)&lt;E$19),$E$19/$E$23,0)</f>
        <v>#N/A</v>
      </c>
      <c r="H951" s="43">
        <f t="shared" si="102"/>
        <v>0</v>
      </c>
      <c r="I951" s="43">
        <f t="shared" si="104"/>
        <v>0</v>
      </c>
      <c r="J951" s="78" t="str">
        <f t="shared" si="103"/>
        <v>2099–2100</v>
      </c>
      <c r="K951" s="78"/>
      <c r="L951" s="89"/>
      <c r="M951" s="78"/>
      <c r="N951" s="87"/>
      <c r="O951" s="79"/>
      <c r="Q951" s="46"/>
    </row>
    <row r="952" spans="1:17" s="40" customFormat="1" ht="20.25" customHeight="1" x14ac:dyDescent="0.2">
      <c r="A952" s="41">
        <v>72898</v>
      </c>
      <c r="B952" s="42">
        <f t="shared" si="99"/>
        <v>0</v>
      </c>
      <c r="C952" s="117"/>
      <c r="D952" s="43">
        <f t="shared" si="100"/>
        <v>0</v>
      </c>
      <c r="E952" s="44">
        <f t="shared" si="98"/>
        <v>0</v>
      </c>
      <c r="F952" s="43">
        <f t="shared" si="101"/>
        <v>0</v>
      </c>
      <c r="G952" s="45" t="e">
        <f>IF(AND(C952&lt;&gt;"",SUM(G$27:G951)&lt;E$19),$E$19/$E$23,0)</f>
        <v>#N/A</v>
      </c>
      <c r="H952" s="43">
        <f t="shared" si="102"/>
        <v>0</v>
      </c>
      <c r="I952" s="43">
        <f t="shared" si="104"/>
        <v>0</v>
      </c>
      <c r="J952" s="78" t="str">
        <f t="shared" si="103"/>
        <v>2099–2100</v>
      </c>
      <c r="K952" s="78"/>
      <c r="L952" s="89"/>
      <c r="M952" s="78"/>
      <c r="N952" s="87"/>
      <c r="O952" s="79"/>
      <c r="Q952" s="46"/>
    </row>
    <row r="953" spans="1:17" s="40" customFormat="1" ht="20.25" customHeight="1" x14ac:dyDescent="0.2">
      <c r="A953" s="41">
        <v>72929</v>
      </c>
      <c r="B953" s="42">
        <f t="shared" si="99"/>
        <v>0</v>
      </c>
      <c r="C953" s="117"/>
      <c r="D953" s="43">
        <f t="shared" si="100"/>
        <v>0</v>
      </c>
      <c r="E953" s="44">
        <f t="shared" si="98"/>
        <v>0</v>
      </c>
      <c r="F953" s="43">
        <f t="shared" si="101"/>
        <v>0</v>
      </c>
      <c r="G953" s="45" t="e">
        <f>IF(AND(C953&lt;&gt;"",SUM(G$27:G952)&lt;E$19),$E$19/$E$23,0)</f>
        <v>#N/A</v>
      </c>
      <c r="H953" s="43">
        <f t="shared" si="102"/>
        <v>0</v>
      </c>
      <c r="I953" s="43">
        <f t="shared" si="104"/>
        <v>0</v>
      </c>
      <c r="J953" s="78" t="str">
        <f t="shared" si="103"/>
        <v>2099–2100</v>
      </c>
      <c r="K953" s="78"/>
      <c r="L953" s="89"/>
      <c r="M953" s="78"/>
      <c r="N953" s="87"/>
      <c r="O953" s="79"/>
      <c r="Q953" s="46"/>
    </row>
    <row r="954" spans="1:17" s="40" customFormat="1" ht="20.25" customHeight="1" x14ac:dyDescent="0.2">
      <c r="A954" s="41">
        <v>72959</v>
      </c>
      <c r="B954" s="42">
        <f t="shared" si="99"/>
        <v>0</v>
      </c>
      <c r="C954" s="117"/>
      <c r="D954" s="43">
        <f t="shared" si="100"/>
        <v>0</v>
      </c>
      <c r="E954" s="44">
        <f t="shared" si="98"/>
        <v>0</v>
      </c>
      <c r="F954" s="43">
        <f t="shared" si="101"/>
        <v>0</v>
      </c>
      <c r="G954" s="45" t="e">
        <f>IF(AND(C954&lt;&gt;"",SUM(G$27:G953)&lt;E$19),$E$19/$E$23,0)</f>
        <v>#N/A</v>
      </c>
      <c r="H954" s="43">
        <f t="shared" si="102"/>
        <v>0</v>
      </c>
      <c r="I954" s="43">
        <f t="shared" si="104"/>
        <v>0</v>
      </c>
      <c r="J954" s="78" t="str">
        <f t="shared" si="103"/>
        <v>2099–2100</v>
      </c>
      <c r="K954" s="78"/>
      <c r="L954" s="89"/>
      <c r="M954" s="78"/>
      <c r="N954" s="87"/>
      <c r="O954" s="79"/>
      <c r="Q954" s="46"/>
    </row>
    <row r="955" spans="1:17" s="40" customFormat="1" ht="20.25" customHeight="1" x14ac:dyDescent="0.2">
      <c r="A955" s="41">
        <v>72990</v>
      </c>
      <c r="B955" s="42">
        <f t="shared" si="99"/>
        <v>0</v>
      </c>
      <c r="C955" s="117"/>
      <c r="D955" s="43">
        <f t="shared" si="100"/>
        <v>0</v>
      </c>
      <c r="E955" s="44">
        <f t="shared" si="98"/>
        <v>0</v>
      </c>
      <c r="F955" s="43">
        <f t="shared" si="101"/>
        <v>0</v>
      </c>
      <c r="G955" s="45" t="e">
        <f>IF(AND(C955&lt;&gt;"",SUM(G$27:G954)&lt;E$19),$E$19/$E$23,0)</f>
        <v>#N/A</v>
      </c>
      <c r="H955" s="43">
        <f t="shared" si="102"/>
        <v>0</v>
      </c>
      <c r="I955" s="43">
        <f t="shared" si="104"/>
        <v>0</v>
      </c>
      <c r="J955" s="78" t="str">
        <f t="shared" si="103"/>
        <v>2099–2100</v>
      </c>
      <c r="K955" s="78"/>
      <c r="L955" s="89"/>
      <c r="M955" s="78"/>
      <c r="N955" s="87"/>
      <c r="O955" s="79"/>
      <c r="Q955" s="46"/>
    </row>
    <row r="956" spans="1:17" s="40" customFormat="1" ht="20.25" customHeight="1" x14ac:dyDescent="0.2">
      <c r="A956" s="41">
        <v>73020</v>
      </c>
      <c r="B956" s="42">
        <f t="shared" si="99"/>
        <v>0</v>
      </c>
      <c r="C956" s="117"/>
      <c r="D956" s="43">
        <f t="shared" si="100"/>
        <v>0</v>
      </c>
      <c r="E956" s="44">
        <f t="shared" si="98"/>
        <v>0</v>
      </c>
      <c r="F956" s="43">
        <f t="shared" si="101"/>
        <v>0</v>
      </c>
      <c r="G956" s="45" t="e">
        <f>IF(AND(C956&lt;&gt;"",SUM(G$27:G955)&lt;E$19),$E$19/$E$23,0)</f>
        <v>#N/A</v>
      </c>
      <c r="H956" s="43">
        <f t="shared" si="102"/>
        <v>0</v>
      </c>
      <c r="I956" s="43">
        <f t="shared" si="104"/>
        <v>0</v>
      </c>
      <c r="J956" s="78" t="str">
        <f t="shared" si="103"/>
        <v>2099–2100</v>
      </c>
      <c r="K956" s="78"/>
      <c r="L956" s="89"/>
      <c r="M956" s="78"/>
      <c r="N956" s="87"/>
      <c r="O956" s="79"/>
      <c r="Q956" s="46"/>
    </row>
    <row r="957" spans="1:17" s="40" customFormat="1" ht="20.25" customHeight="1" x14ac:dyDescent="0.2">
      <c r="A957" s="41">
        <v>73051</v>
      </c>
      <c r="B957" s="42">
        <f t="shared" si="99"/>
        <v>0</v>
      </c>
      <c r="C957" s="117"/>
      <c r="D957" s="43">
        <f t="shared" si="100"/>
        <v>0</v>
      </c>
      <c r="E957" s="44">
        <f t="shared" si="98"/>
        <v>0</v>
      </c>
      <c r="F957" s="43">
        <f t="shared" si="101"/>
        <v>0</v>
      </c>
      <c r="G957" s="45" t="e">
        <f>IF(AND(C957&lt;&gt;"",SUM(G$27:G956)&lt;E$19),$E$19/$E$23,0)</f>
        <v>#N/A</v>
      </c>
      <c r="H957" s="43">
        <f t="shared" si="102"/>
        <v>0</v>
      </c>
      <c r="I957" s="43">
        <f t="shared" si="104"/>
        <v>0</v>
      </c>
      <c r="J957" s="78" t="str">
        <f t="shared" si="103"/>
        <v>2099–2100</v>
      </c>
      <c r="K957" s="78"/>
      <c r="L957" s="89"/>
      <c r="M957" s="78"/>
      <c r="N957" s="87"/>
      <c r="O957" s="79"/>
      <c r="Q957" s="46"/>
    </row>
    <row r="958" spans="1:17" s="40" customFormat="1" ht="20.25" customHeight="1" x14ac:dyDescent="0.2">
      <c r="A958" s="41">
        <v>73082</v>
      </c>
      <c r="B958" s="42">
        <f t="shared" si="99"/>
        <v>0</v>
      </c>
      <c r="C958" s="117"/>
      <c r="D958" s="43">
        <f t="shared" si="100"/>
        <v>0</v>
      </c>
      <c r="E958" s="44">
        <f t="shared" si="98"/>
        <v>0</v>
      </c>
      <c r="F958" s="43">
        <f t="shared" si="101"/>
        <v>0</v>
      </c>
      <c r="G958" s="45" t="e">
        <f>IF(AND(C958&lt;&gt;"",SUM(G$27:G957)&lt;E$19),$E$19/$E$23,0)</f>
        <v>#N/A</v>
      </c>
      <c r="H958" s="43">
        <f t="shared" si="102"/>
        <v>0</v>
      </c>
      <c r="I958" s="43">
        <f t="shared" si="104"/>
        <v>0</v>
      </c>
      <c r="J958" s="78" t="str">
        <f t="shared" si="103"/>
        <v>2099–2100</v>
      </c>
      <c r="K958" s="78"/>
      <c r="L958" s="89"/>
      <c r="M958" s="78"/>
      <c r="N958" s="87"/>
      <c r="O958" s="79"/>
      <c r="Q958" s="46"/>
    </row>
    <row r="959" spans="1:17" s="40" customFormat="1" ht="20.25" customHeight="1" x14ac:dyDescent="0.2">
      <c r="A959" s="41">
        <v>73110</v>
      </c>
      <c r="B959" s="42">
        <f t="shared" si="99"/>
        <v>0</v>
      </c>
      <c r="C959" s="117"/>
      <c r="D959" s="43">
        <f t="shared" si="100"/>
        <v>0</v>
      </c>
      <c r="E959" s="44">
        <f t="shared" si="98"/>
        <v>0</v>
      </c>
      <c r="F959" s="43">
        <f t="shared" si="101"/>
        <v>0</v>
      </c>
      <c r="G959" s="45" t="e">
        <f>IF(AND(C959&lt;&gt;"",SUM(G$27:G958)&lt;E$19),$E$19/$E$23,0)</f>
        <v>#N/A</v>
      </c>
      <c r="H959" s="43">
        <f t="shared" si="102"/>
        <v>0</v>
      </c>
      <c r="I959" s="43">
        <f t="shared" si="104"/>
        <v>0</v>
      </c>
      <c r="J959" s="78" t="str">
        <f t="shared" si="103"/>
        <v>2099–2100</v>
      </c>
      <c r="K959" s="78"/>
      <c r="L959" s="89"/>
      <c r="M959" s="78"/>
      <c r="N959" s="87"/>
      <c r="O959" s="79"/>
      <c r="Q959" s="46"/>
    </row>
    <row r="960" spans="1:17" s="40" customFormat="1" ht="20.25" customHeight="1" x14ac:dyDescent="0.2">
      <c r="A960" s="41">
        <v>73141</v>
      </c>
      <c r="B960" s="42">
        <f t="shared" si="99"/>
        <v>0</v>
      </c>
      <c r="C960" s="117"/>
      <c r="D960" s="43">
        <f t="shared" si="100"/>
        <v>0</v>
      </c>
      <c r="E960" s="44">
        <f t="shared" si="98"/>
        <v>0</v>
      </c>
      <c r="F960" s="43">
        <f t="shared" si="101"/>
        <v>0</v>
      </c>
      <c r="G960" s="45" t="e">
        <f>IF(AND(C960&lt;&gt;"",SUM(G$27:G959)&lt;E$19),$E$19/$E$23,0)</f>
        <v>#N/A</v>
      </c>
      <c r="H960" s="43">
        <f t="shared" si="102"/>
        <v>0</v>
      </c>
      <c r="I960" s="43">
        <f t="shared" si="104"/>
        <v>0</v>
      </c>
      <c r="J960" s="78" t="str">
        <f t="shared" si="103"/>
        <v>2099–2100</v>
      </c>
      <c r="K960" s="78"/>
      <c r="L960" s="89"/>
      <c r="M960" s="78"/>
      <c r="N960" s="87"/>
      <c r="O960" s="79"/>
      <c r="Q960" s="46"/>
    </row>
    <row r="961" spans="1:17" s="40" customFormat="1" ht="20.25" customHeight="1" x14ac:dyDescent="0.2">
      <c r="A961" s="41">
        <v>73171</v>
      </c>
      <c r="B961" s="42">
        <f t="shared" si="99"/>
        <v>0</v>
      </c>
      <c r="C961" s="117"/>
      <c r="D961" s="43">
        <f t="shared" si="100"/>
        <v>0</v>
      </c>
      <c r="E961" s="44">
        <f t="shared" si="98"/>
        <v>0</v>
      </c>
      <c r="F961" s="43">
        <f t="shared" si="101"/>
        <v>0</v>
      </c>
      <c r="G961" s="45" t="e">
        <f>IF(AND(C961&lt;&gt;"",SUM(G$27:G960)&lt;E$19),$E$19/$E$23,0)</f>
        <v>#N/A</v>
      </c>
      <c r="H961" s="43">
        <f t="shared" si="102"/>
        <v>0</v>
      </c>
      <c r="I961" s="43">
        <f t="shared" si="104"/>
        <v>0</v>
      </c>
      <c r="J961" s="78" t="str">
        <f t="shared" si="103"/>
        <v>2099–2100</v>
      </c>
      <c r="K961" s="78"/>
      <c r="L961" s="89"/>
      <c r="M961" s="78"/>
      <c r="N961" s="87"/>
      <c r="O961" s="79"/>
      <c r="Q961" s="46"/>
    </row>
    <row r="962" spans="1:17" s="40" customFormat="1" ht="20.25" customHeight="1" x14ac:dyDescent="0.2">
      <c r="A962" s="41">
        <v>73202</v>
      </c>
      <c r="B962" s="42">
        <f t="shared" si="99"/>
        <v>0</v>
      </c>
      <c r="C962" s="117"/>
      <c r="D962" s="43">
        <f t="shared" si="100"/>
        <v>0</v>
      </c>
      <c r="E962" s="44">
        <f t="shared" si="98"/>
        <v>0</v>
      </c>
      <c r="F962" s="43">
        <f t="shared" si="101"/>
        <v>0</v>
      </c>
      <c r="G962" s="45" t="e">
        <f>IF(AND(C962&lt;&gt;"",SUM(G$27:G961)&lt;E$19),$E$19/$E$23,0)</f>
        <v>#N/A</v>
      </c>
      <c r="H962" s="43">
        <f t="shared" si="102"/>
        <v>0</v>
      </c>
      <c r="I962" s="43">
        <f t="shared" si="104"/>
        <v>0</v>
      </c>
      <c r="J962" s="78" t="str">
        <f t="shared" si="103"/>
        <v>2099–2100</v>
      </c>
      <c r="K962" s="78"/>
      <c r="L962" s="89"/>
      <c r="M962" s="78"/>
      <c r="N962" s="87"/>
      <c r="O962" s="79"/>
      <c r="Q962" s="46"/>
    </row>
    <row r="963" spans="1:17" s="40" customFormat="1" ht="20.25" customHeight="1" x14ac:dyDescent="0.2">
      <c r="A963" s="41">
        <v>73232</v>
      </c>
      <c r="B963" s="42">
        <f t="shared" si="99"/>
        <v>0</v>
      </c>
      <c r="C963" s="117"/>
      <c r="D963" s="43">
        <f t="shared" si="100"/>
        <v>0</v>
      </c>
      <c r="E963" s="44">
        <f t="shared" si="98"/>
        <v>0</v>
      </c>
      <c r="F963" s="43">
        <f t="shared" si="101"/>
        <v>0</v>
      </c>
      <c r="G963" s="45" t="e">
        <f>IF(AND(C963&lt;&gt;"",SUM(G$27:G962)&lt;E$19),$E$19/$E$23,0)</f>
        <v>#N/A</v>
      </c>
      <c r="H963" s="43">
        <f t="shared" si="102"/>
        <v>0</v>
      </c>
      <c r="I963" s="43">
        <f t="shared" si="104"/>
        <v>0</v>
      </c>
      <c r="J963" s="78" t="str">
        <f t="shared" si="103"/>
        <v>2100–2101</v>
      </c>
      <c r="K963" s="78"/>
      <c r="L963" s="89"/>
      <c r="M963" s="78"/>
      <c r="N963" s="87"/>
      <c r="O963" s="79"/>
      <c r="Q963" s="46"/>
    </row>
    <row r="964" spans="1:17" s="40" customFormat="1" ht="20.25" customHeight="1" x14ac:dyDescent="0.2">
      <c r="A964" s="41">
        <v>73263</v>
      </c>
      <c r="B964" s="42">
        <f t="shared" si="99"/>
        <v>0</v>
      </c>
      <c r="C964" s="117"/>
      <c r="D964" s="43">
        <f t="shared" si="100"/>
        <v>0</v>
      </c>
      <c r="E964" s="44">
        <f t="shared" si="98"/>
        <v>0</v>
      </c>
      <c r="F964" s="43">
        <f t="shared" si="101"/>
        <v>0</v>
      </c>
      <c r="G964" s="45" t="e">
        <f>IF(AND(C964&lt;&gt;"",SUM(G$27:G963)&lt;E$19),$E$19/$E$23,0)</f>
        <v>#N/A</v>
      </c>
      <c r="H964" s="43">
        <f t="shared" si="102"/>
        <v>0</v>
      </c>
      <c r="I964" s="43">
        <f t="shared" si="104"/>
        <v>0</v>
      </c>
      <c r="J964" s="78" t="str">
        <f t="shared" si="103"/>
        <v>2100–2101</v>
      </c>
      <c r="K964" s="78"/>
      <c r="L964" s="89"/>
      <c r="M964" s="78"/>
      <c r="N964" s="87"/>
      <c r="O964" s="79"/>
      <c r="Q964" s="46"/>
    </row>
    <row r="965" spans="1:17" s="40" customFormat="1" ht="20.25" customHeight="1" x14ac:dyDescent="0.2">
      <c r="A965" s="41">
        <v>73294</v>
      </c>
      <c r="B965" s="42">
        <f t="shared" si="99"/>
        <v>0</v>
      </c>
      <c r="C965" s="117"/>
      <c r="D965" s="43">
        <f t="shared" si="100"/>
        <v>0</v>
      </c>
      <c r="E965" s="44">
        <f t="shared" si="98"/>
        <v>0</v>
      </c>
      <c r="F965" s="43">
        <f t="shared" si="101"/>
        <v>0</v>
      </c>
      <c r="G965" s="45" t="e">
        <f>IF(AND(C965&lt;&gt;"",SUM(G$27:G964)&lt;E$19),$E$19/$E$23,0)</f>
        <v>#N/A</v>
      </c>
      <c r="H965" s="43">
        <f t="shared" si="102"/>
        <v>0</v>
      </c>
      <c r="I965" s="43">
        <f t="shared" si="104"/>
        <v>0</v>
      </c>
      <c r="J965" s="78" t="str">
        <f t="shared" si="103"/>
        <v>2100–2101</v>
      </c>
      <c r="K965" s="78"/>
      <c r="L965" s="89"/>
      <c r="M965" s="78"/>
      <c r="N965" s="87"/>
      <c r="O965" s="79"/>
      <c r="Q965" s="46"/>
    </row>
    <row r="966" spans="1:17" s="40" customFormat="1" ht="20.25" customHeight="1" x14ac:dyDescent="0.2">
      <c r="A966" s="41">
        <v>73324</v>
      </c>
      <c r="B966" s="42">
        <f t="shared" si="99"/>
        <v>0</v>
      </c>
      <c r="C966" s="117"/>
      <c r="D966" s="43">
        <f t="shared" si="100"/>
        <v>0</v>
      </c>
      <c r="E966" s="44">
        <f t="shared" si="98"/>
        <v>0</v>
      </c>
      <c r="F966" s="43">
        <f t="shared" si="101"/>
        <v>0</v>
      </c>
      <c r="G966" s="45" t="e">
        <f>IF(AND(C966&lt;&gt;"",SUM(G$27:G965)&lt;E$19),$E$19/$E$23,0)</f>
        <v>#N/A</v>
      </c>
      <c r="H966" s="43">
        <f t="shared" si="102"/>
        <v>0</v>
      </c>
      <c r="I966" s="43">
        <f t="shared" si="104"/>
        <v>0</v>
      </c>
      <c r="J966" s="78" t="str">
        <f t="shared" si="103"/>
        <v>2100–2101</v>
      </c>
      <c r="K966" s="78"/>
      <c r="L966" s="89"/>
      <c r="M966" s="78"/>
      <c r="N966" s="87"/>
      <c r="O966" s="79"/>
      <c r="Q966" s="46"/>
    </row>
    <row r="967" spans="1:17" s="40" customFormat="1" ht="20.25" customHeight="1" x14ac:dyDescent="0.2">
      <c r="A967" s="41">
        <v>73355</v>
      </c>
      <c r="B967" s="42">
        <f t="shared" si="99"/>
        <v>0</v>
      </c>
      <c r="C967" s="117"/>
      <c r="D967" s="43">
        <f t="shared" si="100"/>
        <v>0</v>
      </c>
      <c r="E967" s="44">
        <f t="shared" si="98"/>
        <v>0</v>
      </c>
      <c r="F967" s="43">
        <f t="shared" si="101"/>
        <v>0</v>
      </c>
      <c r="G967" s="45" t="e">
        <f>IF(AND(C967&lt;&gt;"",SUM(G$27:G966)&lt;E$19),$E$19/$E$23,0)</f>
        <v>#N/A</v>
      </c>
      <c r="H967" s="43">
        <f t="shared" si="102"/>
        <v>0</v>
      </c>
      <c r="I967" s="43">
        <f t="shared" si="104"/>
        <v>0</v>
      </c>
      <c r="J967" s="78" t="str">
        <f t="shared" si="103"/>
        <v>2100–2101</v>
      </c>
      <c r="K967" s="78"/>
      <c r="L967" s="89"/>
      <c r="M967" s="78"/>
      <c r="N967" s="87"/>
      <c r="O967" s="79"/>
      <c r="Q967" s="46"/>
    </row>
    <row r="968" spans="1:17" s="40" customFormat="1" ht="20.25" customHeight="1" x14ac:dyDescent="0.2">
      <c r="A968" s="41">
        <v>73385</v>
      </c>
      <c r="B968" s="42">
        <f t="shared" si="99"/>
        <v>0</v>
      </c>
      <c r="C968" s="117"/>
      <c r="D968" s="43">
        <f t="shared" si="100"/>
        <v>0</v>
      </c>
      <c r="E968" s="44">
        <f t="shared" si="98"/>
        <v>0</v>
      </c>
      <c r="F968" s="43">
        <f t="shared" si="101"/>
        <v>0</v>
      </c>
      <c r="G968" s="45" t="e">
        <f>IF(AND(C968&lt;&gt;"",SUM(G$27:G967)&lt;E$19),$E$19/$E$23,0)</f>
        <v>#N/A</v>
      </c>
      <c r="H968" s="43">
        <f t="shared" si="102"/>
        <v>0</v>
      </c>
      <c r="I968" s="43">
        <f t="shared" si="104"/>
        <v>0</v>
      </c>
      <c r="J968" s="78" t="str">
        <f t="shared" si="103"/>
        <v>2100–2101</v>
      </c>
      <c r="K968" s="78"/>
      <c r="L968" s="89"/>
      <c r="M968" s="78"/>
      <c r="N968" s="87"/>
      <c r="O968" s="79"/>
      <c r="Q968" s="46"/>
    </row>
    <row r="969" spans="1:17" s="40" customFormat="1" ht="20.25" customHeight="1" x14ac:dyDescent="0.2">
      <c r="A969" s="41">
        <v>73416</v>
      </c>
      <c r="B969" s="42">
        <f t="shared" si="99"/>
        <v>0</v>
      </c>
      <c r="C969" s="117"/>
      <c r="D969" s="43">
        <f t="shared" si="100"/>
        <v>0</v>
      </c>
      <c r="E969" s="44">
        <f t="shared" si="98"/>
        <v>0</v>
      </c>
      <c r="F969" s="43">
        <f t="shared" si="101"/>
        <v>0</v>
      </c>
      <c r="G969" s="45" t="e">
        <f>IF(AND(C969&lt;&gt;"",SUM(G$27:G968)&lt;E$19),$E$19/$E$23,0)</f>
        <v>#N/A</v>
      </c>
      <c r="H969" s="43">
        <f t="shared" si="102"/>
        <v>0</v>
      </c>
      <c r="I969" s="43">
        <f t="shared" si="104"/>
        <v>0</v>
      </c>
      <c r="J969" s="78" t="str">
        <f t="shared" si="103"/>
        <v>2100–2101</v>
      </c>
      <c r="K969" s="78"/>
      <c r="L969" s="89"/>
      <c r="M969" s="78"/>
      <c r="N969" s="87"/>
      <c r="O969" s="79"/>
      <c r="Q969" s="46"/>
    </row>
    <row r="970" spans="1:17" s="40" customFormat="1" ht="20.25" customHeight="1" x14ac:dyDescent="0.2">
      <c r="A970" s="41">
        <v>73447</v>
      </c>
      <c r="B970" s="42">
        <f t="shared" si="99"/>
        <v>0</v>
      </c>
      <c r="C970" s="117"/>
      <c r="D970" s="43">
        <f t="shared" si="100"/>
        <v>0</v>
      </c>
      <c r="E970" s="44">
        <f t="shared" si="98"/>
        <v>0</v>
      </c>
      <c r="F970" s="43">
        <f t="shared" si="101"/>
        <v>0</v>
      </c>
      <c r="G970" s="45" t="e">
        <f>IF(AND(C970&lt;&gt;"",SUM(G$27:G969)&lt;E$19),$E$19/$E$23,0)</f>
        <v>#N/A</v>
      </c>
      <c r="H970" s="43">
        <f t="shared" si="102"/>
        <v>0</v>
      </c>
      <c r="I970" s="43">
        <f t="shared" si="104"/>
        <v>0</v>
      </c>
      <c r="J970" s="78" t="str">
        <f t="shared" si="103"/>
        <v>2100–2101</v>
      </c>
      <c r="K970" s="78"/>
      <c r="L970" s="89"/>
      <c r="M970" s="78"/>
      <c r="N970" s="87"/>
      <c r="O970" s="79"/>
      <c r="Q970" s="46"/>
    </row>
    <row r="971" spans="1:17" s="40" customFormat="1" ht="20.25" customHeight="1" x14ac:dyDescent="0.2">
      <c r="A971" s="41">
        <v>73475</v>
      </c>
      <c r="B971" s="42">
        <f t="shared" si="99"/>
        <v>0</v>
      </c>
      <c r="C971" s="117"/>
      <c r="D971" s="43">
        <f t="shared" si="100"/>
        <v>0</v>
      </c>
      <c r="E971" s="44">
        <f t="shared" si="98"/>
        <v>0</v>
      </c>
      <c r="F971" s="43">
        <f t="shared" si="101"/>
        <v>0</v>
      </c>
      <c r="G971" s="45" t="e">
        <f>IF(AND(C971&lt;&gt;"",SUM(G$27:G970)&lt;E$19),$E$19/$E$23,0)</f>
        <v>#N/A</v>
      </c>
      <c r="H971" s="43">
        <f t="shared" si="102"/>
        <v>0</v>
      </c>
      <c r="I971" s="43">
        <f t="shared" si="104"/>
        <v>0</v>
      </c>
      <c r="J971" s="78" t="str">
        <f t="shared" si="103"/>
        <v>2100–2101</v>
      </c>
      <c r="K971" s="78"/>
      <c r="L971" s="89"/>
      <c r="M971" s="78"/>
      <c r="N971" s="87"/>
      <c r="O971" s="79"/>
      <c r="Q971" s="46"/>
    </row>
    <row r="972" spans="1:17" s="40" customFormat="1" ht="20.25" customHeight="1" x14ac:dyDescent="0.2">
      <c r="A972" s="41">
        <v>73506</v>
      </c>
      <c r="B972" s="42">
        <f t="shared" si="99"/>
        <v>0</v>
      </c>
      <c r="C972" s="117"/>
      <c r="D972" s="43">
        <f t="shared" si="100"/>
        <v>0</v>
      </c>
      <c r="E972" s="44">
        <f t="shared" si="98"/>
        <v>0</v>
      </c>
      <c r="F972" s="43">
        <f t="shared" si="101"/>
        <v>0</v>
      </c>
      <c r="G972" s="45" t="e">
        <f>IF(AND(C972&lt;&gt;"",SUM(G$27:G971)&lt;E$19),$E$19/$E$23,0)</f>
        <v>#N/A</v>
      </c>
      <c r="H972" s="43">
        <f t="shared" si="102"/>
        <v>0</v>
      </c>
      <c r="I972" s="43">
        <f t="shared" si="104"/>
        <v>0</v>
      </c>
      <c r="J972" s="78" t="str">
        <f t="shared" si="103"/>
        <v>2100–2101</v>
      </c>
      <c r="K972" s="78"/>
      <c r="L972" s="89"/>
      <c r="M972" s="78"/>
      <c r="N972" s="87"/>
      <c r="O972" s="79"/>
      <c r="Q972" s="46"/>
    </row>
    <row r="973" spans="1:17" s="40" customFormat="1" ht="20.25" customHeight="1" x14ac:dyDescent="0.2">
      <c r="A973" s="41">
        <v>73536</v>
      </c>
      <c r="B973" s="42">
        <f t="shared" si="99"/>
        <v>0</v>
      </c>
      <c r="C973" s="117"/>
      <c r="D973" s="43">
        <f t="shared" si="100"/>
        <v>0</v>
      </c>
      <c r="E973" s="44">
        <f t="shared" si="98"/>
        <v>0</v>
      </c>
      <c r="F973" s="43">
        <f t="shared" si="101"/>
        <v>0</v>
      </c>
      <c r="G973" s="45" t="e">
        <f>IF(AND(C973&lt;&gt;"",SUM(G$27:G972)&lt;E$19),$E$19/$E$23,0)</f>
        <v>#N/A</v>
      </c>
      <c r="H973" s="43">
        <f t="shared" si="102"/>
        <v>0</v>
      </c>
      <c r="I973" s="43">
        <f t="shared" si="104"/>
        <v>0</v>
      </c>
      <c r="J973" s="78" t="str">
        <f t="shared" si="103"/>
        <v>2100–2101</v>
      </c>
      <c r="K973" s="78"/>
      <c r="L973" s="89"/>
      <c r="M973" s="78"/>
      <c r="N973" s="87"/>
      <c r="O973" s="79"/>
      <c r="Q973" s="46"/>
    </row>
    <row r="974" spans="1:17" s="40" customFormat="1" ht="20.25" customHeight="1" x14ac:dyDescent="0.2">
      <c r="A974" s="41">
        <v>73567</v>
      </c>
      <c r="B974" s="42">
        <f t="shared" si="99"/>
        <v>0</v>
      </c>
      <c r="C974" s="117"/>
      <c r="D974" s="43">
        <f t="shared" si="100"/>
        <v>0</v>
      </c>
      <c r="E974" s="44">
        <f t="shared" si="98"/>
        <v>0</v>
      </c>
      <c r="F974" s="43">
        <f t="shared" si="101"/>
        <v>0</v>
      </c>
      <c r="G974" s="45" t="e">
        <f>IF(AND(C974&lt;&gt;"",SUM(G$27:G973)&lt;E$19),$E$19/$E$23,0)</f>
        <v>#N/A</v>
      </c>
      <c r="H974" s="43">
        <f t="shared" si="102"/>
        <v>0</v>
      </c>
      <c r="I974" s="43">
        <f t="shared" si="104"/>
        <v>0</v>
      </c>
      <c r="J974" s="78" t="str">
        <f t="shared" si="103"/>
        <v>2100–2101</v>
      </c>
      <c r="K974" s="78"/>
      <c r="L974" s="89"/>
      <c r="M974" s="78"/>
      <c r="N974" s="87"/>
      <c r="O974" s="79"/>
      <c r="Q974" s="46"/>
    </row>
    <row r="975" spans="1:17" s="40" customFormat="1" ht="20.25" customHeight="1" x14ac:dyDescent="0.2">
      <c r="A975" s="41">
        <v>73597</v>
      </c>
      <c r="B975" s="42">
        <f t="shared" si="99"/>
        <v>0</v>
      </c>
      <c r="C975" s="117"/>
      <c r="D975" s="43">
        <f t="shared" si="100"/>
        <v>0</v>
      </c>
      <c r="E975" s="44">
        <f t="shared" si="98"/>
        <v>0</v>
      </c>
      <c r="F975" s="43">
        <f t="shared" si="101"/>
        <v>0</v>
      </c>
      <c r="G975" s="45" t="e">
        <f>IF(AND(C975&lt;&gt;"",SUM(G$27:G974)&lt;E$19),$E$19/$E$23,0)</f>
        <v>#N/A</v>
      </c>
      <c r="H975" s="43">
        <f t="shared" si="102"/>
        <v>0</v>
      </c>
      <c r="I975" s="43">
        <f t="shared" si="104"/>
        <v>0</v>
      </c>
      <c r="J975" s="78" t="str">
        <f t="shared" si="103"/>
        <v>2101–2102</v>
      </c>
      <c r="K975" s="78"/>
      <c r="L975" s="89"/>
      <c r="M975" s="78"/>
      <c r="N975" s="87"/>
      <c r="O975" s="79"/>
      <c r="Q975" s="46"/>
    </row>
    <row r="976" spans="1:17" s="40" customFormat="1" ht="20.25" customHeight="1" x14ac:dyDescent="0.2">
      <c r="A976" s="41">
        <v>73628</v>
      </c>
      <c r="B976" s="42">
        <f t="shared" si="99"/>
        <v>0</v>
      </c>
      <c r="C976" s="117"/>
      <c r="D976" s="43">
        <f t="shared" si="100"/>
        <v>0</v>
      </c>
      <c r="E976" s="44">
        <f t="shared" si="98"/>
        <v>0</v>
      </c>
      <c r="F976" s="43">
        <f t="shared" si="101"/>
        <v>0</v>
      </c>
      <c r="G976" s="45" t="e">
        <f>IF(AND(C976&lt;&gt;"",SUM(G$27:G975)&lt;E$19),$E$19/$E$23,0)</f>
        <v>#N/A</v>
      </c>
      <c r="H976" s="43">
        <f t="shared" si="102"/>
        <v>0</v>
      </c>
      <c r="I976" s="43">
        <f t="shared" si="104"/>
        <v>0</v>
      </c>
      <c r="J976" s="78" t="str">
        <f t="shared" si="103"/>
        <v>2101–2102</v>
      </c>
      <c r="K976" s="78"/>
      <c r="L976" s="89"/>
      <c r="M976" s="78"/>
      <c r="N976" s="87"/>
      <c r="O976" s="79"/>
      <c r="Q976" s="46"/>
    </row>
    <row r="977" spans="1:17" s="40" customFormat="1" ht="20.25" customHeight="1" x14ac:dyDescent="0.2">
      <c r="A977" s="41">
        <v>73659</v>
      </c>
      <c r="B977" s="42">
        <f t="shared" si="99"/>
        <v>0</v>
      </c>
      <c r="C977" s="117"/>
      <c r="D977" s="43">
        <f t="shared" si="100"/>
        <v>0</v>
      </c>
      <c r="E977" s="44">
        <f t="shared" si="98"/>
        <v>0</v>
      </c>
      <c r="F977" s="43">
        <f t="shared" si="101"/>
        <v>0</v>
      </c>
      <c r="G977" s="45" t="e">
        <f>IF(AND(C977&lt;&gt;"",SUM(G$27:G976)&lt;E$19),$E$19/$E$23,0)</f>
        <v>#N/A</v>
      </c>
      <c r="H977" s="43">
        <f t="shared" si="102"/>
        <v>0</v>
      </c>
      <c r="I977" s="43">
        <f t="shared" si="104"/>
        <v>0</v>
      </c>
      <c r="J977" s="78" t="str">
        <f t="shared" si="103"/>
        <v>2101–2102</v>
      </c>
      <c r="K977" s="78"/>
      <c r="L977" s="89"/>
      <c r="M977" s="78"/>
      <c r="N977" s="87"/>
      <c r="O977" s="79"/>
      <c r="Q977" s="46"/>
    </row>
    <row r="978" spans="1:17" s="40" customFormat="1" ht="20.25" customHeight="1" x14ac:dyDescent="0.2">
      <c r="A978" s="41">
        <v>73689</v>
      </c>
      <c r="B978" s="42">
        <f t="shared" si="99"/>
        <v>0</v>
      </c>
      <c r="C978" s="117"/>
      <c r="D978" s="43">
        <f t="shared" si="100"/>
        <v>0</v>
      </c>
      <c r="E978" s="44">
        <f t="shared" si="98"/>
        <v>0</v>
      </c>
      <c r="F978" s="43">
        <f t="shared" si="101"/>
        <v>0</v>
      </c>
      <c r="G978" s="45" t="e">
        <f>IF(AND(C978&lt;&gt;"",SUM(G$27:G977)&lt;E$19),$E$19/$E$23,0)</f>
        <v>#N/A</v>
      </c>
      <c r="H978" s="43">
        <f t="shared" si="102"/>
        <v>0</v>
      </c>
      <c r="I978" s="43">
        <f t="shared" si="104"/>
        <v>0</v>
      </c>
      <c r="J978" s="78" t="str">
        <f t="shared" si="103"/>
        <v>2101–2102</v>
      </c>
      <c r="K978" s="78"/>
      <c r="L978" s="89"/>
      <c r="M978" s="78"/>
      <c r="N978" s="87"/>
      <c r="O978" s="79"/>
      <c r="Q978" s="46"/>
    </row>
    <row r="979" spans="1:17" s="40" customFormat="1" ht="20.25" customHeight="1" x14ac:dyDescent="0.2">
      <c r="A979" s="41">
        <v>73720</v>
      </c>
      <c r="B979" s="42">
        <f t="shared" si="99"/>
        <v>0</v>
      </c>
      <c r="C979" s="117"/>
      <c r="D979" s="43">
        <f t="shared" si="100"/>
        <v>0</v>
      </c>
      <c r="E979" s="44">
        <f t="shared" si="98"/>
        <v>0</v>
      </c>
      <c r="F979" s="43">
        <f t="shared" si="101"/>
        <v>0</v>
      </c>
      <c r="G979" s="45" t="e">
        <f>IF(AND(C979&lt;&gt;"",SUM(G$27:G978)&lt;E$19),$E$19/$E$23,0)</f>
        <v>#N/A</v>
      </c>
      <c r="H979" s="43">
        <f t="shared" si="102"/>
        <v>0</v>
      </c>
      <c r="I979" s="43">
        <f t="shared" si="104"/>
        <v>0</v>
      </c>
      <c r="J979" s="78" t="str">
        <f t="shared" si="103"/>
        <v>2101–2102</v>
      </c>
      <c r="K979" s="78"/>
      <c r="L979" s="89"/>
      <c r="M979" s="78"/>
      <c r="N979" s="87"/>
      <c r="O979" s="79"/>
      <c r="Q979" s="46"/>
    </row>
    <row r="980" spans="1:17" s="40" customFormat="1" ht="20.25" customHeight="1" x14ac:dyDescent="0.2">
      <c r="A980" s="41">
        <v>73750</v>
      </c>
      <c r="B980" s="42">
        <f t="shared" si="99"/>
        <v>0</v>
      </c>
      <c r="C980" s="117"/>
      <c r="D980" s="43">
        <f t="shared" si="100"/>
        <v>0</v>
      </c>
      <c r="E980" s="44">
        <f t="shared" si="98"/>
        <v>0</v>
      </c>
      <c r="F980" s="43">
        <f t="shared" si="101"/>
        <v>0</v>
      </c>
      <c r="G980" s="45" t="e">
        <f>IF(AND(C980&lt;&gt;"",SUM(G$27:G979)&lt;E$19),$E$19/$E$23,0)</f>
        <v>#N/A</v>
      </c>
      <c r="H980" s="43">
        <f t="shared" si="102"/>
        <v>0</v>
      </c>
      <c r="I980" s="43">
        <f t="shared" si="104"/>
        <v>0</v>
      </c>
      <c r="J980" s="78" t="str">
        <f t="shared" si="103"/>
        <v>2101–2102</v>
      </c>
      <c r="K980" s="78"/>
      <c r="L980" s="89"/>
      <c r="M980" s="78"/>
      <c r="N980" s="87"/>
      <c r="O980" s="79"/>
      <c r="Q980" s="46"/>
    </row>
    <row r="981" spans="1:17" s="40" customFormat="1" ht="20.25" customHeight="1" x14ac:dyDescent="0.2">
      <c r="A981" s="41">
        <v>73781</v>
      </c>
      <c r="B981" s="42">
        <f t="shared" si="99"/>
        <v>0</v>
      </c>
      <c r="C981" s="117"/>
      <c r="D981" s="43">
        <f t="shared" si="100"/>
        <v>0</v>
      </c>
      <c r="E981" s="44">
        <f t="shared" si="98"/>
        <v>0</v>
      </c>
      <c r="F981" s="43">
        <f t="shared" si="101"/>
        <v>0</v>
      </c>
      <c r="G981" s="45" t="e">
        <f>IF(AND(C981&lt;&gt;"",SUM(G$27:G980)&lt;E$19),$E$19/$E$23,0)</f>
        <v>#N/A</v>
      </c>
      <c r="H981" s="43">
        <f t="shared" si="102"/>
        <v>0</v>
      </c>
      <c r="I981" s="43">
        <f t="shared" si="104"/>
        <v>0</v>
      </c>
      <c r="J981" s="78" t="str">
        <f t="shared" si="103"/>
        <v>2101–2102</v>
      </c>
      <c r="K981" s="78"/>
      <c r="L981" s="89"/>
      <c r="M981" s="78"/>
      <c r="N981" s="87"/>
      <c r="O981" s="79"/>
      <c r="Q981" s="46"/>
    </row>
    <row r="982" spans="1:17" s="40" customFormat="1" ht="20.25" customHeight="1" x14ac:dyDescent="0.2">
      <c r="A982" s="41">
        <v>73812</v>
      </c>
      <c r="B982" s="42">
        <f t="shared" si="99"/>
        <v>0</v>
      </c>
      <c r="C982" s="117"/>
      <c r="D982" s="43">
        <f t="shared" si="100"/>
        <v>0</v>
      </c>
      <c r="E982" s="44">
        <f t="shared" si="98"/>
        <v>0</v>
      </c>
      <c r="F982" s="43">
        <f t="shared" si="101"/>
        <v>0</v>
      </c>
      <c r="G982" s="45" t="e">
        <f>IF(AND(C982&lt;&gt;"",SUM(G$27:G981)&lt;E$19),$E$19/$E$23,0)</f>
        <v>#N/A</v>
      </c>
      <c r="H982" s="43">
        <f t="shared" si="102"/>
        <v>0</v>
      </c>
      <c r="I982" s="43">
        <f t="shared" si="104"/>
        <v>0</v>
      </c>
      <c r="J982" s="78" t="str">
        <f t="shared" si="103"/>
        <v>2101–2102</v>
      </c>
      <c r="K982" s="78"/>
      <c r="L982" s="89"/>
      <c r="M982" s="78"/>
      <c r="N982" s="87"/>
      <c r="O982" s="79"/>
      <c r="Q982" s="46"/>
    </row>
    <row r="983" spans="1:17" s="40" customFormat="1" ht="20.25" customHeight="1" x14ac:dyDescent="0.2">
      <c r="A983" s="41">
        <v>73840</v>
      </c>
      <c r="B983" s="42">
        <f t="shared" si="99"/>
        <v>0</v>
      </c>
      <c r="C983" s="117"/>
      <c r="D983" s="43">
        <f t="shared" si="100"/>
        <v>0</v>
      </c>
      <c r="E983" s="44">
        <f t="shared" si="98"/>
        <v>0</v>
      </c>
      <c r="F983" s="43">
        <f t="shared" si="101"/>
        <v>0</v>
      </c>
      <c r="G983" s="45" t="e">
        <f>IF(AND(C983&lt;&gt;"",SUM(G$27:G982)&lt;E$19),$E$19/$E$23,0)</f>
        <v>#N/A</v>
      </c>
      <c r="H983" s="43">
        <f t="shared" si="102"/>
        <v>0</v>
      </c>
      <c r="I983" s="43">
        <f t="shared" si="104"/>
        <v>0</v>
      </c>
      <c r="J983" s="78" t="str">
        <f t="shared" si="103"/>
        <v>2101–2102</v>
      </c>
      <c r="K983" s="78"/>
      <c r="L983" s="89"/>
      <c r="M983" s="78"/>
      <c r="N983" s="87"/>
      <c r="O983" s="79"/>
      <c r="Q983" s="46"/>
    </row>
    <row r="984" spans="1:17" s="40" customFormat="1" ht="20.25" customHeight="1" x14ac:dyDescent="0.2">
      <c r="A984" s="41">
        <v>73871</v>
      </c>
      <c r="B984" s="42">
        <f t="shared" si="99"/>
        <v>0</v>
      </c>
      <c r="C984" s="117"/>
      <c r="D984" s="43">
        <f t="shared" si="100"/>
        <v>0</v>
      </c>
      <c r="E984" s="44">
        <f t="shared" si="98"/>
        <v>0</v>
      </c>
      <c r="F984" s="43">
        <f t="shared" si="101"/>
        <v>0</v>
      </c>
      <c r="G984" s="45" t="e">
        <f>IF(AND(C984&lt;&gt;"",SUM(G$27:G983)&lt;E$19),$E$19/$E$23,0)</f>
        <v>#N/A</v>
      </c>
      <c r="H984" s="43">
        <f t="shared" si="102"/>
        <v>0</v>
      </c>
      <c r="I984" s="43">
        <f t="shared" si="104"/>
        <v>0</v>
      </c>
      <c r="J984" s="78" t="str">
        <f t="shared" si="103"/>
        <v>2101–2102</v>
      </c>
      <c r="K984" s="78"/>
      <c r="L984" s="89"/>
      <c r="M984" s="78"/>
      <c r="N984" s="87"/>
      <c r="O984" s="79"/>
      <c r="Q984" s="46"/>
    </row>
    <row r="985" spans="1:17" s="40" customFormat="1" ht="20.25" customHeight="1" x14ac:dyDescent="0.2">
      <c r="A985" s="41">
        <v>73901</v>
      </c>
      <c r="B985" s="42">
        <f t="shared" si="99"/>
        <v>0</v>
      </c>
      <c r="C985" s="117"/>
      <c r="D985" s="43">
        <f t="shared" si="100"/>
        <v>0</v>
      </c>
      <c r="E985" s="44">
        <f t="shared" si="98"/>
        <v>0</v>
      </c>
      <c r="F985" s="43">
        <f t="shared" si="101"/>
        <v>0</v>
      </c>
      <c r="G985" s="45" t="e">
        <f>IF(AND(C985&lt;&gt;"",SUM(G$27:G984)&lt;E$19),$E$19/$E$23,0)</f>
        <v>#N/A</v>
      </c>
      <c r="H985" s="43">
        <f t="shared" si="102"/>
        <v>0</v>
      </c>
      <c r="I985" s="43">
        <f t="shared" si="104"/>
        <v>0</v>
      </c>
      <c r="J985" s="78" t="str">
        <f t="shared" si="103"/>
        <v>2101–2102</v>
      </c>
      <c r="K985" s="78"/>
      <c r="L985" s="89"/>
      <c r="M985" s="78"/>
      <c r="N985" s="87"/>
      <c r="O985" s="79"/>
      <c r="Q985" s="46"/>
    </row>
    <row r="986" spans="1:17" s="40" customFormat="1" ht="20.25" customHeight="1" x14ac:dyDescent="0.2">
      <c r="A986" s="41">
        <v>73932</v>
      </c>
      <c r="B986" s="42">
        <f t="shared" si="99"/>
        <v>0</v>
      </c>
      <c r="C986" s="117"/>
      <c r="D986" s="43">
        <f t="shared" si="100"/>
        <v>0</v>
      </c>
      <c r="E986" s="44">
        <f t="shared" si="98"/>
        <v>0</v>
      </c>
      <c r="F986" s="43">
        <f t="shared" si="101"/>
        <v>0</v>
      </c>
      <c r="G986" s="45" t="e">
        <f>IF(AND(C986&lt;&gt;"",SUM(G$27:G985)&lt;E$19),$E$19/$E$23,0)</f>
        <v>#N/A</v>
      </c>
      <c r="H986" s="43">
        <f t="shared" si="102"/>
        <v>0</v>
      </c>
      <c r="I986" s="43">
        <f t="shared" si="104"/>
        <v>0</v>
      </c>
      <c r="J986" s="78" t="str">
        <f t="shared" si="103"/>
        <v>2101–2102</v>
      </c>
      <c r="K986" s="78"/>
      <c r="L986" s="89"/>
      <c r="M986" s="78"/>
      <c r="N986" s="87"/>
      <c r="O986" s="79"/>
      <c r="Q986" s="46"/>
    </row>
    <row r="987" spans="1:17" s="40" customFormat="1" ht="20.25" customHeight="1" x14ac:dyDescent="0.2">
      <c r="A987" s="41">
        <v>73962</v>
      </c>
      <c r="B987" s="42">
        <f t="shared" si="99"/>
        <v>0</v>
      </c>
      <c r="C987" s="117"/>
      <c r="D987" s="43">
        <f t="shared" si="100"/>
        <v>0</v>
      </c>
      <c r="E987" s="44">
        <f t="shared" ref="E987:E1050" si="105">C987-D987</f>
        <v>0</v>
      </c>
      <c r="F987" s="43">
        <f t="shared" si="101"/>
        <v>0</v>
      </c>
      <c r="G987" s="45" t="e">
        <f>IF(AND(C987&lt;&gt;"",SUM(G$27:G986)&lt;E$19),$E$19/$E$23,0)</f>
        <v>#N/A</v>
      </c>
      <c r="H987" s="43">
        <f t="shared" si="102"/>
        <v>0</v>
      </c>
      <c r="I987" s="43">
        <f t="shared" si="104"/>
        <v>0</v>
      </c>
      <c r="J987" s="78" t="str">
        <f t="shared" si="103"/>
        <v>2102–2103</v>
      </c>
      <c r="K987" s="78"/>
      <c r="L987" s="89"/>
      <c r="M987" s="78"/>
      <c r="N987" s="87"/>
      <c r="O987" s="79"/>
      <c r="Q987" s="46"/>
    </row>
    <row r="988" spans="1:17" s="40" customFormat="1" ht="20.25" customHeight="1" x14ac:dyDescent="0.2">
      <c r="A988" s="41">
        <v>73993</v>
      </c>
      <c r="B988" s="42">
        <f t="shared" ref="B988:B1051" si="106">IF(C988&gt;0,C988*-1,C988)</f>
        <v>0</v>
      </c>
      <c r="C988" s="117"/>
      <c r="D988" s="43">
        <f t="shared" ref="D988:D1051" si="107">IF(C988="",0,IF($E$15="Beginning",IF(C987&lt;&gt;"",$F987*$E$6/12,0),IF(C987&lt;&gt;"",$F987*$E$6/12,$E$16*$E$6/12)))</f>
        <v>0</v>
      </c>
      <c r="E988" s="44">
        <f t="shared" si="105"/>
        <v>0</v>
      </c>
      <c r="F988" s="43">
        <f t="shared" ref="F988:F1051" si="108">IF(C988="",0,IF(C987="",$E$16-E988,IF(C988&lt;&gt;"",F987-E988)))</f>
        <v>0</v>
      </c>
      <c r="G988" s="45" t="e">
        <f>IF(AND(C988&lt;&gt;"",SUM(G$27:G987)&lt;E$19),$E$19/$E$23,0)</f>
        <v>#N/A</v>
      </c>
      <c r="H988" s="43">
        <f t="shared" ref="H988:H1051" si="109">IF(C988&lt;&gt;"",G988+H987,0)</f>
        <v>0</v>
      </c>
      <c r="I988" s="43">
        <f t="shared" si="104"/>
        <v>0</v>
      </c>
      <c r="J988" s="78" t="str">
        <f t="shared" ref="J988:J1051" si="110">IF(OR(MONTH(A988)=1,MONTH(A988)=2,MONTH(A988)=3,MONTH(A988)=4,MONTH(A988)=5,MONTH(A988)=6),YEAR(A988)-1&amp;"–"&amp;YEAR(A988),YEAR(A988)&amp;"–"&amp;YEAR(A988)+1)</f>
        <v>2102–2103</v>
      </c>
      <c r="K988" s="78"/>
      <c r="L988" s="89"/>
      <c r="M988" s="78"/>
      <c r="N988" s="87"/>
      <c r="O988" s="79"/>
      <c r="Q988" s="46"/>
    </row>
    <row r="989" spans="1:17" s="40" customFormat="1" ht="20.25" customHeight="1" x14ac:dyDescent="0.2">
      <c r="A989" s="41">
        <v>74024</v>
      </c>
      <c r="B989" s="42">
        <f t="shared" si="106"/>
        <v>0</v>
      </c>
      <c r="C989" s="117"/>
      <c r="D989" s="43">
        <f t="shared" si="107"/>
        <v>0</v>
      </c>
      <c r="E989" s="44">
        <f t="shared" si="105"/>
        <v>0</v>
      </c>
      <c r="F989" s="43">
        <f t="shared" si="108"/>
        <v>0</v>
      </c>
      <c r="G989" s="45" t="e">
        <f>IF(AND(C989&lt;&gt;"",SUM(G$27:G988)&lt;E$19),$E$19/$E$23,0)</f>
        <v>#N/A</v>
      </c>
      <c r="H989" s="43">
        <f t="shared" si="109"/>
        <v>0</v>
      </c>
      <c r="I989" s="43">
        <f t="shared" ref="I989:I1052" si="111">IF(C989&lt;&gt;"",$E$19-H989,0)</f>
        <v>0</v>
      </c>
      <c r="J989" s="78" t="str">
        <f t="shared" si="110"/>
        <v>2102–2103</v>
      </c>
      <c r="K989" s="78"/>
      <c r="L989" s="89"/>
      <c r="M989" s="78"/>
      <c r="N989" s="87"/>
      <c r="O989" s="79"/>
      <c r="Q989" s="46"/>
    </row>
    <row r="990" spans="1:17" s="40" customFormat="1" ht="20.25" customHeight="1" x14ac:dyDescent="0.2">
      <c r="A990" s="41">
        <v>74054</v>
      </c>
      <c r="B990" s="42">
        <f t="shared" si="106"/>
        <v>0</v>
      </c>
      <c r="C990" s="117"/>
      <c r="D990" s="43">
        <f t="shared" si="107"/>
        <v>0</v>
      </c>
      <c r="E990" s="44">
        <f t="shared" si="105"/>
        <v>0</v>
      </c>
      <c r="F990" s="43">
        <f t="shared" si="108"/>
        <v>0</v>
      </c>
      <c r="G990" s="45" t="e">
        <f>IF(AND(C990&lt;&gt;"",SUM(G$27:G989)&lt;E$19),$E$19/$E$23,0)</f>
        <v>#N/A</v>
      </c>
      <c r="H990" s="43">
        <f t="shared" si="109"/>
        <v>0</v>
      </c>
      <c r="I990" s="43">
        <f t="shared" si="111"/>
        <v>0</v>
      </c>
      <c r="J990" s="78" t="str">
        <f t="shared" si="110"/>
        <v>2102–2103</v>
      </c>
      <c r="K990" s="78"/>
      <c r="L990" s="89"/>
      <c r="M990" s="78"/>
      <c r="N990" s="87"/>
      <c r="O990" s="79"/>
      <c r="Q990" s="46"/>
    </row>
    <row r="991" spans="1:17" s="40" customFormat="1" ht="20.25" customHeight="1" x14ac:dyDescent="0.2">
      <c r="A991" s="41">
        <v>74085</v>
      </c>
      <c r="B991" s="42">
        <f t="shared" si="106"/>
        <v>0</v>
      </c>
      <c r="C991" s="117"/>
      <c r="D991" s="43">
        <f t="shared" si="107"/>
        <v>0</v>
      </c>
      <c r="E991" s="44">
        <f t="shared" si="105"/>
        <v>0</v>
      </c>
      <c r="F991" s="43">
        <f t="shared" si="108"/>
        <v>0</v>
      </c>
      <c r="G991" s="45" t="e">
        <f>IF(AND(C991&lt;&gt;"",SUM(G$27:G990)&lt;E$19),$E$19/$E$23,0)</f>
        <v>#N/A</v>
      </c>
      <c r="H991" s="43">
        <f t="shared" si="109"/>
        <v>0</v>
      </c>
      <c r="I991" s="43">
        <f t="shared" si="111"/>
        <v>0</v>
      </c>
      <c r="J991" s="78" t="str">
        <f t="shared" si="110"/>
        <v>2102–2103</v>
      </c>
      <c r="K991" s="78"/>
      <c r="L991" s="89"/>
      <c r="M991" s="78"/>
      <c r="N991" s="87"/>
      <c r="O991" s="79"/>
      <c r="Q991" s="46"/>
    </row>
    <row r="992" spans="1:17" s="40" customFormat="1" ht="20.25" customHeight="1" x14ac:dyDescent="0.2">
      <c r="A992" s="41">
        <v>74115</v>
      </c>
      <c r="B992" s="42">
        <f t="shared" si="106"/>
        <v>0</v>
      </c>
      <c r="C992" s="117"/>
      <c r="D992" s="43">
        <f t="shared" si="107"/>
        <v>0</v>
      </c>
      <c r="E992" s="44">
        <f t="shared" si="105"/>
        <v>0</v>
      </c>
      <c r="F992" s="43">
        <f t="shared" si="108"/>
        <v>0</v>
      </c>
      <c r="G992" s="45" t="e">
        <f>IF(AND(C992&lt;&gt;"",SUM(G$27:G991)&lt;E$19),$E$19/$E$23,0)</f>
        <v>#N/A</v>
      </c>
      <c r="H992" s="43">
        <f t="shared" si="109"/>
        <v>0</v>
      </c>
      <c r="I992" s="43">
        <f t="shared" si="111"/>
        <v>0</v>
      </c>
      <c r="J992" s="78" t="str">
        <f t="shared" si="110"/>
        <v>2102–2103</v>
      </c>
      <c r="K992" s="78"/>
      <c r="L992" s="89"/>
      <c r="M992" s="78"/>
      <c r="N992" s="87"/>
      <c r="O992" s="79"/>
      <c r="Q992" s="46"/>
    </row>
    <row r="993" spans="1:17" s="40" customFormat="1" ht="20.25" customHeight="1" x14ac:dyDescent="0.2">
      <c r="A993" s="41">
        <v>74146</v>
      </c>
      <c r="B993" s="42">
        <f t="shared" si="106"/>
        <v>0</v>
      </c>
      <c r="C993" s="117"/>
      <c r="D993" s="43">
        <f t="shared" si="107"/>
        <v>0</v>
      </c>
      <c r="E993" s="44">
        <f t="shared" si="105"/>
        <v>0</v>
      </c>
      <c r="F993" s="43">
        <f t="shared" si="108"/>
        <v>0</v>
      </c>
      <c r="G993" s="45" t="e">
        <f>IF(AND(C993&lt;&gt;"",SUM(G$27:G992)&lt;E$19),$E$19/$E$23,0)</f>
        <v>#N/A</v>
      </c>
      <c r="H993" s="43">
        <f t="shared" si="109"/>
        <v>0</v>
      </c>
      <c r="I993" s="43">
        <f t="shared" si="111"/>
        <v>0</v>
      </c>
      <c r="J993" s="78" t="str">
        <f t="shared" si="110"/>
        <v>2102–2103</v>
      </c>
      <c r="K993" s="78"/>
      <c r="L993" s="89"/>
      <c r="M993" s="78"/>
      <c r="N993" s="87"/>
      <c r="O993" s="79"/>
      <c r="Q993" s="46"/>
    </row>
    <row r="994" spans="1:17" s="40" customFormat="1" ht="20.25" customHeight="1" x14ac:dyDescent="0.2">
      <c r="A994" s="41">
        <v>74177</v>
      </c>
      <c r="B994" s="42">
        <f t="shared" si="106"/>
        <v>0</v>
      </c>
      <c r="C994" s="117"/>
      <c r="D994" s="43">
        <f t="shared" si="107"/>
        <v>0</v>
      </c>
      <c r="E994" s="44">
        <f t="shared" si="105"/>
        <v>0</v>
      </c>
      <c r="F994" s="43">
        <f t="shared" si="108"/>
        <v>0</v>
      </c>
      <c r="G994" s="45" t="e">
        <f>IF(AND(C994&lt;&gt;"",SUM(G$27:G993)&lt;E$19),$E$19/$E$23,0)</f>
        <v>#N/A</v>
      </c>
      <c r="H994" s="43">
        <f t="shared" si="109"/>
        <v>0</v>
      </c>
      <c r="I994" s="43">
        <f t="shared" si="111"/>
        <v>0</v>
      </c>
      <c r="J994" s="78" t="str">
        <f t="shared" si="110"/>
        <v>2102–2103</v>
      </c>
      <c r="K994" s="78"/>
      <c r="L994" s="89"/>
      <c r="M994" s="78"/>
      <c r="N994" s="87"/>
      <c r="O994" s="79"/>
      <c r="Q994" s="46"/>
    </row>
    <row r="995" spans="1:17" s="40" customFormat="1" ht="20.25" customHeight="1" x14ac:dyDescent="0.2">
      <c r="A995" s="41">
        <v>74205</v>
      </c>
      <c r="B995" s="42">
        <f t="shared" si="106"/>
        <v>0</v>
      </c>
      <c r="C995" s="117"/>
      <c r="D995" s="43">
        <f t="shared" si="107"/>
        <v>0</v>
      </c>
      <c r="E995" s="44">
        <f t="shared" si="105"/>
        <v>0</v>
      </c>
      <c r="F995" s="43">
        <f t="shared" si="108"/>
        <v>0</v>
      </c>
      <c r="G995" s="45" t="e">
        <f>IF(AND(C995&lt;&gt;"",SUM(G$27:G994)&lt;E$19),$E$19/$E$23,0)</f>
        <v>#N/A</v>
      </c>
      <c r="H995" s="43">
        <f t="shared" si="109"/>
        <v>0</v>
      </c>
      <c r="I995" s="43">
        <f t="shared" si="111"/>
        <v>0</v>
      </c>
      <c r="J995" s="78" t="str">
        <f t="shared" si="110"/>
        <v>2102–2103</v>
      </c>
      <c r="K995" s="78"/>
      <c r="L995" s="89"/>
      <c r="M995" s="78"/>
      <c r="N995" s="87"/>
      <c r="O995" s="79"/>
      <c r="Q995" s="46"/>
    </row>
    <row r="996" spans="1:17" s="40" customFormat="1" ht="20.25" customHeight="1" x14ac:dyDescent="0.2">
      <c r="A996" s="41">
        <v>74236</v>
      </c>
      <c r="B996" s="42">
        <f t="shared" si="106"/>
        <v>0</v>
      </c>
      <c r="C996" s="117"/>
      <c r="D996" s="43">
        <f t="shared" si="107"/>
        <v>0</v>
      </c>
      <c r="E996" s="44">
        <f t="shared" si="105"/>
        <v>0</v>
      </c>
      <c r="F996" s="43">
        <f t="shared" si="108"/>
        <v>0</v>
      </c>
      <c r="G996" s="45" t="e">
        <f>IF(AND(C996&lt;&gt;"",SUM(G$27:G995)&lt;E$19),$E$19/$E$23,0)</f>
        <v>#N/A</v>
      </c>
      <c r="H996" s="43">
        <f t="shared" si="109"/>
        <v>0</v>
      </c>
      <c r="I996" s="43">
        <f t="shared" si="111"/>
        <v>0</v>
      </c>
      <c r="J996" s="78" t="str">
        <f t="shared" si="110"/>
        <v>2102–2103</v>
      </c>
      <c r="K996" s="78"/>
      <c r="L996" s="89"/>
      <c r="M996" s="78"/>
      <c r="N996" s="87"/>
      <c r="O996" s="79"/>
      <c r="Q996" s="46"/>
    </row>
    <row r="997" spans="1:17" s="40" customFormat="1" ht="20.25" customHeight="1" x14ac:dyDescent="0.2">
      <c r="A997" s="41">
        <v>74266</v>
      </c>
      <c r="B997" s="42">
        <f t="shared" si="106"/>
        <v>0</v>
      </c>
      <c r="C997" s="117"/>
      <c r="D997" s="43">
        <f t="shared" si="107"/>
        <v>0</v>
      </c>
      <c r="E997" s="44">
        <f t="shared" si="105"/>
        <v>0</v>
      </c>
      <c r="F997" s="43">
        <f t="shared" si="108"/>
        <v>0</v>
      </c>
      <c r="G997" s="45" t="e">
        <f>IF(AND(C997&lt;&gt;"",SUM(G$27:G996)&lt;E$19),$E$19/$E$23,0)</f>
        <v>#N/A</v>
      </c>
      <c r="H997" s="43">
        <f t="shared" si="109"/>
        <v>0</v>
      </c>
      <c r="I997" s="43">
        <f t="shared" si="111"/>
        <v>0</v>
      </c>
      <c r="J997" s="78" t="str">
        <f t="shared" si="110"/>
        <v>2102–2103</v>
      </c>
      <c r="K997" s="78"/>
      <c r="L997" s="89"/>
      <c r="M997" s="78"/>
      <c r="N997" s="87"/>
      <c r="O997" s="79"/>
      <c r="Q997" s="46"/>
    </row>
    <row r="998" spans="1:17" s="40" customFormat="1" ht="20.25" customHeight="1" x14ac:dyDescent="0.2">
      <c r="A998" s="41">
        <v>74297</v>
      </c>
      <c r="B998" s="42">
        <f t="shared" si="106"/>
        <v>0</v>
      </c>
      <c r="C998" s="117"/>
      <c r="D998" s="43">
        <f t="shared" si="107"/>
        <v>0</v>
      </c>
      <c r="E998" s="44">
        <f t="shared" si="105"/>
        <v>0</v>
      </c>
      <c r="F998" s="43">
        <f t="shared" si="108"/>
        <v>0</v>
      </c>
      <c r="G998" s="45" t="e">
        <f>IF(AND(C998&lt;&gt;"",SUM(G$27:G997)&lt;E$19),$E$19/$E$23,0)</f>
        <v>#N/A</v>
      </c>
      <c r="H998" s="43">
        <f t="shared" si="109"/>
        <v>0</v>
      </c>
      <c r="I998" s="43">
        <f t="shared" si="111"/>
        <v>0</v>
      </c>
      <c r="J998" s="78" t="str">
        <f t="shared" si="110"/>
        <v>2102–2103</v>
      </c>
      <c r="K998" s="78"/>
      <c r="L998" s="89"/>
      <c r="M998" s="78"/>
      <c r="N998" s="87"/>
      <c r="O998" s="79"/>
      <c r="Q998" s="46"/>
    </row>
    <row r="999" spans="1:17" s="40" customFormat="1" ht="20.25" customHeight="1" x14ac:dyDescent="0.2">
      <c r="A999" s="41">
        <v>74327</v>
      </c>
      <c r="B999" s="42">
        <f t="shared" si="106"/>
        <v>0</v>
      </c>
      <c r="C999" s="117"/>
      <c r="D999" s="43">
        <f t="shared" si="107"/>
        <v>0</v>
      </c>
      <c r="E999" s="44">
        <f t="shared" si="105"/>
        <v>0</v>
      </c>
      <c r="F999" s="43">
        <f t="shared" si="108"/>
        <v>0</v>
      </c>
      <c r="G999" s="45" t="e">
        <f>IF(AND(C999&lt;&gt;"",SUM(G$27:G998)&lt;E$19),$E$19/$E$23,0)</f>
        <v>#N/A</v>
      </c>
      <c r="H999" s="43">
        <f t="shared" si="109"/>
        <v>0</v>
      </c>
      <c r="I999" s="43">
        <f t="shared" si="111"/>
        <v>0</v>
      </c>
      <c r="J999" s="78" t="str">
        <f t="shared" si="110"/>
        <v>2103–2104</v>
      </c>
      <c r="K999" s="78"/>
      <c r="L999" s="89"/>
      <c r="M999" s="78"/>
      <c r="N999" s="87"/>
      <c r="O999" s="79"/>
      <c r="Q999" s="46"/>
    </row>
    <row r="1000" spans="1:17" s="40" customFormat="1" ht="20.25" customHeight="1" x14ac:dyDescent="0.2">
      <c r="A1000" s="41">
        <v>74358</v>
      </c>
      <c r="B1000" s="42">
        <f t="shared" si="106"/>
        <v>0</v>
      </c>
      <c r="C1000" s="117"/>
      <c r="D1000" s="43">
        <f t="shared" si="107"/>
        <v>0</v>
      </c>
      <c r="E1000" s="44">
        <f t="shared" si="105"/>
        <v>0</v>
      </c>
      <c r="F1000" s="43">
        <f t="shared" si="108"/>
        <v>0</v>
      </c>
      <c r="G1000" s="45" t="e">
        <f>IF(AND(C1000&lt;&gt;"",SUM(G$27:G999)&lt;E$19),$E$19/$E$23,0)</f>
        <v>#N/A</v>
      </c>
      <c r="H1000" s="43">
        <f t="shared" si="109"/>
        <v>0</v>
      </c>
      <c r="I1000" s="43">
        <f t="shared" si="111"/>
        <v>0</v>
      </c>
      <c r="J1000" s="78" t="str">
        <f t="shared" si="110"/>
        <v>2103–2104</v>
      </c>
      <c r="K1000" s="78"/>
      <c r="L1000" s="89"/>
      <c r="M1000" s="78"/>
      <c r="N1000" s="87"/>
      <c r="O1000" s="79"/>
      <c r="Q1000" s="46"/>
    </row>
    <row r="1001" spans="1:17" s="40" customFormat="1" ht="20.25" customHeight="1" x14ac:dyDescent="0.2">
      <c r="A1001" s="41">
        <v>74389</v>
      </c>
      <c r="B1001" s="42">
        <f t="shared" si="106"/>
        <v>0</v>
      </c>
      <c r="C1001" s="117"/>
      <c r="D1001" s="43">
        <f t="shared" si="107"/>
        <v>0</v>
      </c>
      <c r="E1001" s="44">
        <f t="shared" si="105"/>
        <v>0</v>
      </c>
      <c r="F1001" s="43">
        <f t="shared" si="108"/>
        <v>0</v>
      </c>
      <c r="G1001" s="45" t="e">
        <f>IF(AND(C1001&lt;&gt;"",SUM(G$27:G1000)&lt;E$19),$E$19/$E$23,0)</f>
        <v>#N/A</v>
      </c>
      <c r="H1001" s="43">
        <f t="shared" si="109"/>
        <v>0</v>
      </c>
      <c r="I1001" s="43">
        <f t="shared" si="111"/>
        <v>0</v>
      </c>
      <c r="J1001" s="78" t="str">
        <f t="shared" si="110"/>
        <v>2103–2104</v>
      </c>
      <c r="K1001" s="78"/>
      <c r="L1001" s="89"/>
      <c r="M1001" s="78"/>
      <c r="N1001" s="87"/>
      <c r="O1001" s="79"/>
      <c r="Q1001" s="46"/>
    </row>
    <row r="1002" spans="1:17" s="40" customFormat="1" ht="20.25" customHeight="1" x14ac:dyDescent="0.2">
      <c r="A1002" s="41">
        <v>74419</v>
      </c>
      <c r="B1002" s="42">
        <f t="shared" si="106"/>
        <v>0</v>
      </c>
      <c r="C1002" s="117"/>
      <c r="D1002" s="43">
        <f t="shared" si="107"/>
        <v>0</v>
      </c>
      <c r="E1002" s="44">
        <f t="shared" si="105"/>
        <v>0</v>
      </c>
      <c r="F1002" s="43">
        <f t="shared" si="108"/>
        <v>0</v>
      </c>
      <c r="G1002" s="45" t="e">
        <f>IF(AND(C1002&lt;&gt;"",SUM(G$27:G1001)&lt;E$19),$E$19/$E$23,0)</f>
        <v>#N/A</v>
      </c>
      <c r="H1002" s="43">
        <f t="shared" si="109"/>
        <v>0</v>
      </c>
      <c r="I1002" s="43">
        <f t="shared" si="111"/>
        <v>0</v>
      </c>
      <c r="J1002" s="78" t="str">
        <f t="shared" si="110"/>
        <v>2103–2104</v>
      </c>
      <c r="K1002" s="78"/>
      <c r="L1002" s="89"/>
      <c r="M1002" s="78"/>
      <c r="N1002" s="87"/>
      <c r="O1002" s="79"/>
      <c r="Q1002" s="46"/>
    </row>
    <row r="1003" spans="1:17" s="40" customFormat="1" ht="20.25" customHeight="1" x14ac:dyDescent="0.2">
      <c r="A1003" s="41">
        <v>74450</v>
      </c>
      <c r="B1003" s="42">
        <f t="shared" si="106"/>
        <v>0</v>
      </c>
      <c r="C1003" s="117"/>
      <c r="D1003" s="43">
        <f t="shared" si="107"/>
        <v>0</v>
      </c>
      <c r="E1003" s="44">
        <f t="shared" si="105"/>
        <v>0</v>
      </c>
      <c r="F1003" s="43">
        <f t="shared" si="108"/>
        <v>0</v>
      </c>
      <c r="G1003" s="45" t="e">
        <f>IF(AND(C1003&lt;&gt;"",SUM(G$27:G1002)&lt;E$19),$E$19/$E$23,0)</f>
        <v>#N/A</v>
      </c>
      <c r="H1003" s="43">
        <f t="shared" si="109"/>
        <v>0</v>
      </c>
      <c r="I1003" s="43">
        <f t="shared" si="111"/>
        <v>0</v>
      </c>
      <c r="J1003" s="78" t="str">
        <f t="shared" si="110"/>
        <v>2103–2104</v>
      </c>
      <c r="K1003" s="78"/>
      <c r="L1003" s="89"/>
      <c r="M1003" s="78"/>
      <c r="N1003" s="87"/>
      <c r="O1003" s="79"/>
      <c r="Q1003" s="46"/>
    </row>
    <row r="1004" spans="1:17" s="40" customFormat="1" ht="20.25" customHeight="1" x14ac:dyDescent="0.2">
      <c r="A1004" s="41">
        <v>74480</v>
      </c>
      <c r="B1004" s="42">
        <f t="shared" si="106"/>
        <v>0</v>
      </c>
      <c r="C1004" s="117"/>
      <c r="D1004" s="43">
        <f t="shared" si="107"/>
        <v>0</v>
      </c>
      <c r="E1004" s="44">
        <f t="shared" si="105"/>
        <v>0</v>
      </c>
      <c r="F1004" s="43">
        <f t="shared" si="108"/>
        <v>0</v>
      </c>
      <c r="G1004" s="45" t="e">
        <f>IF(AND(C1004&lt;&gt;"",SUM(G$27:G1003)&lt;E$19),$E$19/$E$23,0)</f>
        <v>#N/A</v>
      </c>
      <c r="H1004" s="43">
        <f t="shared" si="109"/>
        <v>0</v>
      </c>
      <c r="I1004" s="43">
        <f t="shared" si="111"/>
        <v>0</v>
      </c>
      <c r="J1004" s="78" t="str">
        <f t="shared" si="110"/>
        <v>2103–2104</v>
      </c>
      <c r="K1004" s="78"/>
      <c r="L1004" s="89"/>
      <c r="M1004" s="78"/>
      <c r="N1004" s="87"/>
      <c r="O1004" s="79"/>
      <c r="Q1004" s="46"/>
    </row>
    <row r="1005" spans="1:17" s="40" customFormat="1" ht="20.25" customHeight="1" x14ac:dyDescent="0.2">
      <c r="A1005" s="41">
        <v>74511</v>
      </c>
      <c r="B1005" s="42">
        <f t="shared" si="106"/>
        <v>0</v>
      </c>
      <c r="C1005" s="117"/>
      <c r="D1005" s="43">
        <f t="shared" si="107"/>
        <v>0</v>
      </c>
      <c r="E1005" s="44">
        <f t="shared" si="105"/>
        <v>0</v>
      </c>
      <c r="F1005" s="43">
        <f t="shared" si="108"/>
        <v>0</v>
      </c>
      <c r="G1005" s="45" t="e">
        <f>IF(AND(C1005&lt;&gt;"",SUM(G$27:G1004)&lt;E$19),$E$19/$E$23,0)</f>
        <v>#N/A</v>
      </c>
      <c r="H1005" s="43">
        <f t="shared" si="109"/>
        <v>0</v>
      </c>
      <c r="I1005" s="43">
        <f t="shared" si="111"/>
        <v>0</v>
      </c>
      <c r="J1005" s="78" t="str">
        <f t="shared" si="110"/>
        <v>2103–2104</v>
      </c>
      <c r="K1005" s="78"/>
      <c r="L1005" s="89"/>
      <c r="M1005" s="78"/>
      <c r="N1005" s="87"/>
      <c r="O1005" s="79"/>
      <c r="Q1005" s="46"/>
    </row>
    <row r="1006" spans="1:17" s="40" customFormat="1" ht="20.25" customHeight="1" x14ac:dyDescent="0.2">
      <c r="A1006" s="41">
        <v>74542</v>
      </c>
      <c r="B1006" s="42">
        <f t="shared" si="106"/>
        <v>0</v>
      </c>
      <c r="C1006" s="117"/>
      <c r="D1006" s="43">
        <f t="shared" si="107"/>
        <v>0</v>
      </c>
      <c r="E1006" s="44">
        <f t="shared" si="105"/>
        <v>0</v>
      </c>
      <c r="F1006" s="43">
        <f t="shared" si="108"/>
        <v>0</v>
      </c>
      <c r="G1006" s="45" t="e">
        <f>IF(AND(C1006&lt;&gt;"",SUM(G$27:G1005)&lt;E$19),$E$19/$E$23,0)</f>
        <v>#N/A</v>
      </c>
      <c r="H1006" s="43">
        <f t="shared" si="109"/>
        <v>0</v>
      </c>
      <c r="I1006" s="43">
        <f t="shared" si="111"/>
        <v>0</v>
      </c>
      <c r="J1006" s="78" t="str">
        <f t="shared" si="110"/>
        <v>2103–2104</v>
      </c>
      <c r="K1006" s="78"/>
      <c r="L1006" s="89"/>
      <c r="M1006" s="78"/>
      <c r="N1006" s="87"/>
      <c r="O1006" s="79"/>
      <c r="Q1006" s="46"/>
    </row>
    <row r="1007" spans="1:17" s="40" customFormat="1" ht="20.25" customHeight="1" x14ac:dyDescent="0.2">
      <c r="A1007" s="41">
        <v>74571</v>
      </c>
      <c r="B1007" s="42">
        <f t="shared" si="106"/>
        <v>0</v>
      </c>
      <c r="C1007" s="117"/>
      <c r="D1007" s="43">
        <f t="shared" si="107"/>
        <v>0</v>
      </c>
      <c r="E1007" s="44">
        <f t="shared" si="105"/>
        <v>0</v>
      </c>
      <c r="F1007" s="43">
        <f t="shared" si="108"/>
        <v>0</v>
      </c>
      <c r="G1007" s="45" t="e">
        <f>IF(AND(C1007&lt;&gt;"",SUM(G$27:G1006)&lt;E$19),$E$19/$E$23,0)</f>
        <v>#N/A</v>
      </c>
      <c r="H1007" s="43">
        <f t="shared" si="109"/>
        <v>0</v>
      </c>
      <c r="I1007" s="43">
        <f t="shared" si="111"/>
        <v>0</v>
      </c>
      <c r="J1007" s="78" t="str">
        <f t="shared" si="110"/>
        <v>2103–2104</v>
      </c>
      <c r="K1007" s="78"/>
      <c r="L1007" s="89"/>
      <c r="M1007" s="78"/>
      <c r="N1007" s="87"/>
      <c r="O1007" s="79"/>
      <c r="Q1007" s="46"/>
    </row>
    <row r="1008" spans="1:17" s="40" customFormat="1" ht="20.25" customHeight="1" x14ac:dyDescent="0.2">
      <c r="A1008" s="41">
        <v>74602</v>
      </c>
      <c r="B1008" s="42">
        <f t="shared" si="106"/>
        <v>0</v>
      </c>
      <c r="C1008" s="117"/>
      <c r="D1008" s="43">
        <f t="shared" si="107"/>
        <v>0</v>
      </c>
      <c r="E1008" s="44">
        <f t="shared" si="105"/>
        <v>0</v>
      </c>
      <c r="F1008" s="43">
        <f t="shared" si="108"/>
        <v>0</v>
      </c>
      <c r="G1008" s="45" t="e">
        <f>IF(AND(C1008&lt;&gt;"",SUM(G$27:G1007)&lt;E$19),$E$19/$E$23,0)</f>
        <v>#N/A</v>
      </c>
      <c r="H1008" s="43">
        <f t="shared" si="109"/>
        <v>0</v>
      </c>
      <c r="I1008" s="43">
        <f t="shared" si="111"/>
        <v>0</v>
      </c>
      <c r="J1008" s="78" t="str">
        <f t="shared" si="110"/>
        <v>2103–2104</v>
      </c>
      <c r="K1008" s="78"/>
      <c r="L1008" s="89"/>
      <c r="M1008" s="78"/>
      <c r="N1008" s="87"/>
      <c r="O1008" s="79"/>
      <c r="Q1008" s="46"/>
    </row>
    <row r="1009" spans="1:17" s="40" customFormat="1" ht="20.25" customHeight="1" x14ac:dyDescent="0.2">
      <c r="A1009" s="41">
        <v>74632</v>
      </c>
      <c r="B1009" s="42">
        <f t="shared" si="106"/>
        <v>0</v>
      </c>
      <c r="C1009" s="117"/>
      <c r="D1009" s="43">
        <f t="shared" si="107"/>
        <v>0</v>
      </c>
      <c r="E1009" s="44">
        <f t="shared" si="105"/>
        <v>0</v>
      </c>
      <c r="F1009" s="43">
        <f t="shared" si="108"/>
        <v>0</v>
      </c>
      <c r="G1009" s="45" t="e">
        <f>IF(AND(C1009&lt;&gt;"",SUM(G$27:G1008)&lt;E$19),$E$19/$E$23,0)</f>
        <v>#N/A</v>
      </c>
      <c r="H1009" s="43">
        <f t="shared" si="109"/>
        <v>0</v>
      </c>
      <c r="I1009" s="43">
        <f t="shared" si="111"/>
        <v>0</v>
      </c>
      <c r="J1009" s="78" t="str">
        <f t="shared" si="110"/>
        <v>2103–2104</v>
      </c>
      <c r="K1009" s="78"/>
      <c r="L1009" s="89"/>
      <c r="M1009" s="78"/>
      <c r="N1009" s="87"/>
      <c r="O1009" s="79"/>
      <c r="Q1009" s="46"/>
    </row>
    <row r="1010" spans="1:17" s="40" customFormat="1" ht="20.25" customHeight="1" x14ac:dyDescent="0.2">
      <c r="A1010" s="41">
        <v>74663</v>
      </c>
      <c r="B1010" s="42">
        <f t="shared" si="106"/>
        <v>0</v>
      </c>
      <c r="C1010" s="117"/>
      <c r="D1010" s="43">
        <f t="shared" si="107"/>
        <v>0</v>
      </c>
      <c r="E1010" s="44">
        <f t="shared" si="105"/>
        <v>0</v>
      </c>
      <c r="F1010" s="43">
        <f t="shared" si="108"/>
        <v>0</v>
      </c>
      <c r="G1010" s="45" t="e">
        <f>IF(AND(C1010&lt;&gt;"",SUM(G$27:G1009)&lt;E$19),$E$19/$E$23,0)</f>
        <v>#N/A</v>
      </c>
      <c r="H1010" s="43">
        <f t="shared" si="109"/>
        <v>0</v>
      </c>
      <c r="I1010" s="43">
        <f t="shared" si="111"/>
        <v>0</v>
      </c>
      <c r="J1010" s="78" t="str">
        <f t="shared" si="110"/>
        <v>2103–2104</v>
      </c>
      <c r="K1010" s="78"/>
      <c r="L1010" s="89"/>
      <c r="M1010" s="78"/>
      <c r="N1010" s="87"/>
      <c r="O1010" s="79"/>
      <c r="Q1010" s="46"/>
    </row>
    <row r="1011" spans="1:17" s="40" customFormat="1" ht="20.25" customHeight="1" x14ac:dyDescent="0.2">
      <c r="A1011" s="41">
        <v>74693</v>
      </c>
      <c r="B1011" s="42">
        <f t="shared" si="106"/>
        <v>0</v>
      </c>
      <c r="C1011" s="117"/>
      <c r="D1011" s="43">
        <f t="shared" si="107"/>
        <v>0</v>
      </c>
      <c r="E1011" s="44">
        <f t="shared" si="105"/>
        <v>0</v>
      </c>
      <c r="F1011" s="43">
        <f t="shared" si="108"/>
        <v>0</v>
      </c>
      <c r="G1011" s="45" t="e">
        <f>IF(AND(C1011&lt;&gt;"",SUM(G$27:G1010)&lt;E$19),$E$19/$E$23,0)</f>
        <v>#N/A</v>
      </c>
      <c r="H1011" s="43">
        <f t="shared" si="109"/>
        <v>0</v>
      </c>
      <c r="I1011" s="43">
        <f t="shared" si="111"/>
        <v>0</v>
      </c>
      <c r="J1011" s="78" t="str">
        <f t="shared" si="110"/>
        <v>2104–2105</v>
      </c>
      <c r="K1011" s="78"/>
      <c r="L1011" s="89"/>
      <c r="M1011" s="78"/>
      <c r="N1011" s="87"/>
      <c r="O1011" s="79"/>
      <c r="Q1011" s="46"/>
    </row>
    <row r="1012" spans="1:17" s="40" customFormat="1" ht="20.25" customHeight="1" x14ac:dyDescent="0.2">
      <c r="A1012" s="41">
        <v>74724</v>
      </c>
      <c r="B1012" s="42">
        <f t="shared" si="106"/>
        <v>0</v>
      </c>
      <c r="C1012" s="117"/>
      <c r="D1012" s="43">
        <f t="shared" si="107"/>
        <v>0</v>
      </c>
      <c r="E1012" s="44">
        <f t="shared" si="105"/>
        <v>0</v>
      </c>
      <c r="F1012" s="43">
        <f t="shared" si="108"/>
        <v>0</v>
      </c>
      <c r="G1012" s="45" t="e">
        <f>IF(AND(C1012&lt;&gt;"",SUM(G$27:G1011)&lt;E$19),$E$19/$E$23,0)</f>
        <v>#N/A</v>
      </c>
      <c r="H1012" s="43">
        <f t="shared" si="109"/>
        <v>0</v>
      </c>
      <c r="I1012" s="43">
        <f t="shared" si="111"/>
        <v>0</v>
      </c>
      <c r="J1012" s="78" t="str">
        <f t="shared" si="110"/>
        <v>2104–2105</v>
      </c>
      <c r="K1012" s="78"/>
      <c r="L1012" s="89"/>
      <c r="M1012" s="78"/>
      <c r="N1012" s="87"/>
      <c r="O1012" s="79"/>
      <c r="Q1012" s="46"/>
    </row>
    <row r="1013" spans="1:17" s="40" customFormat="1" ht="20.25" customHeight="1" x14ac:dyDescent="0.2">
      <c r="A1013" s="41">
        <v>74755</v>
      </c>
      <c r="B1013" s="42">
        <f t="shared" si="106"/>
        <v>0</v>
      </c>
      <c r="C1013" s="117"/>
      <c r="D1013" s="43">
        <f t="shared" si="107"/>
        <v>0</v>
      </c>
      <c r="E1013" s="44">
        <f t="shared" si="105"/>
        <v>0</v>
      </c>
      <c r="F1013" s="43">
        <f t="shared" si="108"/>
        <v>0</v>
      </c>
      <c r="G1013" s="45" t="e">
        <f>IF(AND(C1013&lt;&gt;"",SUM(G$27:G1012)&lt;E$19),$E$19/$E$23,0)</f>
        <v>#N/A</v>
      </c>
      <c r="H1013" s="43">
        <f t="shared" si="109"/>
        <v>0</v>
      </c>
      <c r="I1013" s="43">
        <f t="shared" si="111"/>
        <v>0</v>
      </c>
      <c r="J1013" s="78" t="str">
        <f t="shared" si="110"/>
        <v>2104–2105</v>
      </c>
      <c r="K1013" s="78"/>
      <c r="L1013" s="89"/>
      <c r="M1013" s="78"/>
      <c r="N1013" s="87"/>
      <c r="O1013" s="79"/>
      <c r="Q1013" s="46"/>
    </row>
    <row r="1014" spans="1:17" s="40" customFormat="1" ht="20.25" customHeight="1" x14ac:dyDescent="0.2">
      <c r="A1014" s="41">
        <v>74785</v>
      </c>
      <c r="B1014" s="42">
        <f t="shared" si="106"/>
        <v>0</v>
      </c>
      <c r="C1014" s="117"/>
      <c r="D1014" s="43">
        <f t="shared" si="107"/>
        <v>0</v>
      </c>
      <c r="E1014" s="44">
        <f t="shared" si="105"/>
        <v>0</v>
      </c>
      <c r="F1014" s="43">
        <f t="shared" si="108"/>
        <v>0</v>
      </c>
      <c r="G1014" s="45" t="e">
        <f>IF(AND(C1014&lt;&gt;"",SUM(G$27:G1013)&lt;E$19),$E$19/$E$23,0)</f>
        <v>#N/A</v>
      </c>
      <c r="H1014" s="43">
        <f t="shared" si="109"/>
        <v>0</v>
      </c>
      <c r="I1014" s="43">
        <f t="shared" si="111"/>
        <v>0</v>
      </c>
      <c r="J1014" s="78" t="str">
        <f t="shared" si="110"/>
        <v>2104–2105</v>
      </c>
      <c r="K1014" s="78"/>
      <c r="L1014" s="89"/>
      <c r="M1014" s="78"/>
      <c r="N1014" s="87"/>
      <c r="O1014" s="79"/>
      <c r="Q1014" s="46"/>
    </row>
    <row r="1015" spans="1:17" s="40" customFormat="1" ht="20.25" customHeight="1" x14ac:dyDescent="0.2">
      <c r="A1015" s="41">
        <v>74816</v>
      </c>
      <c r="B1015" s="42">
        <f t="shared" si="106"/>
        <v>0</v>
      </c>
      <c r="C1015" s="117"/>
      <c r="D1015" s="43">
        <f t="shared" si="107"/>
        <v>0</v>
      </c>
      <c r="E1015" s="44">
        <f t="shared" si="105"/>
        <v>0</v>
      </c>
      <c r="F1015" s="43">
        <f t="shared" si="108"/>
        <v>0</v>
      </c>
      <c r="G1015" s="45" t="e">
        <f>IF(AND(C1015&lt;&gt;"",SUM(G$27:G1014)&lt;E$19),$E$19/$E$23,0)</f>
        <v>#N/A</v>
      </c>
      <c r="H1015" s="43">
        <f t="shared" si="109"/>
        <v>0</v>
      </c>
      <c r="I1015" s="43">
        <f t="shared" si="111"/>
        <v>0</v>
      </c>
      <c r="J1015" s="78" t="str">
        <f t="shared" si="110"/>
        <v>2104–2105</v>
      </c>
      <c r="K1015" s="78"/>
      <c r="L1015" s="89"/>
      <c r="M1015" s="78"/>
      <c r="N1015" s="87"/>
      <c r="O1015" s="79"/>
      <c r="Q1015" s="46"/>
    </row>
    <row r="1016" spans="1:17" s="40" customFormat="1" ht="20.25" customHeight="1" x14ac:dyDescent="0.2">
      <c r="A1016" s="41">
        <v>74846</v>
      </c>
      <c r="B1016" s="42">
        <f t="shared" si="106"/>
        <v>0</v>
      </c>
      <c r="C1016" s="117"/>
      <c r="D1016" s="43">
        <f t="shared" si="107"/>
        <v>0</v>
      </c>
      <c r="E1016" s="44">
        <f t="shared" si="105"/>
        <v>0</v>
      </c>
      <c r="F1016" s="43">
        <f t="shared" si="108"/>
        <v>0</v>
      </c>
      <c r="G1016" s="45" t="e">
        <f>IF(AND(C1016&lt;&gt;"",SUM(G$27:G1015)&lt;E$19),$E$19/$E$23,0)</f>
        <v>#N/A</v>
      </c>
      <c r="H1016" s="43">
        <f t="shared" si="109"/>
        <v>0</v>
      </c>
      <c r="I1016" s="43">
        <f t="shared" si="111"/>
        <v>0</v>
      </c>
      <c r="J1016" s="78" t="str">
        <f t="shared" si="110"/>
        <v>2104–2105</v>
      </c>
      <c r="K1016" s="78"/>
      <c r="L1016" s="89"/>
      <c r="M1016" s="78"/>
      <c r="N1016" s="87"/>
      <c r="O1016" s="79"/>
      <c r="Q1016" s="46"/>
    </row>
    <row r="1017" spans="1:17" s="40" customFormat="1" ht="20.25" customHeight="1" x14ac:dyDescent="0.2">
      <c r="A1017" s="41">
        <v>74877</v>
      </c>
      <c r="B1017" s="42">
        <f t="shared" si="106"/>
        <v>0</v>
      </c>
      <c r="C1017" s="117"/>
      <c r="D1017" s="43">
        <f t="shared" si="107"/>
        <v>0</v>
      </c>
      <c r="E1017" s="44">
        <f t="shared" si="105"/>
        <v>0</v>
      </c>
      <c r="F1017" s="43">
        <f t="shared" si="108"/>
        <v>0</v>
      </c>
      <c r="G1017" s="45" t="e">
        <f>IF(AND(C1017&lt;&gt;"",SUM(G$27:G1016)&lt;E$19),$E$19/$E$23,0)</f>
        <v>#N/A</v>
      </c>
      <c r="H1017" s="43">
        <f t="shared" si="109"/>
        <v>0</v>
      </c>
      <c r="I1017" s="43">
        <f t="shared" si="111"/>
        <v>0</v>
      </c>
      <c r="J1017" s="78" t="str">
        <f t="shared" si="110"/>
        <v>2104–2105</v>
      </c>
      <c r="K1017" s="78"/>
      <c r="L1017" s="89"/>
      <c r="M1017" s="78"/>
      <c r="N1017" s="87"/>
      <c r="O1017" s="79"/>
      <c r="Q1017" s="46"/>
    </row>
    <row r="1018" spans="1:17" s="40" customFormat="1" ht="20.25" customHeight="1" x14ac:dyDescent="0.2">
      <c r="A1018" s="41">
        <v>74908</v>
      </c>
      <c r="B1018" s="42">
        <f t="shared" si="106"/>
        <v>0</v>
      </c>
      <c r="C1018" s="117"/>
      <c r="D1018" s="43">
        <f t="shared" si="107"/>
        <v>0</v>
      </c>
      <c r="E1018" s="44">
        <f t="shared" si="105"/>
        <v>0</v>
      </c>
      <c r="F1018" s="43">
        <f t="shared" si="108"/>
        <v>0</v>
      </c>
      <c r="G1018" s="45" t="e">
        <f>IF(AND(C1018&lt;&gt;"",SUM(G$27:G1017)&lt;E$19),$E$19/$E$23,0)</f>
        <v>#N/A</v>
      </c>
      <c r="H1018" s="43">
        <f t="shared" si="109"/>
        <v>0</v>
      </c>
      <c r="I1018" s="43">
        <f t="shared" si="111"/>
        <v>0</v>
      </c>
      <c r="J1018" s="78" t="str">
        <f t="shared" si="110"/>
        <v>2104–2105</v>
      </c>
      <c r="K1018" s="78"/>
      <c r="L1018" s="89"/>
      <c r="M1018" s="78"/>
      <c r="N1018" s="87"/>
      <c r="O1018" s="79"/>
      <c r="Q1018" s="46"/>
    </row>
    <row r="1019" spans="1:17" s="40" customFormat="1" ht="20.25" customHeight="1" x14ac:dyDescent="0.2">
      <c r="A1019" s="41">
        <v>74936</v>
      </c>
      <c r="B1019" s="42">
        <f t="shared" si="106"/>
        <v>0</v>
      </c>
      <c r="C1019" s="117"/>
      <c r="D1019" s="43">
        <f t="shared" si="107"/>
        <v>0</v>
      </c>
      <c r="E1019" s="44">
        <f t="shared" si="105"/>
        <v>0</v>
      </c>
      <c r="F1019" s="43">
        <f t="shared" si="108"/>
        <v>0</v>
      </c>
      <c r="G1019" s="45" t="e">
        <f>IF(AND(C1019&lt;&gt;"",SUM(G$27:G1018)&lt;E$19),$E$19/$E$23,0)</f>
        <v>#N/A</v>
      </c>
      <c r="H1019" s="43">
        <f t="shared" si="109"/>
        <v>0</v>
      </c>
      <c r="I1019" s="43">
        <f t="shared" si="111"/>
        <v>0</v>
      </c>
      <c r="J1019" s="78" t="str">
        <f t="shared" si="110"/>
        <v>2104–2105</v>
      </c>
      <c r="K1019" s="78"/>
      <c r="L1019" s="89"/>
      <c r="M1019" s="78"/>
      <c r="N1019" s="87"/>
      <c r="O1019" s="79"/>
      <c r="Q1019" s="46"/>
    </row>
    <row r="1020" spans="1:17" s="40" customFormat="1" ht="20.25" customHeight="1" x14ac:dyDescent="0.2">
      <c r="A1020" s="41">
        <v>74967</v>
      </c>
      <c r="B1020" s="42">
        <f t="shared" si="106"/>
        <v>0</v>
      </c>
      <c r="C1020" s="117"/>
      <c r="D1020" s="43">
        <f t="shared" si="107"/>
        <v>0</v>
      </c>
      <c r="E1020" s="44">
        <f t="shared" si="105"/>
        <v>0</v>
      </c>
      <c r="F1020" s="43">
        <f t="shared" si="108"/>
        <v>0</v>
      </c>
      <c r="G1020" s="45" t="e">
        <f>IF(AND(C1020&lt;&gt;"",SUM(G$27:G1019)&lt;E$19),$E$19/$E$23,0)</f>
        <v>#N/A</v>
      </c>
      <c r="H1020" s="43">
        <f t="shared" si="109"/>
        <v>0</v>
      </c>
      <c r="I1020" s="43">
        <f t="shared" si="111"/>
        <v>0</v>
      </c>
      <c r="J1020" s="78" t="str">
        <f t="shared" si="110"/>
        <v>2104–2105</v>
      </c>
      <c r="K1020" s="78"/>
      <c r="L1020" s="89"/>
      <c r="M1020" s="78"/>
      <c r="N1020" s="87"/>
      <c r="O1020" s="79"/>
      <c r="Q1020" s="46"/>
    </row>
    <row r="1021" spans="1:17" s="40" customFormat="1" ht="20.25" customHeight="1" x14ac:dyDescent="0.2">
      <c r="A1021" s="41">
        <v>74997</v>
      </c>
      <c r="B1021" s="42">
        <f t="shared" si="106"/>
        <v>0</v>
      </c>
      <c r="C1021" s="117"/>
      <c r="D1021" s="43">
        <f t="shared" si="107"/>
        <v>0</v>
      </c>
      <c r="E1021" s="44">
        <f t="shared" si="105"/>
        <v>0</v>
      </c>
      <c r="F1021" s="43">
        <f t="shared" si="108"/>
        <v>0</v>
      </c>
      <c r="G1021" s="45" t="e">
        <f>IF(AND(C1021&lt;&gt;"",SUM(G$27:G1020)&lt;E$19),$E$19/$E$23,0)</f>
        <v>#N/A</v>
      </c>
      <c r="H1021" s="43">
        <f t="shared" si="109"/>
        <v>0</v>
      </c>
      <c r="I1021" s="43">
        <f t="shared" si="111"/>
        <v>0</v>
      </c>
      <c r="J1021" s="78" t="str">
        <f t="shared" si="110"/>
        <v>2104–2105</v>
      </c>
      <c r="K1021" s="78"/>
      <c r="L1021" s="89"/>
      <c r="M1021" s="78"/>
      <c r="N1021" s="87"/>
      <c r="O1021" s="79"/>
      <c r="Q1021" s="46"/>
    </row>
    <row r="1022" spans="1:17" s="40" customFormat="1" ht="20.25" customHeight="1" x14ac:dyDescent="0.2">
      <c r="A1022" s="41">
        <v>75028</v>
      </c>
      <c r="B1022" s="42">
        <f t="shared" si="106"/>
        <v>0</v>
      </c>
      <c r="C1022" s="117"/>
      <c r="D1022" s="43">
        <f t="shared" si="107"/>
        <v>0</v>
      </c>
      <c r="E1022" s="44">
        <f t="shared" si="105"/>
        <v>0</v>
      </c>
      <c r="F1022" s="43">
        <f t="shared" si="108"/>
        <v>0</v>
      </c>
      <c r="G1022" s="45" t="e">
        <f>IF(AND(C1022&lt;&gt;"",SUM(G$27:G1021)&lt;E$19),$E$19/$E$23,0)</f>
        <v>#N/A</v>
      </c>
      <c r="H1022" s="43">
        <f t="shared" si="109"/>
        <v>0</v>
      </c>
      <c r="I1022" s="43">
        <f t="shared" si="111"/>
        <v>0</v>
      </c>
      <c r="J1022" s="78" t="str">
        <f t="shared" si="110"/>
        <v>2104–2105</v>
      </c>
      <c r="K1022" s="78"/>
      <c r="L1022" s="89"/>
      <c r="M1022" s="78"/>
      <c r="N1022" s="87"/>
      <c r="O1022" s="79"/>
      <c r="Q1022" s="46"/>
    </row>
    <row r="1023" spans="1:17" s="40" customFormat="1" ht="20.25" customHeight="1" x14ac:dyDescent="0.2">
      <c r="A1023" s="41">
        <v>75058</v>
      </c>
      <c r="B1023" s="42">
        <f t="shared" si="106"/>
        <v>0</v>
      </c>
      <c r="C1023" s="117"/>
      <c r="D1023" s="43">
        <f t="shared" si="107"/>
        <v>0</v>
      </c>
      <c r="E1023" s="44">
        <f t="shared" si="105"/>
        <v>0</v>
      </c>
      <c r="F1023" s="43">
        <f t="shared" si="108"/>
        <v>0</v>
      </c>
      <c r="G1023" s="45" t="e">
        <f>IF(AND(C1023&lt;&gt;"",SUM(G$27:G1022)&lt;E$19),$E$19/$E$23,0)</f>
        <v>#N/A</v>
      </c>
      <c r="H1023" s="43">
        <f t="shared" si="109"/>
        <v>0</v>
      </c>
      <c r="I1023" s="43">
        <f t="shared" si="111"/>
        <v>0</v>
      </c>
      <c r="J1023" s="78" t="str">
        <f t="shared" si="110"/>
        <v>2105–2106</v>
      </c>
      <c r="K1023" s="78"/>
      <c r="L1023" s="89"/>
      <c r="M1023" s="78"/>
      <c r="N1023" s="87"/>
      <c r="O1023" s="79"/>
      <c r="Q1023" s="46"/>
    </row>
    <row r="1024" spans="1:17" s="40" customFormat="1" ht="20.25" customHeight="1" x14ac:dyDescent="0.2">
      <c r="A1024" s="41">
        <v>75089</v>
      </c>
      <c r="B1024" s="42">
        <f t="shared" si="106"/>
        <v>0</v>
      </c>
      <c r="C1024" s="117"/>
      <c r="D1024" s="43">
        <f t="shared" si="107"/>
        <v>0</v>
      </c>
      <c r="E1024" s="44">
        <f t="shared" si="105"/>
        <v>0</v>
      </c>
      <c r="F1024" s="43">
        <f t="shared" si="108"/>
        <v>0</v>
      </c>
      <c r="G1024" s="45" t="e">
        <f>IF(AND(C1024&lt;&gt;"",SUM(G$27:G1023)&lt;E$19),$E$19/$E$23,0)</f>
        <v>#N/A</v>
      </c>
      <c r="H1024" s="43">
        <f t="shared" si="109"/>
        <v>0</v>
      </c>
      <c r="I1024" s="43">
        <f t="shared" si="111"/>
        <v>0</v>
      </c>
      <c r="J1024" s="78" t="str">
        <f t="shared" si="110"/>
        <v>2105–2106</v>
      </c>
      <c r="K1024" s="78"/>
      <c r="L1024" s="89"/>
      <c r="M1024" s="78"/>
      <c r="N1024" s="87"/>
      <c r="O1024" s="79"/>
      <c r="Q1024" s="46"/>
    </row>
    <row r="1025" spans="1:17" s="40" customFormat="1" ht="20.25" customHeight="1" x14ac:dyDescent="0.2">
      <c r="A1025" s="41">
        <v>75120</v>
      </c>
      <c r="B1025" s="42">
        <f t="shared" si="106"/>
        <v>0</v>
      </c>
      <c r="C1025" s="117"/>
      <c r="D1025" s="43">
        <f t="shared" si="107"/>
        <v>0</v>
      </c>
      <c r="E1025" s="44">
        <f t="shared" si="105"/>
        <v>0</v>
      </c>
      <c r="F1025" s="43">
        <f t="shared" si="108"/>
        <v>0</v>
      </c>
      <c r="G1025" s="45" t="e">
        <f>IF(AND(C1025&lt;&gt;"",SUM(G$27:G1024)&lt;E$19),$E$19/$E$23,0)</f>
        <v>#N/A</v>
      </c>
      <c r="H1025" s="43">
        <f t="shared" si="109"/>
        <v>0</v>
      </c>
      <c r="I1025" s="43">
        <f t="shared" si="111"/>
        <v>0</v>
      </c>
      <c r="J1025" s="78" t="str">
        <f t="shared" si="110"/>
        <v>2105–2106</v>
      </c>
      <c r="K1025" s="78"/>
      <c r="L1025" s="89"/>
      <c r="M1025" s="78"/>
      <c r="N1025" s="87"/>
      <c r="O1025" s="79"/>
      <c r="Q1025" s="46"/>
    </row>
    <row r="1026" spans="1:17" s="40" customFormat="1" ht="20.25" customHeight="1" x14ac:dyDescent="0.2">
      <c r="A1026" s="41">
        <v>75150</v>
      </c>
      <c r="B1026" s="42">
        <f t="shared" si="106"/>
        <v>0</v>
      </c>
      <c r="C1026" s="117"/>
      <c r="D1026" s="43">
        <f t="shared" si="107"/>
        <v>0</v>
      </c>
      <c r="E1026" s="44">
        <f t="shared" si="105"/>
        <v>0</v>
      </c>
      <c r="F1026" s="43">
        <f t="shared" si="108"/>
        <v>0</v>
      </c>
      <c r="G1026" s="45" t="e">
        <f>IF(AND(C1026&lt;&gt;"",SUM(G$27:G1025)&lt;E$19),$E$19/$E$23,0)</f>
        <v>#N/A</v>
      </c>
      <c r="H1026" s="43">
        <f t="shared" si="109"/>
        <v>0</v>
      </c>
      <c r="I1026" s="43">
        <f t="shared" si="111"/>
        <v>0</v>
      </c>
      <c r="J1026" s="78" t="str">
        <f t="shared" si="110"/>
        <v>2105–2106</v>
      </c>
      <c r="K1026" s="78"/>
      <c r="L1026" s="89"/>
      <c r="M1026" s="78"/>
      <c r="N1026" s="87"/>
      <c r="O1026" s="79"/>
      <c r="Q1026" s="46"/>
    </row>
    <row r="1027" spans="1:17" s="40" customFormat="1" ht="20.25" customHeight="1" x14ac:dyDescent="0.2">
      <c r="A1027" s="41">
        <v>75181</v>
      </c>
      <c r="B1027" s="42">
        <f t="shared" si="106"/>
        <v>0</v>
      </c>
      <c r="C1027" s="117"/>
      <c r="D1027" s="43">
        <f t="shared" si="107"/>
        <v>0</v>
      </c>
      <c r="E1027" s="44">
        <f t="shared" si="105"/>
        <v>0</v>
      </c>
      <c r="F1027" s="43">
        <f t="shared" si="108"/>
        <v>0</v>
      </c>
      <c r="G1027" s="45" t="e">
        <f>IF(AND(C1027&lt;&gt;"",SUM(G$27:G1026)&lt;E$19),$E$19/$E$23,0)</f>
        <v>#N/A</v>
      </c>
      <c r="H1027" s="43">
        <f t="shared" si="109"/>
        <v>0</v>
      </c>
      <c r="I1027" s="43">
        <f t="shared" si="111"/>
        <v>0</v>
      </c>
      <c r="J1027" s="78" t="str">
        <f t="shared" si="110"/>
        <v>2105–2106</v>
      </c>
      <c r="K1027" s="78"/>
      <c r="L1027" s="89"/>
      <c r="M1027" s="78"/>
      <c r="N1027" s="87"/>
      <c r="O1027" s="79"/>
      <c r="Q1027" s="46"/>
    </row>
    <row r="1028" spans="1:17" s="40" customFormat="1" ht="20.25" customHeight="1" x14ac:dyDescent="0.2">
      <c r="A1028" s="41">
        <v>75211</v>
      </c>
      <c r="B1028" s="42">
        <f t="shared" si="106"/>
        <v>0</v>
      </c>
      <c r="C1028" s="117"/>
      <c r="D1028" s="43">
        <f t="shared" si="107"/>
        <v>0</v>
      </c>
      <c r="E1028" s="44">
        <f t="shared" si="105"/>
        <v>0</v>
      </c>
      <c r="F1028" s="43">
        <f t="shared" si="108"/>
        <v>0</v>
      </c>
      <c r="G1028" s="45" t="e">
        <f>IF(AND(C1028&lt;&gt;"",SUM(G$27:G1027)&lt;E$19),$E$19/$E$23,0)</f>
        <v>#N/A</v>
      </c>
      <c r="H1028" s="43">
        <f t="shared" si="109"/>
        <v>0</v>
      </c>
      <c r="I1028" s="43">
        <f t="shared" si="111"/>
        <v>0</v>
      </c>
      <c r="J1028" s="78" t="str">
        <f t="shared" si="110"/>
        <v>2105–2106</v>
      </c>
      <c r="K1028" s="78"/>
      <c r="L1028" s="89"/>
      <c r="M1028" s="78"/>
      <c r="N1028" s="87"/>
      <c r="O1028" s="79"/>
      <c r="Q1028" s="46"/>
    </row>
    <row r="1029" spans="1:17" s="40" customFormat="1" ht="20.25" customHeight="1" x14ac:dyDescent="0.2">
      <c r="A1029" s="41">
        <v>75242</v>
      </c>
      <c r="B1029" s="42">
        <f t="shared" si="106"/>
        <v>0</v>
      </c>
      <c r="C1029" s="117"/>
      <c r="D1029" s="43">
        <f t="shared" si="107"/>
        <v>0</v>
      </c>
      <c r="E1029" s="44">
        <f t="shared" si="105"/>
        <v>0</v>
      </c>
      <c r="F1029" s="43">
        <f t="shared" si="108"/>
        <v>0</v>
      </c>
      <c r="G1029" s="45" t="e">
        <f>IF(AND(C1029&lt;&gt;"",SUM(G$27:G1028)&lt;E$19),$E$19/$E$23,0)</f>
        <v>#N/A</v>
      </c>
      <c r="H1029" s="43">
        <f t="shared" si="109"/>
        <v>0</v>
      </c>
      <c r="I1029" s="43">
        <f t="shared" si="111"/>
        <v>0</v>
      </c>
      <c r="J1029" s="78" t="str">
        <f t="shared" si="110"/>
        <v>2105–2106</v>
      </c>
      <c r="K1029" s="78"/>
      <c r="L1029" s="89"/>
      <c r="M1029" s="78"/>
      <c r="N1029" s="87"/>
      <c r="O1029" s="79"/>
      <c r="Q1029" s="46"/>
    </row>
    <row r="1030" spans="1:17" s="40" customFormat="1" ht="20.25" customHeight="1" x14ac:dyDescent="0.2">
      <c r="A1030" s="41">
        <v>75273</v>
      </c>
      <c r="B1030" s="42">
        <f t="shared" si="106"/>
        <v>0</v>
      </c>
      <c r="C1030" s="117"/>
      <c r="D1030" s="43">
        <f t="shared" si="107"/>
        <v>0</v>
      </c>
      <c r="E1030" s="44">
        <f t="shared" si="105"/>
        <v>0</v>
      </c>
      <c r="F1030" s="43">
        <f t="shared" si="108"/>
        <v>0</v>
      </c>
      <c r="G1030" s="45" t="e">
        <f>IF(AND(C1030&lt;&gt;"",SUM(G$27:G1029)&lt;E$19),$E$19/$E$23,0)</f>
        <v>#N/A</v>
      </c>
      <c r="H1030" s="43">
        <f t="shared" si="109"/>
        <v>0</v>
      </c>
      <c r="I1030" s="43">
        <f t="shared" si="111"/>
        <v>0</v>
      </c>
      <c r="J1030" s="78" t="str">
        <f t="shared" si="110"/>
        <v>2105–2106</v>
      </c>
      <c r="K1030" s="78"/>
      <c r="L1030" s="89"/>
      <c r="M1030" s="78"/>
      <c r="N1030" s="87"/>
      <c r="O1030" s="79"/>
      <c r="Q1030" s="46"/>
    </row>
    <row r="1031" spans="1:17" s="40" customFormat="1" ht="20.25" customHeight="1" x14ac:dyDescent="0.2">
      <c r="A1031" s="41">
        <v>75301</v>
      </c>
      <c r="B1031" s="42">
        <f t="shared" si="106"/>
        <v>0</v>
      </c>
      <c r="C1031" s="117"/>
      <c r="D1031" s="43">
        <f t="shared" si="107"/>
        <v>0</v>
      </c>
      <c r="E1031" s="44">
        <f t="shared" si="105"/>
        <v>0</v>
      </c>
      <c r="F1031" s="43">
        <f t="shared" si="108"/>
        <v>0</v>
      </c>
      <c r="G1031" s="45" t="e">
        <f>IF(AND(C1031&lt;&gt;"",SUM(G$27:G1030)&lt;E$19),$E$19/$E$23,0)</f>
        <v>#N/A</v>
      </c>
      <c r="H1031" s="43">
        <f t="shared" si="109"/>
        <v>0</v>
      </c>
      <c r="I1031" s="43">
        <f t="shared" si="111"/>
        <v>0</v>
      </c>
      <c r="J1031" s="78" t="str">
        <f t="shared" si="110"/>
        <v>2105–2106</v>
      </c>
      <c r="K1031" s="78"/>
      <c r="L1031" s="89"/>
      <c r="M1031" s="78"/>
      <c r="N1031" s="87"/>
      <c r="O1031" s="79"/>
      <c r="Q1031" s="46"/>
    </row>
    <row r="1032" spans="1:17" s="40" customFormat="1" ht="20.25" customHeight="1" x14ac:dyDescent="0.2">
      <c r="A1032" s="41">
        <v>75332</v>
      </c>
      <c r="B1032" s="42">
        <f t="shared" si="106"/>
        <v>0</v>
      </c>
      <c r="C1032" s="117"/>
      <c r="D1032" s="43">
        <f t="shared" si="107"/>
        <v>0</v>
      </c>
      <c r="E1032" s="44">
        <f t="shared" si="105"/>
        <v>0</v>
      </c>
      <c r="F1032" s="43">
        <f t="shared" si="108"/>
        <v>0</v>
      </c>
      <c r="G1032" s="45" t="e">
        <f>IF(AND(C1032&lt;&gt;"",SUM(G$27:G1031)&lt;E$19),$E$19/$E$23,0)</f>
        <v>#N/A</v>
      </c>
      <c r="H1032" s="43">
        <f t="shared" si="109"/>
        <v>0</v>
      </c>
      <c r="I1032" s="43">
        <f t="shared" si="111"/>
        <v>0</v>
      </c>
      <c r="J1032" s="78" t="str">
        <f t="shared" si="110"/>
        <v>2105–2106</v>
      </c>
      <c r="K1032" s="78"/>
      <c r="L1032" s="89"/>
      <c r="M1032" s="78"/>
      <c r="N1032" s="87"/>
      <c r="O1032" s="79"/>
      <c r="Q1032" s="46"/>
    </row>
    <row r="1033" spans="1:17" s="40" customFormat="1" ht="20.25" customHeight="1" x14ac:dyDescent="0.2">
      <c r="A1033" s="41">
        <v>75362</v>
      </c>
      <c r="B1033" s="42">
        <f t="shared" si="106"/>
        <v>0</v>
      </c>
      <c r="C1033" s="117"/>
      <c r="D1033" s="43">
        <f t="shared" si="107"/>
        <v>0</v>
      </c>
      <c r="E1033" s="44">
        <f t="shared" si="105"/>
        <v>0</v>
      </c>
      <c r="F1033" s="43">
        <f t="shared" si="108"/>
        <v>0</v>
      </c>
      <c r="G1033" s="45" t="e">
        <f>IF(AND(C1033&lt;&gt;"",SUM(G$27:G1032)&lt;E$19),$E$19/$E$23,0)</f>
        <v>#N/A</v>
      </c>
      <c r="H1033" s="43">
        <f t="shared" si="109"/>
        <v>0</v>
      </c>
      <c r="I1033" s="43">
        <f t="shared" si="111"/>
        <v>0</v>
      </c>
      <c r="J1033" s="78" t="str">
        <f t="shared" si="110"/>
        <v>2105–2106</v>
      </c>
      <c r="K1033" s="78"/>
      <c r="L1033" s="89"/>
      <c r="M1033" s="78"/>
      <c r="N1033" s="87"/>
      <c r="O1033" s="79"/>
      <c r="Q1033" s="46"/>
    </row>
    <row r="1034" spans="1:17" s="40" customFormat="1" ht="20.25" customHeight="1" x14ac:dyDescent="0.2">
      <c r="A1034" s="41">
        <v>75393</v>
      </c>
      <c r="B1034" s="42">
        <f t="shared" si="106"/>
        <v>0</v>
      </c>
      <c r="C1034" s="117"/>
      <c r="D1034" s="43">
        <f t="shared" si="107"/>
        <v>0</v>
      </c>
      <c r="E1034" s="44">
        <f t="shared" si="105"/>
        <v>0</v>
      </c>
      <c r="F1034" s="43">
        <f t="shared" si="108"/>
        <v>0</v>
      </c>
      <c r="G1034" s="45" t="e">
        <f>IF(AND(C1034&lt;&gt;"",SUM(G$27:G1033)&lt;E$19),$E$19/$E$23,0)</f>
        <v>#N/A</v>
      </c>
      <c r="H1034" s="43">
        <f t="shared" si="109"/>
        <v>0</v>
      </c>
      <c r="I1034" s="43">
        <f t="shared" si="111"/>
        <v>0</v>
      </c>
      <c r="J1034" s="78" t="str">
        <f t="shared" si="110"/>
        <v>2105–2106</v>
      </c>
      <c r="K1034" s="78"/>
      <c r="L1034" s="89"/>
      <c r="M1034" s="78"/>
      <c r="N1034" s="87"/>
      <c r="O1034" s="79"/>
      <c r="Q1034" s="46"/>
    </row>
    <row r="1035" spans="1:17" s="40" customFormat="1" ht="20.25" customHeight="1" x14ac:dyDescent="0.2">
      <c r="A1035" s="41">
        <v>75423</v>
      </c>
      <c r="B1035" s="42">
        <f t="shared" si="106"/>
        <v>0</v>
      </c>
      <c r="C1035" s="117"/>
      <c r="D1035" s="43">
        <f t="shared" si="107"/>
        <v>0</v>
      </c>
      <c r="E1035" s="44">
        <f t="shared" si="105"/>
        <v>0</v>
      </c>
      <c r="F1035" s="43">
        <f t="shared" si="108"/>
        <v>0</v>
      </c>
      <c r="G1035" s="45" t="e">
        <f>IF(AND(C1035&lt;&gt;"",SUM(G$27:G1034)&lt;E$19),$E$19/$E$23,0)</f>
        <v>#N/A</v>
      </c>
      <c r="H1035" s="43">
        <f t="shared" si="109"/>
        <v>0</v>
      </c>
      <c r="I1035" s="43">
        <f t="shared" si="111"/>
        <v>0</v>
      </c>
      <c r="J1035" s="78" t="str">
        <f t="shared" si="110"/>
        <v>2106–2107</v>
      </c>
      <c r="K1035" s="78"/>
      <c r="L1035" s="89"/>
      <c r="M1035" s="78"/>
      <c r="N1035" s="87"/>
      <c r="O1035" s="79"/>
      <c r="Q1035" s="46"/>
    </row>
    <row r="1036" spans="1:17" s="40" customFormat="1" ht="20.25" customHeight="1" x14ac:dyDescent="0.2">
      <c r="A1036" s="41">
        <v>75454</v>
      </c>
      <c r="B1036" s="42">
        <f t="shared" si="106"/>
        <v>0</v>
      </c>
      <c r="C1036" s="117"/>
      <c r="D1036" s="43">
        <f t="shared" si="107"/>
        <v>0</v>
      </c>
      <c r="E1036" s="44">
        <f t="shared" si="105"/>
        <v>0</v>
      </c>
      <c r="F1036" s="43">
        <f t="shared" si="108"/>
        <v>0</v>
      </c>
      <c r="G1036" s="45" t="e">
        <f>IF(AND(C1036&lt;&gt;"",SUM(G$27:G1035)&lt;E$19),$E$19/$E$23,0)</f>
        <v>#N/A</v>
      </c>
      <c r="H1036" s="43">
        <f t="shared" si="109"/>
        <v>0</v>
      </c>
      <c r="I1036" s="43">
        <f t="shared" si="111"/>
        <v>0</v>
      </c>
      <c r="J1036" s="78" t="str">
        <f t="shared" si="110"/>
        <v>2106–2107</v>
      </c>
      <c r="K1036" s="78"/>
      <c r="L1036" s="89"/>
      <c r="M1036" s="78"/>
      <c r="N1036" s="87"/>
      <c r="O1036" s="79"/>
      <c r="Q1036" s="46"/>
    </row>
    <row r="1037" spans="1:17" s="40" customFormat="1" ht="20.25" customHeight="1" x14ac:dyDescent="0.2">
      <c r="A1037" s="41">
        <v>75485</v>
      </c>
      <c r="B1037" s="42">
        <f t="shared" si="106"/>
        <v>0</v>
      </c>
      <c r="C1037" s="117"/>
      <c r="D1037" s="43">
        <f t="shared" si="107"/>
        <v>0</v>
      </c>
      <c r="E1037" s="44">
        <f t="shared" si="105"/>
        <v>0</v>
      </c>
      <c r="F1037" s="43">
        <f t="shared" si="108"/>
        <v>0</v>
      </c>
      <c r="G1037" s="45" t="e">
        <f>IF(AND(C1037&lt;&gt;"",SUM(G$27:G1036)&lt;E$19),$E$19/$E$23,0)</f>
        <v>#N/A</v>
      </c>
      <c r="H1037" s="43">
        <f t="shared" si="109"/>
        <v>0</v>
      </c>
      <c r="I1037" s="43">
        <f t="shared" si="111"/>
        <v>0</v>
      </c>
      <c r="J1037" s="78" t="str">
        <f t="shared" si="110"/>
        <v>2106–2107</v>
      </c>
      <c r="K1037" s="78"/>
      <c r="L1037" s="89"/>
      <c r="M1037" s="78"/>
      <c r="N1037" s="87"/>
      <c r="O1037" s="79"/>
      <c r="Q1037" s="46"/>
    </row>
    <row r="1038" spans="1:17" s="40" customFormat="1" ht="20.25" customHeight="1" x14ac:dyDescent="0.2">
      <c r="A1038" s="41">
        <v>75515</v>
      </c>
      <c r="B1038" s="42">
        <f t="shared" si="106"/>
        <v>0</v>
      </c>
      <c r="C1038" s="117"/>
      <c r="D1038" s="43">
        <f t="shared" si="107"/>
        <v>0</v>
      </c>
      <c r="E1038" s="44">
        <f t="shared" si="105"/>
        <v>0</v>
      </c>
      <c r="F1038" s="43">
        <f t="shared" si="108"/>
        <v>0</v>
      </c>
      <c r="G1038" s="45" t="e">
        <f>IF(AND(C1038&lt;&gt;"",SUM(G$27:G1037)&lt;E$19),$E$19/$E$23,0)</f>
        <v>#N/A</v>
      </c>
      <c r="H1038" s="43">
        <f t="shared" si="109"/>
        <v>0</v>
      </c>
      <c r="I1038" s="43">
        <f t="shared" si="111"/>
        <v>0</v>
      </c>
      <c r="J1038" s="78" t="str">
        <f t="shared" si="110"/>
        <v>2106–2107</v>
      </c>
      <c r="K1038" s="78"/>
      <c r="L1038" s="89"/>
      <c r="M1038" s="78"/>
      <c r="N1038" s="87"/>
      <c r="O1038" s="79"/>
      <c r="Q1038" s="46"/>
    </row>
    <row r="1039" spans="1:17" s="40" customFormat="1" ht="20.25" customHeight="1" x14ac:dyDescent="0.2">
      <c r="A1039" s="41">
        <v>75546</v>
      </c>
      <c r="B1039" s="42">
        <f t="shared" si="106"/>
        <v>0</v>
      </c>
      <c r="C1039" s="117"/>
      <c r="D1039" s="43">
        <f t="shared" si="107"/>
        <v>0</v>
      </c>
      <c r="E1039" s="44">
        <f t="shared" si="105"/>
        <v>0</v>
      </c>
      <c r="F1039" s="43">
        <f t="shared" si="108"/>
        <v>0</v>
      </c>
      <c r="G1039" s="45" t="e">
        <f>IF(AND(C1039&lt;&gt;"",SUM(G$27:G1038)&lt;E$19),$E$19/$E$23,0)</f>
        <v>#N/A</v>
      </c>
      <c r="H1039" s="43">
        <f t="shared" si="109"/>
        <v>0</v>
      </c>
      <c r="I1039" s="43">
        <f t="shared" si="111"/>
        <v>0</v>
      </c>
      <c r="J1039" s="78" t="str">
        <f t="shared" si="110"/>
        <v>2106–2107</v>
      </c>
      <c r="K1039" s="78"/>
      <c r="L1039" s="89"/>
      <c r="M1039" s="78"/>
      <c r="N1039" s="87"/>
      <c r="O1039" s="79"/>
      <c r="Q1039" s="46"/>
    </row>
    <row r="1040" spans="1:17" s="40" customFormat="1" ht="20.25" customHeight="1" x14ac:dyDescent="0.2">
      <c r="A1040" s="41">
        <v>75576</v>
      </c>
      <c r="B1040" s="42">
        <f t="shared" si="106"/>
        <v>0</v>
      </c>
      <c r="C1040" s="117"/>
      <c r="D1040" s="43">
        <f t="shared" si="107"/>
        <v>0</v>
      </c>
      <c r="E1040" s="44">
        <f t="shared" si="105"/>
        <v>0</v>
      </c>
      <c r="F1040" s="43">
        <f t="shared" si="108"/>
        <v>0</v>
      </c>
      <c r="G1040" s="45" t="e">
        <f>IF(AND(C1040&lt;&gt;"",SUM(G$27:G1039)&lt;E$19),$E$19/$E$23,0)</f>
        <v>#N/A</v>
      </c>
      <c r="H1040" s="43">
        <f t="shared" si="109"/>
        <v>0</v>
      </c>
      <c r="I1040" s="43">
        <f t="shared" si="111"/>
        <v>0</v>
      </c>
      <c r="J1040" s="78" t="str">
        <f t="shared" si="110"/>
        <v>2106–2107</v>
      </c>
      <c r="K1040" s="78"/>
      <c r="L1040" s="89"/>
      <c r="M1040" s="78"/>
      <c r="N1040" s="87"/>
      <c r="O1040" s="79"/>
      <c r="Q1040" s="46"/>
    </row>
    <row r="1041" spans="1:17" s="40" customFormat="1" ht="20.25" customHeight="1" x14ac:dyDescent="0.2">
      <c r="A1041" s="41">
        <v>75607</v>
      </c>
      <c r="B1041" s="42">
        <f t="shared" si="106"/>
        <v>0</v>
      </c>
      <c r="C1041" s="117"/>
      <c r="D1041" s="43">
        <f t="shared" si="107"/>
        <v>0</v>
      </c>
      <c r="E1041" s="44">
        <f t="shared" si="105"/>
        <v>0</v>
      </c>
      <c r="F1041" s="43">
        <f t="shared" si="108"/>
        <v>0</v>
      </c>
      <c r="G1041" s="45" t="e">
        <f>IF(AND(C1041&lt;&gt;"",SUM(G$27:G1040)&lt;E$19),$E$19/$E$23,0)</f>
        <v>#N/A</v>
      </c>
      <c r="H1041" s="43">
        <f t="shared" si="109"/>
        <v>0</v>
      </c>
      <c r="I1041" s="43">
        <f t="shared" si="111"/>
        <v>0</v>
      </c>
      <c r="J1041" s="78" t="str">
        <f t="shared" si="110"/>
        <v>2106–2107</v>
      </c>
      <c r="K1041" s="78"/>
      <c r="L1041" s="89"/>
      <c r="M1041" s="78"/>
      <c r="N1041" s="87"/>
      <c r="O1041" s="79"/>
      <c r="Q1041" s="46"/>
    </row>
    <row r="1042" spans="1:17" s="40" customFormat="1" ht="20.25" customHeight="1" x14ac:dyDescent="0.2">
      <c r="A1042" s="41">
        <v>75638</v>
      </c>
      <c r="B1042" s="42">
        <f t="shared" si="106"/>
        <v>0</v>
      </c>
      <c r="C1042" s="117"/>
      <c r="D1042" s="43">
        <f t="shared" si="107"/>
        <v>0</v>
      </c>
      <c r="E1042" s="44">
        <f t="shared" si="105"/>
        <v>0</v>
      </c>
      <c r="F1042" s="43">
        <f t="shared" si="108"/>
        <v>0</v>
      </c>
      <c r="G1042" s="45" t="e">
        <f>IF(AND(C1042&lt;&gt;"",SUM(G$27:G1041)&lt;E$19),$E$19/$E$23,0)</f>
        <v>#N/A</v>
      </c>
      <c r="H1042" s="43">
        <f t="shared" si="109"/>
        <v>0</v>
      </c>
      <c r="I1042" s="43">
        <f t="shared" si="111"/>
        <v>0</v>
      </c>
      <c r="J1042" s="78" t="str">
        <f t="shared" si="110"/>
        <v>2106–2107</v>
      </c>
      <c r="K1042" s="78"/>
      <c r="L1042" s="89"/>
      <c r="M1042" s="78"/>
      <c r="N1042" s="87"/>
      <c r="O1042" s="79"/>
      <c r="Q1042" s="46"/>
    </row>
    <row r="1043" spans="1:17" s="40" customFormat="1" ht="20.25" customHeight="1" x14ac:dyDescent="0.2">
      <c r="A1043" s="41">
        <v>75666</v>
      </c>
      <c r="B1043" s="42">
        <f t="shared" si="106"/>
        <v>0</v>
      </c>
      <c r="C1043" s="117"/>
      <c r="D1043" s="43">
        <f t="shared" si="107"/>
        <v>0</v>
      </c>
      <c r="E1043" s="44">
        <f t="shared" si="105"/>
        <v>0</v>
      </c>
      <c r="F1043" s="43">
        <f t="shared" si="108"/>
        <v>0</v>
      </c>
      <c r="G1043" s="45" t="e">
        <f>IF(AND(C1043&lt;&gt;"",SUM(G$27:G1042)&lt;E$19),$E$19/$E$23,0)</f>
        <v>#N/A</v>
      </c>
      <c r="H1043" s="43">
        <f t="shared" si="109"/>
        <v>0</v>
      </c>
      <c r="I1043" s="43">
        <f t="shared" si="111"/>
        <v>0</v>
      </c>
      <c r="J1043" s="78" t="str">
        <f t="shared" si="110"/>
        <v>2106–2107</v>
      </c>
      <c r="K1043" s="78"/>
      <c r="L1043" s="89"/>
      <c r="M1043" s="78"/>
      <c r="N1043" s="87"/>
      <c r="O1043" s="79"/>
      <c r="Q1043" s="46"/>
    </row>
    <row r="1044" spans="1:17" s="40" customFormat="1" ht="20.25" customHeight="1" x14ac:dyDescent="0.2">
      <c r="A1044" s="41">
        <v>75697</v>
      </c>
      <c r="B1044" s="42">
        <f t="shared" si="106"/>
        <v>0</v>
      </c>
      <c r="C1044" s="117"/>
      <c r="D1044" s="43">
        <f t="shared" si="107"/>
        <v>0</v>
      </c>
      <c r="E1044" s="44">
        <f t="shared" si="105"/>
        <v>0</v>
      </c>
      <c r="F1044" s="43">
        <f t="shared" si="108"/>
        <v>0</v>
      </c>
      <c r="G1044" s="45" t="e">
        <f>IF(AND(C1044&lt;&gt;"",SUM(G$27:G1043)&lt;E$19),$E$19/$E$23,0)</f>
        <v>#N/A</v>
      </c>
      <c r="H1044" s="43">
        <f t="shared" si="109"/>
        <v>0</v>
      </c>
      <c r="I1044" s="43">
        <f t="shared" si="111"/>
        <v>0</v>
      </c>
      <c r="J1044" s="78" t="str">
        <f t="shared" si="110"/>
        <v>2106–2107</v>
      </c>
      <c r="K1044" s="78"/>
      <c r="L1044" s="89"/>
      <c r="M1044" s="78"/>
      <c r="N1044" s="87"/>
      <c r="O1044" s="79"/>
      <c r="Q1044" s="46"/>
    </row>
    <row r="1045" spans="1:17" s="40" customFormat="1" ht="20.25" customHeight="1" x14ac:dyDescent="0.2">
      <c r="A1045" s="41">
        <v>75727</v>
      </c>
      <c r="B1045" s="42">
        <f t="shared" si="106"/>
        <v>0</v>
      </c>
      <c r="C1045" s="117"/>
      <c r="D1045" s="43">
        <f t="shared" si="107"/>
        <v>0</v>
      </c>
      <c r="E1045" s="44">
        <f t="shared" si="105"/>
        <v>0</v>
      </c>
      <c r="F1045" s="43">
        <f t="shared" si="108"/>
        <v>0</v>
      </c>
      <c r="G1045" s="45" t="e">
        <f>IF(AND(C1045&lt;&gt;"",SUM(G$27:G1044)&lt;E$19),$E$19/$E$23,0)</f>
        <v>#N/A</v>
      </c>
      <c r="H1045" s="43">
        <f t="shared" si="109"/>
        <v>0</v>
      </c>
      <c r="I1045" s="43">
        <f t="shared" si="111"/>
        <v>0</v>
      </c>
      <c r="J1045" s="78" t="str">
        <f t="shared" si="110"/>
        <v>2106–2107</v>
      </c>
      <c r="K1045" s="78"/>
      <c r="L1045" s="89"/>
      <c r="M1045" s="78"/>
      <c r="N1045" s="87"/>
      <c r="O1045" s="79"/>
      <c r="Q1045" s="46"/>
    </row>
    <row r="1046" spans="1:17" s="40" customFormat="1" ht="20.25" customHeight="1" x14ac:dyDescent="0.2">
      <c r="A1046" s="41">
        <v>75758</v>
      </c>
      <c r="B1046" s="42">
        <f t="shared" si="106"/>
        <v>0</v>
      </c>
      <c r="C1046" s="117"/>
      <c r="D1046" s="43">
        <f t="shared" si="107"/>
        <v>0</v>
      </c>
      <c r="E1046" s="44">
        <f t="shared" si="105"/>
        <v>0</v>
      </c>
      <c r="F1046" s="43">
        <f t="shared" si="108"/>
        <v>0</v>
      </c>
      <c r="G1046" s="45" t="e">
        <f>IF(AND(C1046&lt;&gt;"",SUM(G$27:G1045)&lt;E$19),$E$19/$E$23,0)</f>
        <v>#N/A</v>
      </c>
      <c r="H1046" s="43">
        <f t="shared" si="109"/>
        <v>0</v>
      </c>
      <c r="I1046" s="43">
        <f t="shared" si="111"/>
        <v>0</v>
      </c>
      <c r="J1046" s="78" t="str">
        <f t="shared" si="110"/>
        <v>2106–2107</v>
      </c>
      <c r="K1046" s="78"/>
      <c r="L1046" s="89"/>
      <c r="M1046" s="78"/>
      <c r="N1046" s="87"/>
      <c r="O1046" s="79"/>
      <c r="Q1046" s="46"/>
    </row>
    <row r="1047" spans="1:17" s="40" customFormat="1" ht="20.25" customHeight="1" x14ac:dyDescent="0.2">
      <c r="A1047" s="41">
        <v>75788</v>
      </c>
      <c r="B1047" s="42">
        <f t="shared" si="106"/>
        <v>0</v>
      </c>
      <c r="C1047" s="117"/>
      <c r="D1047" s="43">
        <f t="shared" si="107"/>
        <v>0</v>
      </c>
      <c r="E1047" s="44">
        <f t="shared" si="105"/>
        <v>0</v>
      </c>
      <c r="F1047" s="43">
        <f t="shared" si="108"/>
        <v>0</v>
      </c>
      <c r="G1047" s="45" t="e">
        <f>IF(AND(C1047&lt;&gt;"",SUM(G$27:G1046)&lt;E$19),$E$19/$E$23,0)</f>
        <v>#N/A</v>
      </c>
      <c r="H1047" s="43">
        <f t="shared" si="109"/>
        <v>0</v>
      </c>
      <c r="I1047" s="43">
        <f t="shared" si="111"/>
        <v>0</v>
      </c>
      <c r="J1047" s="78" t="str">
        <f t="shared" si="110"/>
        <v>2107–2108</v>
      </c>
      <c r="K1047" s="78"/>
      <c r="L1047" s="89"/>
      <c r="M1047" s="78"/>
      <c r="N1047" s="87"/>
      <c r="O1047" s="79"/>
      <c r="Q1047" s="46"/>
    </row>
    <row r="1048" spans="1:17" s="40" customFormat="1" ht="20.25" customHeight="1" x14ac:dyDescent="0.2">
      <c r="A1048" s="41">
        <v>75819</v>
      </c>
      <c r="B1048" s="42">
        <f t="shared" si="106"/>
        <v>0</v>
      </c>
      <c r="C1048" s="117"/>
      <c r="D1048" s="43">
        <f t="shared" si="107"/>
        <v>0</v>
      </c>
      <c r="E1048" s="44">
        <f t="shared" si="105"/>
        <v>0</v>
      </c>
      <c r="F1048" s="43">
        <f t="shared" si="108"/>
        <v>0</v>
      </c>
      <c r="G1048" s="45" t="e">
        <f>IF(AND(C1048&lt;&gt;"",SUM(G$27:G1047)&lt;E$19),$E$19/$E$23,0)</f>
        <v>#N/A</v>
      </c>
      <c r="H1048" s="43">
        <f t="shared" si="109"/>
        <v>0</v>
      </c>
      <c r="I1048" s="43">
        <f t="shared" si="111"/>
        <v>0</v>
      </c>
      <c r="J1048" s="78" t="str">
        <f t="shared" si="110"/>
        <v>2107–2108</v>
      </c>
      <c r="K1048" s="78"/>
      <c r="L1048" s="89"/>
      <c r="M1048" s="78"/>
      <c r="N1048" s="87"/>
      <c r="O1048" s="79"/>
      <c r="Q1048" s="46"/>
    </row>
    <row r="1049" spans="1:17" s="40" customFormat="1" ht="20.25" customHeight="1" x14ac:dyDescent="0.2">
      <c r="A1049" s="41">
        <v>75850</v>
      </c>
      <c r="B1049" s="42">
        <f t="shared" si="106"/>
        <v>0</v>
      </c>
      <c r="C1049" s="117"/>
      <c r="D1049" s="43">
        <f t="shared" si="107"/>
        <v>0</v>
      </c>
      <c r="E1049" s="44">
        <f t="shared" si="105"/>
        <v>0</v>
      </c>
      <c r="F1049" s="43">
        <f t="shared" si="108"/>
        <v>0</v>
      </c>
      <c r="G1049" s="45" t="e">
        <f>IF(AND(C1049&lt;&gt;"",SUM(G$27:G1048)&lt;E$19),$E$19/$E$23,0)</f>
        <v>#N/A</v>
      </c>
      <c r="H1049" s="43">
        <f t="shared" si="109"/>
        <v>0</v>
      </c>
      <c r="I1049" s="43">
        <f t="shared" si="111"/>
        <v>0</v>
      </c>
      <c r="J1049" s="78" t="str">
        <f t="shared" si="110"/>
        <v>2107–2108</v>
      </c>
      <c r="K1049" s="78"/>
      <c r="L1049" s="89"/>
      <c r="M1049" s="78"/>
      <c r="N1049" s="87"/>
      <c r="O1049" s="79"/>
      <c r="Q1049" s="46"/>
    </row>
    <row r="1050" spans="1:17" s="40" customFormat="1" ht="20.25" customHeight="1" x14ac:dyDescent="0.2">
      <c r="A1050" s="41">
        <v>75880</v>
      </c>
      <c r="B1050" s="42">
        <f t="shared" si="106"/>
        <v>0</v>
      </c>
      <c r="C1050" s="117"/>
      <c r="D1050" s="43">
        <f t="shared" si="107"/>
        <v>0</v>
      </c>
      <c r="E1050" s="44">
        <f t="shared" si="105"/>
        <v>0</v>
      </c>
      <c r="F1050" s="43">
        <f t="shared" si="108"/>
        <v>0</v>
      </c>
      <c r="G1050" s="45" t="e">
        <f>IF(AND(C1050&lt;&gt;"",SUM(G$27:G1049)&lt;E$19),$E$19/$E$23,0)</f>
        <v>#N/A</v>
      </c>
      <c r="H1050" s="43">
        <f t="shared" si="109"/>
        <v>0</v>
      </c>
      <c r="I1050" s="43">
        <f t="shared" si="111"/>
        <v>0</v>
      </c>
      <c r="J1050" s="78" t="str">
        <f t="shared" si="110"/>
        <v>2107–2108</v>
      </c>
      <c r="K1050" s="78"/>
      <c r="L1050" s="89"/>
      <c r="M1050" s="78"/>
      <c r="N1050" s="87"/>
      <c r="O1050" s="79"/>
      <c r="Q1050" s="46"/>
    </row>
    <row r="1051" spans="1:17" s="40" customFormat="1" ht="20.25" customHeight="1" x14ac:dyDescent="0.2">
      <c r="A1051" s="41">
        <v>75911</v>
      </c>
      <c r="B1051" s="42">
        <f t="shared" si="106"/>
        <v>0</v>
      </c>
      <c r="C1051" s="117"/>
      <c r="D1051" s="43">
        <f t="shared" si="107"/>
        <v>0</v>
      </c>
      <c r="E1051" s="44">
        <f t="shared" ref="E1051:E1114" si="112">C1051-D1051</f>
        <v>0</v>
      </c>
      <c r="F1051" s="43">
        <f t="shared" si="108"/>
        <v>0</v>
      </c>
      <c r="G1051" s="45" t="e">
        <f>IF(AND(C1051&lt;&gt;"",SUM(G$27:G1050)&lt;E$19),$E$19/$E$23,0)</f>
        <v>#N/A</v>
      </c>
      <c r="H1051" s="43">
        <f t="shared" si="109"/>
        <v>0</v>
      </c>
      <c r="I1051" s="43">
        <f t="shared" si="111"/>
        <v>0</v>
      </c>
      <c r="J1051" s="78" t="str">
        <f t="shared" si="110"/>
        <v>2107–2108</v>
      </c>
      <c r="K1051" s="78"/>
      <c r="L1051" s="89"/>
      <c r="M1051" s="78"/>
      <c r="N1051" s="87"/>
      <c r="O1051" s="79"/>
      <c r="Q1051" s="46"/>
    </row>
    <row r="1052" spans="1:17" s="40" customFormat="1" ht="20.25" customHeight="1" x14ac:dyDescent="0.2">
      <c r="A1052" s="41">
        <v>75941</v>
      </c>
      <c r="B1052" s="42">
        <f t="shared" ref="B1052:B1115" si="113">IF(C1052&gt;0,C1052*-1,C1052)</f>
        <v>0</v>
      </c>
      <c r="C1052" s="117"/>
      <c r="D1052" s="43">
        <f t="shared" ref="D1052:D1115" si="114">IF(C1052="",0,IF($E$15="Beginning",IF(C1051&lt;&gt;"",$F1051*$E$6/12,0),IF(C1051&lt;&gt;"",$F1051*$E$6/12,$E$16*$E$6/12)))</f>
        <v>0</v>
      </c>
      <c r="E1052" s="44">
        <f t="shared" si="112"/>
        <v>0</v>
      </c>
      <c r="F1052" s="43">
        <f t="shared" ref="F1052:F1115" si="115">IF(C1052="",0,IF(C1051="",$E$16-E1052,IF(C1052&lt;&gt;"",F1051-E1052)))</f>
        <v>0</v>
      </c>
      <c r="G1052" s="45" t="e">
        <f>IF(AND(C1052&lt;&gt;"",SUM(G$27:G1051)&lt;E$19),$E$19/$E$23,0)</f>
        <v>#N/A</v>
      </c>
      <c r="H1052" s="43">
        <f t="shared" ref="H1052:H1115" si="116">IF(C1052&lt;&gt;"",G1052+H1051,0)</f>
        <v>0</v>
      </c>
      <c r="I1052" s="43">
        <f t="shared" si="111"/>
        <v>0</v>
      </c>
      <c r="J1052" s="78" t="str">
        <f t="shared" ref="J1052:J1115" si="117">IF(OR(MONTH(A1052)=1,MONTH(A1052)=2,MONTH(A1052)=3,MONTH(A1052)=4,MONTH(A1052)=5,MONTH(A1052)=6),YEAR(A1052)-1&amp;"–"&amp;YEAR(A1052),YEAR(A1052)&amp;"–"&amp;YEAR(A1052)+1)</f>
        <v>2107–2108</v>
      </c>
      <c r="K1052" s="78"/>
      <c r="L1052" s="89"/>
      <c r="M1052" s="78"/>
      <c r="N1052" s="87"/>
      <c r="O1052" s="79"/>
      <c r="Q1052" s="46"/>
    </row>
    <row r="1053" spans="1:17" s="40" customFormat="1" ht="20.25" customHeight="1" x14ac:dyDescent="0.2">
      <c r="A1053" s="41">
        <v>75972</v>
      </c>
      <c r="B1053" s="42">
        <f t="shared" si="113"/>
        <v>0</v>
      </c>
      <c r="C1053" s="117"/>
      <c r="D1053" s="43">
        <f t="shared" si="114"/>
        <v>0</v>
      </c>
      <c r="E1053" s="44">
        <f t="shared" si="112"/>
        <v>0</v>
      </c>
      <c r="F1053" s="43">
        <f t="shared" si="115"/>
        <v>0</v>
      </c>
      <c r="G1053" s="45" t="e">
        <f>IF(AND(C1053&lt;&gt;"",SUM(G$27:G1052)&lt;E$19),$E$19/$E$23,0)</f>
        <v>#N/A</v>
      </c>
      <c r="H1053" s="43">
        <f t="shared" si="116"/>
        <v>0</v>
      </c>
      <c r="I1053" s="43">
        <f t="shared" ref="I1053:I1116" si="118">IF(C1053&lt;&gt;"",$E$19-H1053,0)</f>
        <v>0</v>
      </c>
      <c r="J1053" s="78" t="str">
        <f t="shared" si="117"/>
        <v>2107–2108</v>
      </c>
      <c r="K1053" s="78"/>
      <c r="L1053" s="89"/>
      <c r="M1053" s="78"/>
      <c r="N1053" s="87"/>
      <c r="O1053" s="79"/>
      <c r="Q1053" s="46"/>
    </row>
    <row r="1054" spans="1:17" s="40" customFormat="1" ht="20.25" customHeight="1" x14ac:dyDescent="0.2">
      <c r="A1054" s="41">
        <v>76003</v>
      </c>
      <c r="B1054" s="42">
        <f t="shared" si="113"/>
        <v>0</v>
      </c>
      <c r="C1054" s="117"/>
      <c r="D1054" s="43">
        <f t="shared" si="114"/>
        <v>0</v>
      </c>
      <c r="E1054" s="44">
        <f t="shared" si="112"/>
        <v>0</v>
      </c>
      <c r="F1054" s="43">
        <f t="shared" si="115"/>
        <v>0</v>
      </c>
      <c r="G1054" s="45" t="e">
        <f>IF(AND(C1054&lt;&gt;"",SUM(G$27:G1053)&lt;E$19),$E$19/$E$23,0)</f>
        <v>#N/A</v>
      </c>
      <c r="H1054" s="43">
        <f t="shared" si="116"/>
        <v>0</v>
      </c>
      <c r="I1054" s="43">
        <f t="shared" si="118"/>
        <v>0</v>
      </c>
      <c r="J1054" s="78" t="str">
        <f t="shared" si="117"/>
        <v>2107–2108</v>
      </c>
      <c r="K1054" s="78"/>
      <c r="L1054" s="89"/>
      <c r="M1054" s="78"/>
      <c r="N1054" s="87"/>
      <c r="O1054" s="79"/>
      <c r="Q1054" s="46"/>
    </row>
    <row r="1055" spans="1:17" s="40" customFormat="1" ht="20.25" customHeight="1" x14ac:dyDescent="0.2">
      <c r="A1055" s="41">
        <v>76032</v>
      </c>
      <c r="B1055" s="42">
        <f t="shared" si="113"/>
        <v>0</v>
      </c>
      <c r="C1055" s="117"/>
      <c r="D1055" s="43">
        <f t="shared" si="114"/>
        <v>0</v>
      </c>
      <c r="E1055" s="44">
        <f t="shared" si="112"/>
        <v>0</v>
      </c>
      <c r="F1055" s="43">
        <f t="shared" si="115"/>
        <v>0</v>
      </c>
      <c r="G1055" s="45" t="e">
        <f>IF(AND(C1055&lt;&gt;"",SUM(G$27:G1054)&lt;E$19),$E$19/$E$23,0)</f>
        <v>#N/A</v>
      </c>
      <c r="H1055" s="43">
        <f t="shared" si="116"/>
        <v>0</v>
      </c>
      <c r="I1055" s="43">
        <f t="shared" si="118"/>
        <v>0</v>
      </c>
      <c r="J1055" s="78" t="str">
        <f t="shared" si="117"/>
        <v>2107–2108</v>
      </c>
      <c r="K1055" s="78"/>
      <c r="L1055" s="89"/>
      <c r="M1055" s="78"/>
      <c r="N1055" s="87"/>
      <c r="O1055" s="79"/>
      <c r="Q1055" s="46"/>
    </row>
    <row r="1056" spans="1:17" s="40" customFormat="1" ht="20.25" customHeight="1" x14ac:dyDescent="0.2">
      <c r="A1056" s="41">
        <v>76063</v>
      </c>
      <c r="B1056" s="42">
        <f t="shared" si="113"/>
        <v>0</v>
      </c>
      <c r="C1056" s="117"/>
      <c r="D1056" s="43">
        <f t="shared" si="114"/>
        <v>0</v>
      </c>
      <c r="E1056" s="44">
        <f t="shared" si="112"/>
        <v>0</v>
      </c>
      <c r="F1056" s="43">
        <f t="shared" si="115"/>
        <v>0</v>
      </c>
      <c r="G1056" s="45" t="e">
        <f>IF(AND(C1056&lt;&gt;"",SUM(G$27:G1055)&lt;E$19),$E$19/$E$23,0)</f>
        <v>#N/A</v>
      </c>
      <c r="H1056" s="43">
        <f t="shared" si="116"/>
        <v>0</v>
      </c>
      <c r="I1056" s="43">
        <f t="shared" si="118"/>
        <v>0</v>
      </c>
      <c r="J1056" s="78" t="str">
        <f t="shared" si="117"/>
        <v>2107–2108</v>
      </c>
      <c r="K1056" s="78"/>
      <c r="L1056" s="89"/>
      <c r="M1056" s="78"/>
      <c r="N1056" s="87"/>
      <c r="O1056" s="79"/>
      <c r="Q1056" s="46"/>
    </row>
    <row r="1057" spans="1:17" s="40" customFormat="1" ht="20.25" customHeight="1" x14ac:dyDescent="0.2">
      <c r="A1057" s="41">
        <v>76093</v>
      </c>
      <c r="B1057" s="42">
        <f t="shared" si="113"/>
        <v>0</v>
      </c>
      <c r="C1057" s="117"/>
      <c r="D1057" s="43">
        <f t="shared" si="114"/>
        <v>0</v>
      </c>
      <c r="E1057" s="44">
        <f t="shared" si="112"/>
        <v>0</v>
      </c>
      <c r="F1057" s="43">
        <f t="shared" si="115"/>
        <v>0</v>
      </c>
      <c r="G1057" s="45" t="e">
        <f>IF(AND(C1057&lt;&gt;"",SUM(G$27:G1056)&lt;E$19),$E$19/$E$23,0)</f>
        <v>#N/A</v>
      </c>
      <c r="H1057" s="43">
        <f t="shared" si="116"/>
        <v>0</v>
      </c>
      <c r="I1057" s="43">
        <f t="shared" si="118"/>
        <v>0</v>
      </c>
      <c r="J1057" s="78" t="str">
        <f t="shared" si="117"/>
        <v>2107–2108</v>
      </c>
      <c r="K1057" s="78"/>
      <c r="L1057" s="89"/>
      <c r="M1057" s="78"/>
      <c r="N1057" s="87"/>
      <c r="O1057" s="79"/>
      <c r="Q1057" s="46"/>
    </row>
    <row r="1058" spans="1:17" s="40" customFormat="1" ht="20.25" customHeight="1" x14ac:dyDescent="0.2">
      <c r="A1058" s="41">
        <v>76124</v>
      </c>
      <c r="B1058" s="42">
        <f t="shared" si="113"/>
        <v>0</v>
      </c>
      <c r="C1058" s="117"/>
      <c r="D1058" s="43">
        <f t="shared" si="114"/>
        <v>0</v>
      </c>
      <c r="E1058" s="44">
        <f t="shared" si="112"/>
        <v>0</v>
      </c>
      <c r="F1058" s="43">
        <f t="shared" si="115"/>
        <v>0</v>
      </c>
      <c r="G1058" s="45" t="e">
        <f>IF(AND(C1058&lt;&gt;"",SUM(G$27:G1057)&lt;E$19),$E$19/$E$23,0)</f>
        <v>#N/A</v>
      </c>
      <c r="H1058" s="43">
        <f t="shared" si="116"/>
        <v>0</v>
      </c>
      <c r="I1058" s="43">
        <f t="shared" si="118"/>
        <v>0</v>
      </c>
      <c r="J1058" s="78" t="str">
        <f t="shared" si="117"/>
        <v>2107–2108</v>
      </c>
      <c r="K1058" s="78"/>
      <c r="L1058" s="89"/>
      <c r="M1058" s="78"/>
      <c r="N1058" s="87"/>
      <c r="O1058" s="79"/>
      <c r="Q1058" s="46"/>
    </row>
    <row r="1059" spans="1:17" s="40" customFormat="1" ht="20.25" customHeight="1" x14ac:dyDescent="0.2">
      <c r="A1059" s="41">
        <v>76154</v>
      </c>
      <c r="B1059" s="42">
        <f t="shared" si="113"/>
        <v>0</v>
      </c>
      <c r="C1059" s="117"/>
      <c r="D1059" s="43">
        <f t="shared" si="114"/>
        <v>0</v>
      </c>
      <c r="E1059" s="44">
        <f t="shared" si="112"/>
        <v>0</v>
      </c>
      <c r="F1059" s="43">
        <f t="shared" si="115"/>
        <v>0</v>
      </c>
      <c r="G1059" s="45" t="e">
        <f>IF(AND(C1059&lt;&gt;"",SUM(G$27:G1058)&lt;E$19),$E$19/$E$23,0)</f>
        <v>#N/A</v>
      </c>
      <c r="H1059" s="43">
        <f t="shared" si="116"/>
        <v>0</v>
      </c>
      <c r="I1059" s="43">
        <f t="shared" si="118"/>
        <v>0</v>
      </c>
      <c r="J1059" s="78" t="str">
        <f t="shared" si="117"/>
        <v>2108–2109</v>
      </c>
      <c r="K1059" s="78"/>
      <c r="L1059" s="89"/>
      <c r="M1059" s="78"/>
      <c r="N1059" s="87"/>
      <c r="O1059" s="79"/>
      <c r="Q1059" s="46"/>
    </row>
    <row r="1060" spans="1:17" s="40" customFormat="1" ht="20.25" customHeight="1" x14ac:dyDescent="0.2">
      <c r="A1060" s="41">
        <v>76185</v>
      </c>
      <c r="B1060" s="42">
        <f t="shared" si="113"/>
        <v>0</v>
      </c>
      <c r="C1060" s="117"/>
      <c r="D1060" s="43">
        <f t="shared" si="114"/>
        <v>0</v>
      </c>
      <c r="E1060" s="44">
        <f t="shared" si="112"/>
        <v>0</v>
      </c>
      <c r="F1060" s="43">
        <f t="shared" si="115"/>
        <v>0</v>
      </c>
      <c r="G1060" s="45" t="e">
        <f>IF(AND(C1060&lt;&gt;"",SUM(G$27:G1059)&lt;E$19),$E$19/$E$23,0)</f>
        <v>#N/A</v>
      </c>
      <c r="H1060" s="43">
        <f t="shared" si="116"/>
        <v>0</v>
      </c>
      <c r="I1060" s="43">
        <f t="shared" si="118"/>
        <v>0</v>
      </c>
      <c r="J1060" s="78" t="str">
        <f t="shared" si="117"/>
        <v>2108–2109</v>
      </c>
      <c r="K1060" s="78"/>
      <c r="L1060" s="89"/>
      <c r="M1060" s="78"/>
      <c r="N1060" s="87"/>
      <c r="O1060" s="79"/>
      <c r="Q1060" s="46"/>
    </row>
    <row r="1061" spans="1:17" s="40" customFormat="1" ht="20.25" customHeight="1" x14ac:dyDescent="0.2">
      <c r="A1061" s="41">
        <v>76216</v>
      </c>
      <c r="B1061" s="42">
        <f t="shared" si="113"/>
        <v>0</v>
      </c>
      <c r="C1061" s="117"/>
      <c r="D1061" s="43">
        <f t="shared" si="114"/>
        <v>0</v>
      </c>
      <c r="E1061" s="44">
        <f t="shared" si="112"/>
        <v>0</v>
      </c>
      <c r="F1061" s="43">
        <f t="shared" si="115"/>
        <v>0</v>
      </c>
      <c r="G1061" s="45" t="e">
        <f>IF(AND(C1061&lt;&gt;"",SUM(G$27:G1060)&lt;E$19),$E$19/$E$23,0)</f>
        <v>#N/A</v>
      </c>
      <c r="H1061" s="43">
        <f t="shared" si="116"/>
        <v>0</v>
      </c>
      <c r="I1061" s="43">
        <f t="shared" si="118"/>
        <v>0</v>
      </c>
      <c r="J1061" s="78" t="str">
        <f t="shared" si="117"/>
        <v>2108–2109</v>
      </c>
      <c r="K1061" s="78"/>
      <c r="L1061" s="89"/>
      <c r="M1061" s="78"/>
      <c r="N1061" s="87"/>
      <c r="O1061" s="79"/>
      <c r="Q1061" s="46"/>
    </row>
    <row r="1062" spans="1:17" s="40" customFormat="1" ht="20.25" customHeight="1" x14ac:dyDescent="0.2">
      <c r="A1062" s="41">
        <v>76246</v>
      </c>
      <c r="B1062" s="42">
        <f t="shared" si="113"/>
        <v>0</v>
      </c>
      <c r="C1062" s="117"/>
      <c r="D1062" s="43">
        <f t="shared" si="114"/>
        <v>0</v>
      </c>
      <c r="E1062" s="44">
        <f t="shared" si="112"/>
        <v>0</v>
      </c>
      <c r="F1062" s="43">
        <f t="shared" si="115"/>
        <v>0</v>
      </c>
      <c r="G1062" s="45" t="e">
        <f>IF(AND(C1062&lt;&gt;"",SUM(G$27:G1061)&lt;E$19),$E$19/$E$23,0)</f>
        <v>#N/A</v>
      </c>
      <c r="H1062" s="43">
        <f t="shared" si="116"/>
        <v>0</v>
      </c>
      <c r="I1062" s="43">
        <f t="shared" si="118"/>
        <v>0</v>
      </c>
      <c r="J1062" s="78" t="str">
        <f t="shared" si="117"/>
        <v>2108–2109</v>
      </c>
      <c r="K1062" s="78"/>
      <c r="L1062" s="89"/>
      <c r="M1062" s="78"/>
      <c r="N1062" s="87"/>
      <c r="O1062" s="79"/>
      <c r="Q1062" s="46"/>
    </row>
    <row r="1063" spans="1:17" s="40" customFormat="1" ht="20.25" customHeight="1" x14ac:dyDescent="0.2">
      <c r="A1063" s="41">
        <v>76277</v>
      </c>
      <c r="B1063" s="42">
        <f t="shared" si="113"/>
        <v>0</v>
      </c>
      <c r="C1063" s="117"/>
      <c r="D1063" s="43">
        <f t="shared" si="114"/>
        <v>0</v>
      </c>
      <c r="E1063" s="44">
        <f t="shared" si="112"/>
        <v>0</v>
      </c>
      <c r="F1063" s="43">
        <f t="shared" si="115"/>
        <v>0</v>
      </c>
      <c r="G1063" s="45" t="e">
        <f>IF(AND(C1063&lt;&gt;"",SUM(G$27:G1062)&lt;E$19),$E$19/$E$23,0)</f>
        <v>#N/A</v>
      </c>
      <c r="H1063" s="43">
        <f t="shared" si="116"/>
        <v>0</v>
      </c>
      <c r="I1063" s="43">
        <f t="shared" si="118"/>
        <v>0</v>
      </c>
      <c r="J1063" s="78" t="str">
        <f t="shared" si="117"/>
        <v>2108–2109</v>
      </c>
      <c r="K1063" s="78"/>
      <c r="L1063" s="89"/>
      <c r="M1063" s="78"/>
      <c r="N1063" s="87"/>
      <c r="O1063" s="79"/>
      <c r="Q1063" s="46"/>
    </row>
    <row r="1064" spans="1:17" s="40" customFormat="1" ht="20.25" customHeight="1" x14ac:dyDescent="0.2">
      <c r="A1064" s="41">
        <v>76307</v>
      </c>
      <c r="B1064" s="42">
        <f t="shared" si="113"/>
        <v>0</v>
      </c>
      <c r="C1064" s="117"/>
      <c r="D1064" s="43">
        <f t="shared" si="114"/>
        <v>0</v>
      </c>
      <c r="E1064" s="44">
        <f t="shared" si="112"/>
        <v>0</v>
      </c>
      <c r="F1064" s="43">
        <f t="shared" si="115"/>
        <v>0</v>
      </c>
      <c r="G1064" s="45" t="e">
        <f>IF(AND(C1064&lt;&gt;"",SUM(G$27:G1063)&lt;E$19),$E$19/$E$23,0)</f>
        <v>#N/A</v>
      </c>
      <c r="H1064" s="43">
        <f t="shared" si="116"/>
        <v>0</v>
      </c>
      <c r="I1064" s="43">
        <f t="shared" si="118"/>
        <v>0</v>
      </c>
      <c r="J1064" s="78" t="str">
        <f t="shared" si="117"/>
        <v>2108–2109</v>
      </c>
      <c r="K1064" s="78"/>
      <c r="L1064" s="89"/>
      <c r="M1064" s="78"/>
      <c r="N1064" s="87"/>
      <c r="O1064" s="79"/>
      <c r="Q1064" s="46"/>
    </row>
    <row r="1065" spans="1:17" s="40" customFormat="1" ht="20.25" customHeight="1" x14ac:dyDescent="0.2">
      <c r="A1065" s="41">
        <v>76338</v>
      </c>
      <c r="B1065" s="42">
        <f t="shared" si="113"/>
        <v>0</v>
      </c>
      <c r="C1065" s="117"/>
      <c r="D1065" s="43">
        <f t="shared" si="114"/>
        <v>0</v>
      </c>
      <c r="E1065" s="44">
        <f t="shared" si="112"/>
        <v>0</v>
      </c>
      <c r="F1065" s="43">
        <f t="shared" si="115"/>
        <v>0</v>
      </c>
      <c r="G1065" s="45" t="e">
        <f>IF(AND(C1065&lt;&gt;"",SUM(G$27:G1064)&lt;E$19),$E$19/$E$23,0)</f>
        <v>#N/A</v>
      </c>
      <c r="H1065" s="43">
        <f t="shared" si="116"/>
        <v>0</v>
      </c>
      <c r="I1065" s="43">
        <f t="shared" si="118"/>
        <v>0</v>
      </c>
      <c r="J1065" s="78" t="str">
        <f t="shared" si="117"/>
        <v>2108–2109</v>
      </c>
      <c r="K1065" s="78"/>
      <c r="L1065" s="89"/>
      <c r="M1065" s="78"/>
      <c r="N1065" s="87"/>
      <c r="O1065" s="79"/>
      <c r="Q1065" s="46"/>
    </row>
    <row r="1066" spans="1:17" s="40" customFormat="1" ht="20.25" customHeight="1" x14ac:dyDescent="0.2">
      <c r="A1066" s="41">
        <v>76369</v>
      </c>
      <c r="B1066" s="42">
        <f t="shared" si="113"/>
        <v>0</v>
      </c>
      <c r="C1066" s="117"/>
      <c r="D1066" s="43">
        <f t="shared" si="114"/>
        <v>0</v>
      </c>
      <c r="E1066" s="44">
        <f t="shared" si="112"/>
        <v>0</v>
      </c>
      <c r="F1066" s="43">
        <f t="shared" si="115"/>
        <v>0</v>
      </c>
      <c r="G1066" s="45" t="e">
        <f>IF(AND(C1066&lt;&gt;"",SUM(G$27:G1065)&lt;E$19),$E$19/$E$23,0)</f>
        <v>#N/A</v>
      </c>
      <c r="H1066" s="43">
        <f t="shared" si="116"/>
        <v>0</v>
      </c>
      <c r="I1066" s="43">
        <f t="shared" si="118"/>
        <v>0</v>
      </c>
      <c r="J1066" s="78" t="str">
        <f t="shared" si="117"/>
        <v>2108–2109</v>
      </c>
      <c r="K1066" s="78"/>
      <c r="L1066" s="89"/>
      <c r="M1066" s="78"/>
      <c r="N1066" s="87"/>
      <c r="O1066" s="79"/>
      <c r="Q1066" s="46"/>
    </row>
    <row r="1067" spans="1:17" s="40" customFormat="1" ht="20.25" customHeight="1" x14ac:dyDescent="0.2">
      <c r="A1067" s="41">
        <v>76397</v>
      </c>
      <c r="B1067" s="42">
        <f t="shared" si="113"/>
        <v>0</v>
      </c>
      <c r="C1067" s="117"/>
      <c r="D1067" s="43">
        <f t="shared" si="114"/>
        <v>0</v>
      </c>
      <c r="E1067" s="44">
        <f t="shared" si="112"/>
        <v>0</v>
      </c>
      <c r="F1067" s="43">
        <f t="shared" si="115"/>
        <v>0</v>
      </c>
      <c r="G1067" s="45" t="e">
        <f>IF(AND(C1067&lt;&gt;"",SUM(G$27:G1066)&lt;E$19),$E$19/$E$23,0)</f>
        <v>#N/A</v>
      </c>
      <c r="H1067" s="43">
        <f t="shared" si="116"/>
        <v>0</v>
      </c>
      <c r="I1067" s="43">
        <f t="shared" si="118"/>
        <v>0</v>
      </c>
      <c r="J1067" s="78" t="str">
        <f t="shared" si="117"/>
        <v>2108–2109</v>
      </c>
      <c r="K1067" s="78"/>
      <c r="L1067" s="89"/>
      <c r="M1067" s="78"/>
      <c r="N1067" s="87"/>
      <c r="O1067" s="79"/>
      <c r="Q1067" s="46"/>
    </row>
    <row r="1068" spans="1:17" s="40" customFormat="1" ht="20.25" customHeight="1" x14ac:dyDescent="0.2">
      <c r="A1068" s="41">
        <v>76428</v>
      </c>
      <c r="B1068" s="42">
        <f t="shared" si="113"/>
        <v>0</v>
      </c>
      <c r="C1068" s="117"/>
      <c r="D1068" s="43">
        <f t="shared" si="114"/>
        <v>0</v>
      </c>
      <c r="E1068" s="44">
        <f t="shared" si="112"/>
        <v>0</v>
      </c>
      <c r="F1068" s="43">
        <f t="shared" si="115"/>
        <v>0</v>
      </c>
      <c r="G1068" s="45" t="e">
        <f>IF(AND(C1068&lt;&gt;"",SUM(G$27:G1067)&lt;E$19),$E$19/$E$23,0)</f>
        <v>#N/A</v>
      </c>
      <c r="H1068" s="43">
        <f t="shared" si="116"/>
        <v>0</v>
      </c>
      <c r="I1068" s="43">
        <f t="shared" si="118"/>
        <v>0</v>
      </c>
      <c r="J1068" s="78" t="str">
        <f t="shared" si="117"/>
        <v>2108–2109</v>
      </c>
      <c r="K1068" s="78"/>
      <c r="L1068" s="89"/>
      <c r="M1068" s="78"/>
      <c r="N1068" s="87"/>
      <c r="O1068" s="79"/>
      <c r="Q1068" s="46"/>
    </row>
    <row r="1069" spans="1:17" s="40" customFormat="1" ht="20.25" customHeight="1" x14ac:dyDescent="0.2">
      <c r="A1069" s="41">
        <v>76458</v>
      </c>
      <c r="B1069" s="42">
        <f t="shared" si="113"/>
        <v>0</v>
      </c>
      <c r="C1069" s="117"/>
      <c r="D1069" s="43">
        <f t="shared" si="114"/>
        <v>0</v>
      </c>
      <c r="E1069" s="44">
        <f t="shared" si="112"/>
        <v>0</v>
      </c>
      <c r="F1069" s="43">
        <f t="shared" si="115"/>
        <v>0</v>
      </c>
      <c r="G1069" s="45" t="e">
        <f>IF(AND(C1069&lt;&gt;"",SUM(G$27:G1068)&lt;E$19),$E$19/$E$23,0)</f>
        <v>#N/A</v>
      </c>
      <c r="H1069" s="43">
        <f t="shared" si="116"/>
        <v>0</v>
      </c>
      <c r="I1069" s="43">
        <f t="shared" si="118"/>
        <v>0</v>
      </c>
      <c r="J1069" s="78" t="str">
        <f t="shared" si="117"/>
        <v>2108–2109</v>
      </c>
      <c r="K1069" s="78"/>
      <c r="L1069" s="89"/>
      <c r="M1069" s="78"/>
      <c r="N1069" s="87"/>
      <c r="O1069" s="79"/>
      <c r="Q1069" s="46"/>
    </row>
    <row r="1070" spans="1:17" s="40" customFormat="1" ht="20.25" customHeight="1" x14ac:dyDescent="0.2">
      <c r="A1070" s="41">
        <v>76489</v>
      </c>
      <c r="B1070" s="42">
        <f t="shared" si="113"/>
        <v>0</v>
      </c>
      <c r="C1070" s="117"/>
      <c r="D1070" s="43">
        <f t="shared" si="114"/>
        <v>0</v>
      </c>
      <c r="E1070" s="44">
        <f t="shared" si="112"/>
        <v>0</v>
      </c>
      <c r="F1070" s="43">
        <f t="shared" si="115"/>
        <v>0</v>
      </c>
      <c r="G1070" s="45" t="e">
        <f>IF(AND(C1070&lt;&gt;"",SUM(G$27:G1069)&lt;E$19),$E$19/$E$23,0)</f>
        <v>#N/A</v>
      </c>
      <c r="H1070" s="43">
        <f t="shared" si="116"/>
        <v>0</v>
      </c>
      <c r="I1070" s="43">
        <f t="shared" si="118"/>
        <v>0</v>
      </c>
      <c r="J1070" s="78" t="str">
        <f t="shared" si="117"/>
        <v>2108–2109</v>
      </c>
      <c r="K1070" s="78"/>
      <c r="L1070" s="89"/>
      <c r="M1070" s="78"/>
      <c r="N1070" s="87"/>
      <c r="O1070" s="79"/>
      <c r="Q1070" s="46"/>
    </row>
    <row r="1071" spans="1:17" s="40" customFormat="1" ht="20.25" customHeight="1" x14ac:dyDescent="0.2">
      <c r="A1071" s="41">
        <v>76519</v>
      </c>
      <c r="B1071" s="42">
        <f t="shared" si="113"/>
        <v>0</v>
      </c>
      <c r="C1071" s="117"/>
      <c r="D1071" s="43">
        <f t="shared" si="114"/>
        <v>0</v>
      </c>
      <c r="E1071" s="44">
        <f t="shared" si="112"/>
        <v>0</v>
      </c>
      <c r="F1071" s="43">
        <f t="shared" si="115"/>
        <v>0</v>
      </c>
      <c r="G1071" s="45" t="e">
        <f>IF(AND(C1071&lt;&gt;"",SUM(G$27:G1070)&lt;E$19),$E$19/$E$23,0)</f>
        <v>#N/A</v>
      </c>
      <c r="H1071" s="43">
        <f t="shared" si="116"/>
        <v>0</v>
      </c>
      <c r="I1071" s="43">
        <f t="shared" si="118"/>
        <v>0</v>
      </c>
      <c r="J1071" s="78" t="str">
        <f t="shared" si="117"/>
        <v>2109–2110</v>
      </c>
      <c r="K1071" s="78"/>
      <c r="L1071" s="89"/>
      <c r="M1071" s="78"/>
      <c r="N1071" s="87"/>
      <c r="O1071" s="79"/>
      <c r="Q1071" s="46"/>
    </row>
    <row r="1072" spans="1:17" s="40" customFormat="1" ht="20.25" customHeight="1" x14ac:dyDescent="0.2">
      <c r="A1072" s="41">
        <v>76550</v>
      </c>
      <c r="B1072" s="42">
        <f t="shared" si="113"/>
        <v>0</v>
      </c>
      <c r="C1072" s="117"/>
      <c r="D1072" s="43">
        <f t="shared" si="114"/>
        <v>0</v>
      </c>
      <c r="E1072" s="44">
        <f t="shared" si="112"/>
        <v>0</v>
      </c>
      <c r="F1072" s="43">
        <f t="shared" si="115"/>
        <v>0</v>
      </c>
      <c r="G1072" s="45" t="e">
        <f>IF(AND(C1072&lt;&gt;"",SUM(G$27:G1071)&lt;E$19),$E$19/$E$23,0)</f>
        <v>#N/A</v>
      </c>
      <c r="H1072" s="43">
        <f t="shared" si="116"/>
        <v>0</v>
      </c>
      <c r="I1072" s="43">
        <f t="shared" si="118"/>
        <v>0</v>
      </c>
      <c r="J1072" s="78" t="str">
        <f t="shared" si="117"/>
        <v>2109–2110</v>
      </c>
      <c r="K1072" s="78"/>
      <c r="L1072" s="89"/>
      <c r="M1072" s="78"/>
      <c r="N1072" s="87"/>
      <c r="O1072" s="79"/>
      <c r="Q1072" s="46"/>
    </row>
    <row r="1073" spans="1:17" s="40" customFormat="1" ht="20.25" customHeight="1" x14ac:dyDescent="0.2">
      <c r="A1073" s="41">
        <v>76581</v>
      </c>
      <c r="B1073" s="42">
        <f t="shared" si="113"/>
        <v>0</v>
      </c>
      <c r="C1073" s="117"/>
      <c r="D1073" s="43">
        <f t="shared" si="114"/>
        <v>0</v>
      </c>
      <c r="E1073" s="44">
        <f t="shared" si="112"/>
        <v>0</v>
      </c>
      <c r="F1073" s="43">
        <f t="shared" si="115"/>
        <v>0</v>
      </c>
      <c r="G1073" s="45" t="e">
        <f>IF(AND(C1073&lt;&gt;"",SUM(G$27:G1072)&lt;E$19),$E$19/$E$23,0)</f>
        <v>#N/A</v>
      </c>
      <c r="H1073" s="43">
        <f t="shared" si="116"/>
        <v>0</v>
      </c>
      <c r="I1073" s="43">
        <f t="shared" si="118"/>
        <v>0</v>
      </c>
      <c r="J1073" s="78" t="str">
        <f t="shared" si="117"/>
        <v>2109–2110</v>
      </c>
      <c r="K1073" s="78"/>
      <c r="L1073" s="89"/>
      <c r="M1073" s="78"/>
      <c r="N1073" s="87"/>
      <c r="O1073" s="79"/>
      <c r="Q1073" s="46"/>
    </row>
    <row r="1074" spans="1:17" s="40" customFormat="1" ht="20.25" customHeight="1" x14ac:dyDescent="0.2">
      <c r="A1074" s="41">
        <v>76611</v>
      </c>
      <c r="B1074" s="42">
        <f t="shared" si="113"/>
        <v>0</v>
      </c>
      <c r="C1074" s="117"/>
      <c r="D1074" s="43">
        <f t="shared" si="114"/>
        <v>0</v>
      </c>
      <c r="E1074" s="44">
        <f t="shared" si="112"/>
        <v>0</v>
      </c>
      <c r="F1074" s="43">
        <f t="shared" si="115"/>
        <v>0</v>
      </c>
      <c r="G1074" s="45" t="e">
        <f>IF(AND(C1074&lt;&gt;"",SUM(G$27:G1073)&lt;E$19),$E$19/$E$23,0)</f>
        <v>#N/A</v>
      </c>
      <c r="H1074" s="43">
        <f t="shared" si="116"/>
        <v>0</v>
      </c>
      <c r="I1074" s="43">
        <f t="shared" si="118"/>
        <v>0</v>
      </c>
      <c r="J1074" s="78" t="str">
        <f t="shared" si="117"/>
        <v>2109–2110</v>
      </c>
      <c r="K1074" s="78"/>
      <c r="L1074" s="89"/>
      <c r="M1074" s="78"/>
      <c r="N1074" s="87"/>
      <c r="O1074" s="79"/>
      <c r="Q1074" s="46"/>
    </row>
    <row r="1075" spans="1:17" s="40" customFormat="1" ht="20.25" customHeight="1" x14ac:dyDescent="0.2">
      <c r="A1075" s="41">
        <v>76642</v>
      </c>
      <c r="B1075" s="42">
        <f t="shared" si="113"/>
        <v>0</v>
      </c>
      <c r="C1075" s="117"/>
      <c r="D1075" s="43">
        <f t="shared" si="114"/>
        <v>0</v>
      </c>
      <c r="E1075" s="44">
        <f t="shared" si="112"/>
        <v>0</v>
      </c>
      <c r="F1075" s="43">
        <f t="shared" si="115"/>
        <v>0</v>
      </c>
      <c r="G1075" s="45" t="e">
        <f>IF(AND(C1075&lt;&gt;"",SUM(G$27:G1074)&lt;E$19),$E$19/$E$23,0)</f>
        <v>#N/A</v>
      </c>
      <c r="H1075" s="43">
        <f t="shared" si="116"/>
        <v>0</v>
      </c>
      <c r="I1075" s="43">
        <f t="shared" si="118"/>
        <v>0</v>
      </c>
      <c r="J1075" s="78" t="str">
        <f t="shared" si="117"/>
        <v>2109–2110</v>
      </c>
      <c r="K1075" s="78"/>
      <c r="L1075" s="89"/>
      <c r="M1075" s="78"/>
      <c r="N1075" s="87"/>
      <c r="O1075" s="79"/>
      <c r="Q1075" s="46"/>
    </row>
    <row r="1076" spans="1:17" s="40" customFormat="1" ht="20.25" customHeight="1" x14ac:dyDescent="0.2">
      <c r="A1076" s="41">
        <v>76672</v>
      </c>
      <c r="B1076" s="42">
        <f t="shared" si="113"/>
        <v>0</v>
      </c>
      <c r="C1076" s="117"/>
      <c r="D1076" s="43">
        <f t="shared" si="114"/>
        <v>0</v>
      </c>
      <c r="E1076" s="44">
        <f t="shared" si="112"/>
        <v>0</v>
      </c>
      <c r="F1076" s="43">
        <f t="shared" si="115"/>
        <v>0</v>
      </c>
      <c r="G1076" s="45" t="e">
        <f>IF(AND(C1076&lt;&gt;"",SUM(G$27:G1075)&lt;E$19),$E$19/$E$23,0)</f>
        <v>#N/A</v>
      </c>
      <c r="H1076" s="43">
        <f t="shared" si="116"/>
        <v>0</v>
      </c>
      <c r="I1076" s="43">
        <f t="shared" si="118"/>
        <v>0</v>
      </c>
      <c r="J1076" s="78" t="str">
        <f t="shared" si="117"/>
        <v>2109–2110</v>
      </c>
      <c r="K1076" s="78"/>
      <c r="L1076" s="89"/>
      <c r="M1076" s="78"/>
      <c r="N1076" s="87"/>
      <c r="O1076" s="79"/>
      <c r="Q1076" s="46"/>
    </row>
    <row r="1077" spans="1:17" s="40" customFormat="1" ht="20.25" customHeight="1" x14ac:dyDescent="0.2">
      <c r="A1077" s="41">
        <v>76703</v>
      </c>
      <c r="B1077" s="42">
        <f t="shared" si="113"/>
        <v>0</v>
      </c>
      <c r="C1077" s="117"/>
      <c r="D1077" s="43">
        <f t="shared" si="114"/>
        <v>0</v>
      </c>
      <c r="E1077" s="44">
        <f t="shared" si="112"/>
        <v>0</v>
      </c>
      <c r="F1077" s="43">
        <f t="shared" si="115"/>
        <v>0</v>
      </c>
      <c r="G1077" s="45" t="e">
        <f>IF(AND(C1077&lt;&gt;"",SUM(G$27:G1076)&lt;E$19),$E$19/$E$23,0)</f>
        <v>#N/A</v>
      </c>
      <c r="H1077" s="43">
        <f t="shared" si="116"/>
        <v>0</v>
      </c>
      <c r="I1077" s="43">
        <f t="shared" si="118"/>
        <v>0</v>
      </c>
      <c r="J1077" s="78" t="str">
        <f t="shared" si="117"/>
        <v>2109–2110</v>
      </c>
      <c r="K1077" s="78"/>
      <c r="L1077" s="89"/>
      <c r="M1077" s="78"/>
      <c r="N1077" s="87"/>
      <c r="O1077" s="79"/>
      <c r="Q1077" s="46"/>
    </row>
    <row r="1078" spans="1:17" s="40" customFormat="1" ht="20.25" customHeight="1" x14ac:dyDescent="0.2">
      <c r="A1078" s="41">
        <v>76734</v>
      </c>
      <c r="B1078" s="42">
        <f t="shared" si="113"/>
        <v>0</v>
      </c>
      <c r="C1078" s="117"/>
      <c r="D1078" s="43">
        <f t="shared" si="114"/>
        <v>0</v>
      </c>
      <c r="E1078" s="44">
        <f t="shared" si="112"/>
        <v>0</v>
      </c>
      <c r="F1078" s="43">
        <f t="shared" si="115"/>
        <v>0</v>
      </c>
      <c r="G1078" s="45" t="e">
        <f>IF(AND(C1078&lt;&gt;"",SUM(G$27:G1077)&lt;E$19),$E$19/$E$23,0)</f>
        <v>#N/A</v>
      </c>
      <c r="H1078" s="43">
        <f t="shared" si="116"/>
        <v>0</v>
      </c>
      <c r="I1078" s="43">
        <f t="shared" si="118"/>
        <v>0</v>
      </c>
      <c r="J1078" s="78" t="str">
        <f t="shared" si="117"/>
        <v>2109–2110</v>
      </c>
      <c r="K1078" s="78"/>
      <c r="L1078" s="89"/>
      <c r="M1078" s="78"/>
      <c r="N1078" s="87"/>
      <c r="O1078" s="79"/>
      <c r="Q1078" s="46"/>
    </row>
    <row r="1079" spans="1:17" s="40" customFormat="1" ht="20.25" customHeight="1" x14ac:dyDescent="0.2">
      <c r="A1079" s="41">
        <v>76762</v>
      </c>
      <c r="B1079" s="42">
        <f t="shared" si="113"/>
        <v>0</v>
      </c>
      <c r="C1079" s="117"/>
      <c r="D1079" s="43">
        <f t="shared" si="114"/>
        <v>0</v>
      </c>
      <c r="E1079" s="44">
        <f t="shared" si="112"/>
        <v>0</v>
      </c>
      <c r="F1079" s="43">
        <f t="shared" si="115"/>
        <v>0</v>
      </c>
      <c r="G1079" s="45" t="e">
        <f>IF(AND(C1079&lt;&gt;"",SUM(G$27:G1078)&lt;E$19),$E$19/$E$23,0)</f>
        <v>#N/A</v>
      </c>
      <c r="H1079" s="43">
        <f t="shared" si="116"/>
        <v>0</v>
      </c>
      <c r="I1079" s="43">
        <f t="shared" si="118"/>
        <v>0</v>
      </c>
      <c r="J1079" s="78" t="str">
        <f t="shared" si="117"/>
        <v>2109–2110</v>
      </c>
      <c r="K1079" s="78"/>
      <c r="L1079" s="89"/>
      <c r="M1079" s="78"/>
      <c r="N1079" s="87"/>
      <c r="O1079" s="79"/>
      <c r="Q1079" s="46"/>
    </row>
    <row r="1080" spans="1:17" s="40" customFormat="1" ht="20.25" customHeight="1" x14ac:dyDescent="0.2">
      <c r="A1080" s="41">
        <v>76793</v>
      </c>
      <c r="B1080" s="42">
        <f t="shared" si="113"/>
        <v>0</v>
      </c>
      <c r="C1080" s="117"/>
      <c r="D1080" s="43">
        <f t="shared" si="114"/>
        <v>0</v>
      </c>
      <c r="E1080" s="44">
        <f t="shared" si="112"/>
        <v>0</v>
      </c>
      <c r="F1080" s="43">
        <f t="shared" si="115"/>
        <v>0</v>
      </c>
      <c r="G1080" s="45" t="e">
        <f>IF(AND(C1080&lt;&gt;"",SUM(G$27:G1079)&lt;E$19),$E$19/$E$23,0)</f>
        <v>#N/A</v>
      </c>
      <c r="H1080" s="43">
        <f t="shared" si="116"/>
        <v>0</v>
      </c>
      <c r="I1080" s="43">
        <f t="shared" si="118"/>
        <v>0</v>
      </c>
      <c r="J1080" s="78" t="str">
        <f t="shared" si="117"/>
        <v>2109–2110</v>
      </c>
      <c r="K1080" s="78"/>
      <c r="L1080" s="89"/>
      <c r="M1080" s="78"/>
      <c r="N1080" s="87"/>
      <c r="O1080" s="79"/>
      <c r="Q1080" s="46"/>
    </row>
    <row r="1081" spans="1:17" s="40" customFormat="1" ht="20.25" customHeight="1" x14ac:dyDescent="0.2">
      <c r="A1081" s="41">
        <v>76823</v>
      </c>
      <c r="B1081" s="42">
        <f t="shared" si="113"/>
        <v>0</v>
      </c>
      <c r="C1081" s="117"/>
      <c r="D1081" s="43">
        <f t="shared" si="114"/>
        <v>0</v>
      </c>
      <c r="E1081" s="44">
        <f t="shared" si="112"/>
        <v>0</v>
      </c>
      <c r="F1081" s="43">
        <f t="shared" si="115"/>
        <v>0</v>
      </c>
      <c r="G1081" s="45" t="e">
        <f>IF(AND(C1081&lt;&gt;"",SUM(G$27:G1080)&lt;E$19),$E$19/$E$23,0)</f>
        <v>#N/A</v>
      </c>
      <c r="H1081" s="43">
        <f t="shared" si="116"/>
        <v>0</v>
      </c>
      <c r="I1081" s="43">
        <f t="shared" si="118"/>
        <v>0</v>
      </c>
      <c r="J1081" s="78" t="str">
        <f t="shared" si="117"/>
        <v>2109–2110</v>
      </c>
      <c r="K1081" s="78"/>
      <c r="L1081" s="89"/>
      <c r="M1081" s="78"/>
      <c r="N1081" s="87"/>
      <c r="O1081" s="79"/>
      <c r="Q1081" s="46"/>
    </row>
    <row r="1082" spans="1:17" s="40" customFormat="1" ht="20.25" customHeight="1" x14ac:dyDescent="0.2">
      <c r="A1082" s="41">
        <v>76854</v>
      </c>
      <c r="B1082" s="42">
        <f t="shared" si="113"/>
        <v>0</v>
      </c>
      <c r="C1082" s="117"/>
      <c r="D1082" s="43">
        <f t="shared" si="114"/>
        <v>0</v>
      </c>
      <c r="E1082" s="44">
        <f t="shared" si="112"/>
        <v>0</v>
      </c>
      <c r="F1082" s="43">
        <f t="shared" si="115"/>
        <v>0</v>
      </c>
      <c r="G1082" s="45" t="e">
        <f>IF(AND(C1082&lt;&gt;"",SUM(G$27:G1081)&lt;E$19),$E$19/$E$23,0)</f>
        <v>#N/A</v>
      </c>
      <c r="H1082" s="43">
        <f t="shared" si="116"/>
        <v>0</v>
      </c>
      <c r="I1082" s="43">
        <f t="shared" si="118"/>
        <v>0</v>
      </c>
      <c r="J1082" s="78" t="str">
        <f t="shared" si="117"/>
        <v>2109–2110</v>
      </c>
      <c r="K1082" s="78"/>
      <c r="L1082" s="89"/>
      <c r="M1082" s="78"/>
      <c r="N1082" s="87"/>
      <c r="O1082" s="79"/>
      <c r="Q1082" s="46"/>
    </row>
    <row r="1083" spans="1:17" s="40" customFormat="1" ht="20.25" customHeight="1" x14ac:dyDescent="0.2">
      <c r="A1083" s="41">
        <v>76884</v>
      </c>
      <c r="B1083" s="42">
        <f t="shared" si="113"/>
        <v>0</v>
      </c>
      <c r="C1083" s="117"/>
      <c r="D1083" s="43">
        <f t="shared" si="114"/>
        <v>0</v>
      </c>
      <c r="E1083" s="44">
        <f t="shared" si="112"/>
        <v>0</v>
      </c>
      <c r="F1083" s="43">
        <f t="shared" si="115"/>
        <v>0</v>
      </c>
      <c r="G1083" s="45" t="e">
        <f>IF(AND(C1083&lt;&gt;"",SUM(G$27:G1082)&lt;E$19),$E$19/$E$23,0)</f>
        <v>#N/A</v>
      </c>
      <c r="H1083" s="43">
        <f t="shared" si="116"/>
        <v>0</v>
      </c>
      <c r="I1083" s="43">
        <f t="shared" si="118"/>
        <v>0</v>
      </c>
      <c r="J1083" s="78" t="str">
        <f t="shared" si="117"/>
        <v>2110–2111</v>
      </c>
      <c r="K1083" s="78"/>
      <c r="L1083" s="89"/>
      <c r="M1083" s="78"/>
      <c r="N1083" s="87"/>
      <c r="O1083" s="79"/>
      <c r="Q1083" s="46"/>
    </row>
    <row r="1084" spans="1:17" s="40" customFormat="1" ht="20.25" customHeight="1" x14ac:dyDescent="0.2">
      <c r="A1084" s="41">
        <v>76915</v>
      </c>
      <c r="B1084" s="42">
        <f t="shared" si="113"/>
        <v>0</v>
      </c>
      <c r="C1084" s="117"/>
      <c r="D1084" s="43">
        <f t="shared" si="114"/>
        <v>0</v>
      </c>
      <c r="E1084" s="44">
        <f t="shared" si="112"/>
        <v>0</v>
      </c>
      <c r="F1084" s="43">
        <f t="shared" si="115"/>
        <v>0</v>
      </c>
      <c r="G1084" s="45" t="e">
        <f>IF(AND(C1084&lt;&gt;"",SUM(G$27:G1083)&lt;E$19),$E$19/$E$23,0)</f>
        <v>#N/A</v>
      </c>
      <c r="H1084" s="43">
        <f t="shared" si="116"/>
        <v>0</v>
      </c>
      <c r="I1084" s="43">
        <f t="shared" si="118"/>
        <v>0</v>
      </c>
      <c r="J1084" s="78" t="str">
        <f t="shared" si="117"/>
        <v>2110–2111</v>
      </c>
      <c r="K1084" s="78"/>
      <c r="L1084" s="89"/>
      <c r="M1084" s="78"/>
      <c r="N1084" s="87"/>
      <c r="O1084" s="79"/>
      <c r="Q1084" s="46"/>
    </row>
    <row r="1085" spans="1:17" s="40" customFormat="1" ht="20.25" customHeight="1" x14ac:dyDescent="0.2">
      <c r="A1085" s="41">
        <v>76946</v>
      </c>
      <c r="B1085" s="42">
        <f t="shared" si="113"/>
        <v>0</v>
      </c>
      <c r="C1085" s="117"/>
      <c r="D1085" s="43">
        <f t="shared" si="114"/>
        <v>0</v>
      </c>
      <c r="E1085" s="44">
        <f t="shared" si="112"/>
        <v>0</v>
      </c>
      <c r="F1085" s="43">
        <f t="shared" si="115"/>
        <v>0</v>
      </c>
      <c r="G1085" s="45" t="e">
        <f>IF(AND(C1085&lt;&gt;"",SUM(G$27:G1084)&lt;E$19),$E$19/$E$23,0)</f>
        <v>#N/A</v>
      </c>
      <c r="H1085" s="43">
        <f t="shared" si="116"/>
        <v>0</v>
      </c>
      <c r="I1085" s="43">
        <f t="shared" si="118"/>
        <v>0</v>
      </c>
      <c r="J1085" s="78" t="str">
        <f t="shared" si="117"/>
        <v>2110–2111</v>
      </c>
      <c r="K1085" s="78"/>
      <c r="L1085" s="89"/>
      <c r="M1085" s="78"/>
      <c r="N1085" s="87"/>
      <c r="O1085" s="79"/>
      <c r="Q1085" s="46"/>
    </row>
    <row r="1086" spans="1:17" s="40" customFormat="1" ht="20.25" customHeight="1" x14ac:dyDescent="0.2">
      <c r="A1086" s="41">
        <v>76976</v>
      </c>
      <c r="B1086" s="42">
        <f t="shared" si="113"/>
        <v>0</v>
      </c>
      <c r="C1086" s="117"/>
      <c r="D1086" s="43">
        <f t="shared" si="114"/>
        <v>0</v>
      </c>
      <c r="E1086" s="44">
        <f t="shared" si="112"/>
        <v>0</v>
      </c>
      <c r="F1086" s="43">
        <f t="shared" si="115"/>
        <v>0</v>
      </c>
      <c r="G1086" s="45" t="e">
        <f>IF(AND(C1086&lt;&gt;"",SUM(G$27:G1085)&lt;E$19),$E$19/$E$23,0)</f>
        <v>#N/A</v>
      </c>
      <c r="H1086" s="43">
        <f t="shared" si="116"/>
        <v>0</v>
      </c>
      <c r="I1086" s="43">
        <f t="shared" si="118"/>
        <v>0</v>
      </c>
      <c r="J1086" s="78" t="str">
        <f t="shared" si="117"/>
        <v>2110–2111</v>
      </c>
      <c r="K1086" s="78"/>
      <c r="L1086" s="89"/>
      <c r="M1086" s="78"/>
      <c r="N1086" s="87"/>
      <c r="O1086" s="79"/>
      <c r="Q1086" s="46"/>
    </row>
    <row r="1087" spans="1:17" s="40" customFormat="1" ht="20.25" customHeight="1" x14ac:dyDescent="0.2">
      <c r="A1087" s="41">
        <v>77007</v>
      </c>
      <c r="B1087" s="42">
        <f t="shared" si="113"/>
        <v>0</v>
      </c>
      <c r="C1087" s="117"/>
      <c r="D1087" s="43">
        <f t="shared" si="114"/>
        <v>0</v>
      </c>
      <c r="E1087" s="44">
        <f t="shared" si="112"/>
        <v>0</v>
      </c>
      <c r="F1087" s="43">
        <f t="shared" si="115"/>
        <v>0</v>
      </c>
      <c r="G1087" s="45" t="e">
        <f>IF(AND(C1087&lt;&gt;"",SUM(G$27:G1086)&lt;E$19),$E$19/$E$23,0)</f>
        <v>#N/A</v>
      </c>
      <c r="H1087" s="43">
        <f t="shared" si="116"/>
        <v>0</v>
      </c>
      <c r="I1087" s="43">
        <f t="shared" si="118"/>
        <v>0</v>
      </c>
      <c r="J1087" s="78" t="str">
        <f t="shared" si="117"/>
        <v>2110–2111</v>
      </c>
      <c r="K1087" s="78"/>
      <c r="L1087" s="89"/>
      <c r="M1087" s="78"/>
      <c r="N1087" s="87"/>
      <c r="O1087" s="79"/>
      <c r="Q1087" s="46"/>
    </row>
    <row r="1088" spans="1:17" s="40" customFormat="1" ht="20.25" customHeight="1" x14ac:dyDescent="0.2">
      <c r="A1088" s="41">
        <v>77037</v>
      </c>
      <c r="B1088" s="42">
        <f t="shared" si="113"/>
        <v>0</v>
      </c>
      <c r="C1088" s="117"/>
      <c r="D1088" s="43">
        <f t="shared" si="114"/>
        <v>0</v>
      </c>
      <c r="E1088" s="44">
        <f t="shared" si="112"/>
        <v>0</v>
      </c>
      <c r="F1088" s="43">
        <f t="shared" si="115"/>
        <v>0</v>
      </c>
      <c r="G1088" s="45" t="e">
        <f>IF(AND(C1088&lt;&gt;"",SUM(G$27:G1087)&lt;E$19),$E$19/$E$23,0)</f>
        <v>#N/A</v>
      </c>
      <c r="H1088" s="43">
        <f t="shared" si="116"/>
        <v>0</v>
      </c>
      <c r="I1088" s="43">
        <f t="shared" si="118"/>
        <v>0</v>
      </c>
      <c r="J1088" s="78" t="str">
        <f t="shared" si="117"/>
        <v>2110–2111</v>
      </c>
      <c r="K1088" s="78"/>
      <c r="L1088" s="89"/>
      <c r="M1088" s="78"/>
      <c r="N1088" s="87"/>
      <c r="O1088" s="79"/>
      <c r="Q1088" s="46"/>
    </row>
    <row r="1089" spans="1:17" s="40" customFormat="1" ht="20.25" customHeight="1" x14ac:dyDescent="0.2">
      <c r="A1089" s="41">
        <v>77068</v>
      </c>
      <c r="B1089" s="42">
        <f t="shared" si="113"/>
        <v>0</v>
      </c>
      <c r="C1089" s="117"/>
      <c r="D1089" s="43">
        <f t="shared" si="114"/>
        <v>0</v>
      </c>
      <c r="E1089" s="44">
        <f t="shared" si="112"/>
        <v>0</v>
      </c>
      <c r="F1089" s="43">
        <f t="shared" si="115"/>
        <v>0</v>
      </c>
      <c r="G1089" s="45" t="e">
        <f>IF(AND(C1089&lt;&gt;"",SUM(G$27:G1088)&lt;E$19),$E$19/$E$23,0)</f>
        <v>#N/A</v>
      </c>
      <c r="H1089" s="43">
        <f t="shared" si="116"/>
        <v>0</v>
      </c>
      <c r="I1089" s="43">
        <f t="shared" si="118"/>
        <v>0</v>
      </c>
      <c r="J1089" s="78" t="str">
        <f t="shared" si="117"/>
        <v>2110–2111</v>
      </c>
      <c r="K1089" s="78"/>
      <c r="L1089" s="89"/>
      <c r="M1089" s="78"/>
      <c r="N1089" s="87"/>
      <c r="O1089" s="79"/>
      <c r="Q1089" s="46"/>
    </row>
    <row r="1090" spans="1:17" s="40" customFormat="1" ht="20.25" customHeight="1" x14ac:dyDescent="0.2">
      <c r="A1090" s="41">
        <v>77099</v>
      </c>
      <c r="B1090" s="42">
        <f t="shared" si="113"/>
        <v>0</v>
      </c>
      <c r="C1090" s="117"/>
      <c r="D1090" s="43">
        <f t="shared" si="114"/>
        <v>0</v>
      </c>
      <c r="E1090" s="44">
        <f t="shared" si="112"/>
        <v>0</v>
      </c>
      <c r="F1090" s="43">
        <f t="shared" si="115"/>
        <v>0</v>
      </c>
      <c r="G1090" s="45" t="e">
        <f>IF(AND(C1090&lt;&gt;"",SUM(G$27:G1089)&lt;E$19),$E$19/$E$23,0)</f>
        <v>#N/A</v>
      </c>
      <c r="H1090" s="43">
        <f t="shared" si="116"/>
        <v>0</v>
      </c>
      <c r="I1090" s="43">
        <f t="shared" si="118"/>
        <v>0</v>
      </c>
      <c r="J1090" s="78" t="str">
        <f t="shared" si="117"/>
        <v>2110–2111</v>
      </c>
      <c r="K1090" s="78"/>
      <c r="L1090" s="89"/>
      <c r="M1090" s="78"/>
      <c r="N1090" s="87"/>
      <c r="O1090" s="79"/>
      <c r="Q1090" s="46"/>
    </row>
    <row r="1091" spans="1:17" s="40" customFormat="1" ht="20.25" customHeight="1" x14ac:dyDescent="0.2">
      <c r="A1091" s="41">
        <v>77127</v>
      </c>
      <c r="B1091" s="42">
        <f t="shared" si="113"/>
        <v>0</v>
      </c>
      <c r="C1091" s="117"/>
      <c r="D1091" s="43">
        <f t="shared" si="114"/>
        <v>0</v>
      </c>
      <c r="E1091" s="44">
        <f t="shared" si="112"/>
        <v>0</v>
      </c>
      <c r="F1091" s="43">
        <f t="shared" si="115"/>
        <v>0</v>
      </c>
      <c r="G1091" s="45" t="e">
        <f>IF(AND(C1091&lt;&gt;"",SUM(G$27:G1090)&lt;E$19),$E$19/$E$23,0)</f>
        <v>#N/A</v>
      </c>
      <c r="H1091" s="43">
        <f t="shared" si="116"/>
        <v>0</v>
      </c>
      <c r="I1091" s="43">
        <f t="shared" si="118"/>
        <v>0</v>
      </c>
      <c r="J1091" s="78" t="str">
        <f t="shared" si="117"/>
        <v>2110–2111</v>
      </c>
      <c r="K1091" s="78"/>
      <c r="L1091" s="89"/>
      <c r="M1091" s="78"/>
      <c r="N1091" s="87"/>
      <c r="O1091" s="79"/>
      <c r="Q1091" s="46"/>
    </row>
    <row r="1092" spans="1:17" s="40" customFormat="1" ht="20.25" customHeight="1" x14ac:dyDescent="0.2">
      <c r="A1092" s="41">
        <v>77158</v>
      </c>
      <c r="B1092" s="42">
        <f t="shared" si="113"/>
        <v>0</v>
      </c>
      <c r="C1092" s="117"/>
      <c r="D1092" s="43">
        <f t="shared" si="114"/>
        <v>0</v>
      </c>
      <c r="E1092" s="44">
        <f t="shared" si="112"/>
        <v>0</v>
      </c>
      <c r="F1092" s="43">
        <f t="shared" si="115"/>
        <v>0</v>
      </c>
      <c r="G1092" s="45" t="e">
        <f>IF(AND(C1092&lt;&gt;"",SUM(G$27:G1091)&lt;E$19),$E$19/$E$23,0)</f>
        <v>#N/A</v>
      </c>
      <c r="H1092" s="43">
        <f t="shared" si="116"/>
        <v>0</v>
      </c>
      <c r="I1092" s="43">
        <f t="shared" si="118"/>
        <v>0</v>
      </c>
      <c r="J1092" s="78" t="str">
        <f t="shared" si="117"/>
        <v>2110–2111</v>
      </c>
      <c r="K1092" s="78"/>
      <c r="L1092" s="89"/>
      <c r="M1092" s="78"/>
      <c r="N1092" s="87"/>
      <c r="O1092" s="79"/>
      <c r="Q1092" s="46"/>
    </row>
    <row r="1093" spans="1:17" s="40" customFormat="1" ht="20.25" customHeight="1" x14ac:dyDescent="0.2">
      <c r="A1093" s="41">
        <v>77188</v>
      </c>
      <c r="B1093" s="42">
        <f t="shared" si="113"/>
        <v>0</v>
      </c>
      <c r="C1093" s="117"/>
      <c r="D1093" s="43">
        <f t="shared" si="114"/>
        <v>0</v>
      </c>
      <c r="E1093" s="44">
        <f t="shared" si="112"/>
        <v>0</v>
      </c>
      <c r="F1093" s="43">
        <f t="shared" si="115"/>
        <v>0</v>
      </c>
      <c r="G1093" s="45" t="e">
        <f>IF(AND(C1093&lt;&gt;"",SUM(G$27:G1092)&lt;E$19),$E$19/$E$23,0)</f>
        <v>#N/A</v>
      </c>
      <c r="H1093" s="43">
        <f t="shared" si="116"/>
        <v>0</v>
      </c>
      <c r="I1093" s="43">
        <f t="shared" si="118"/>
        <v>0</v>
      </c>
      <c r="J1093" s="78" t="str">
        <f t="shared" si="117"/>
        <v>2110–2111</v>
      </c>
      <c r="K1093" s="78"/>
      <c r="L1093" s="89"/>
      <c r="M1093" s="78"/>
      <c r="N1093" s="87"/>
      <c r="O1093" s="79"/>
      <c r="Q1093" s="46"/>
    </row>
    <row r="1094" spans="1:17" s="40" customFormat="1" ht="20.25" customHeight="1" x14ac:dyDescent="0.2">
      <c r="A1094" s="41">
        <v>77219</v>
      </c>
      <c r="B1094" s="42">
        <f t="shared" si="113"/>
        <v>0</v>
      </c>
      <c r="C1094" s="117"/>
      <c r="D1094" s="43">
        <f t="shared" si="114"/>
        <v>0</v>
      </c>
      <c r="E1094" s="44">
        <f t="shared" si="112"/>
        <v>0</v>
      </c>
      <c r="F1094" s="43">
        <f t="shared" si="115"/>
        <v>0</v>
      </c>
      <c r="G1094" s="45" t="e">
        <f>IF(AND(C1094&lt;&gt;"",SUM(G$27:G1093)&lt;E$19),$E$19/$E$23,0)</f>
        <v>#N/A</v>
      </c>
      <c r="H1094" s="43">
        <f t="shared" si="116"/>
        <v>0</v>
      </c>
      <c r="I1094" s="43">
        <f t="shared" si="118"/>
        <v>0</v>
      </c>
      <c r="J1094" s="78" t="str">
        <f t="shared" si="117"/>
        <v>2110–2111</v>
      </c>
      <c r="K1094" s="78"/>
      <c r="L1094" s="89"/>
      <c r="M1094" s="78"/>
      <c r="N1094" s="87"/>
      <c r="O1094" s="79"/>
      <c r="Q1094" s="46"/>
    </row>
    <row r="1095" spans="1:17" s="40" customFormat="1" ht="20.25" customHeight="1" x14ac:dyDescent="0.2">
      <c r="A1095" s="41">
        <v>77249</v>
      </c>
      <c r="B1095" s="42">
        <f t="shared" si="113"/>
        <v>0</v>
      </c>
      <c r="C1095" s="117"/>
      <c r="D1095" s="43">
        <f t="shared" si="114"/>
        <v>0</v>
      </c>
      <c r="E1095" s="44">
        <f t="shared" si="112"/>
        <v>0</v>
      </c>
      <c r="F1095" s="43">
        <f t="shared" si="115"/>
        <v>0</v>
      </c>
      <c r="G1095" s="45" t="e">
        <f>IF(AND(C1095&lt;&gt;"",SUM(G$27:G1094)&lt;E$19),$E$19/$E$23,0)</f>
        <v>#N/A</v>
      </c>
      <c r="H1095" s="43">
        <f t="shared" si="116"/>
        <v>0</v>
      </c>
      <c r="I1095" s="43">
        <f t="shared" si="118"/>
        <v>0</v>
      </c>
      <c r="J1095" s="78" t="str">
        <f t="shared" si="117"/>
        <v>2111–2112</v>
      </c>
      <c r="K1095" s="78"/>
      <c r="L1095" s="89"/>
      <c r="M1095" s="78"/>
      <c r="N1095" s="87"/>
      <c r="O1095" s="79"/>
      <c r="Q1095" s="46"/>
    </row>
    <row r="1096" spans="1:17" s="40" customFormat="1" ht="20.25" customHeight="1" x14ac:dyDescent="0.2">
      <c r="A1096" s="41">
        <v>77280</v>
      </c>
      <c r="B1096" s="42">
        <f t="shared" si="113"/>
        <v>0</v>
      </c>
      <c r="C1096" s="117"/>
      <c r="D1096" s="43">
        <f t="shared" si="114"/>
        <v>0</v>
      </c>
      <c r="E1096" s="44">
        <f t="shared" si="112"/>
        <v>0</v>
      </c>
      <c r="F1096" s="43">
        <f t="shared" si="115"/>
        <v>0</v>
      </c>
      <c r="G1096" s="45" t="e">
        <f>IF(AND(C1096&lt;&gt;"",SUM(G$27:G1095)&lt;E$19),$E$19/$E$23,0)</f>
        <v>#N/A</v>
      </c>
      <c r="H1096" s="43">
        <f t="shared" si="116"/>
        <v>0</v>
      </c>
      <c r="I1096" s="43">
        <f t="shared" si="118"/>
        <v>0</v>
      </c>
      <c r="J1096" s="78" t="str">
        <f t="shared" si="117"/>
        <v>2111–2112</v>
      </c>
      <c r="K1096" s="78"/>
      <c r="L1096" s="89"/>
      <c r="M1096" s="78"/>
      <c r="N1096" s="87"/>
      <c r="O1096" s="79"/>
      <c r="Q1096" s="46"/>
    </row>
    <row r="1097" spans="1:17" s="40" customFormat="1" ht="20.25" customHeight="1" x14ac:dyDescent="0.2">
      <c r="A1097" s="41">
        <v>77311</v>
      </c>
      <c r="B1097" s="42">
        <f t="shared" si="113"/>
        <v>0</v>
      </c>
      <c r="C1097" s="117"/>
      <c r="D1097" s="43">
        <f t="shared" si="114"/>
        <v>0</v>
      </c>
      <c r="E1097" s="44">
        <f t="shared" si="112"/>
        <v>0</v>
      </c>
      <c r="F1097" s="43">
        <f t="shared" si="115"/>
        <v>0</v>
      </c>
      <c r="G1097" s="45" t="e">
        <f>IF(AND(C1097&lt;&gt;"",SUM(G$27:G1096)&lt;E$19),$E$19/$E$23,0)</f>
        <v>#N/A</v>
      </c>
      <c r="H1097" s="43">
        <f t="shared" si="116"/>
        <v>0</v>
      </c>
      <c r="I1097" s="43">
        <f t="shared" si="118"/>
        <v>0</v>
      </c>
      <c r="J1097" s="78" t="str">
        <f t="shared" si="117"/>
        <v>2111–2112</v>
      </c>
      <c r="K1097" s="78"/>
      <c r="L1097" s="89"/>
      <c r="M1097" s="78"/>
      <c r="N1097" s="87"/>
      <c r="O1097" s="79"/>
      <c r="Q1097" s="46"/>
    </row>
    <row r="1098" spans="1:17" s="40" customFormat="1" ht="20.25" customHeight="1" x14ac:dyDescent="0.2">
      <c r="A1098" s="41">
        <v>77341</v>
      </c>
      <c r="B1098" s="42">
        <f t="shared" si="113"/>
        <v>0</v>
      </c>
      <c r="C1098" s="117"/>
      <c r="D1098" s="43">
        <f t="shared" si="114"/>
        <v>0</v>
      </c>
      <c r="E1098" s="44">
        <f t="shared" si="112"/>
        <v>0</v>
      </c>
      <c r="F1098" s="43">
        <f t="shared" si="115"/>
        <v>0</v>
      </c>
      <c r="G1098" s="45" t="e">
        <f>IF(AND(C1098&lt;&gt;"",SUM(G$27:G1097)&lt;E$19),$E$19/$E$23,0)</f>
        <v>#N/A</v>
      </c>
      <c r="H1098" s="43">
        <f t="shared" si="116"/>
        <v>0</v>
      </c>
      <c r="I1098" s="43">
        <f t="shared" si="118"/>
        <v>0</v>
      </c>
      <c r="J1098" s="78" t="str">
        <f t="shared" si="117"/>
        <v>2111–2112</v>
      </c>
      <c r="K1098" s="78"/>
      <c r="L1098" s="89"/>
      <c r="M1098" s="78"/>
      <c r="N1098" s="87"/>
      <c r="O1098" s="79"/>
      <c r="Q1098" s="46"/>
    </row>
    <row r="1099" spans="1:17" s="40" customFormat="1" ht="20.25" customHeight="1" x14ac:dyDescent="0.2">
      <c r="A1099" s="41">
        <v>77372</v>
      </c>
      <c r="B1099" s="42">
        <f t="shared" si="113"/>
        <v>0</v>
      </c>
      <c r="C1099" s="117"/>
      <c r="D1099" s="43">
        <f t="shared" si="114"/>
        <v>0</v>
      </c>
      <c r="E1099" s="44">
        <f t="shared" si="112"/>
        <v>0</v>
      </c>
      <c r="F1099" s="43">
        <f t="shared" si="115"/>
        <v>0</v>
      </c>
      <c r="G1099" s="45" t="e">
        <f>IF(AND(C1099&lt;&gt;"",SUM(G$27:G1098)&lt;E$19),$E$19/$E$23,0)</f>
        <v>#N/A</v>
      </c>
      <c r="H1099" s="43">
        <f t="shared" si="116"/>
        <v>0</v>
      </c>
      <c r="I1099" s="43">
        <f t="shared" si="118"/>
        <v>0</v>
      </c>
      <c r="J1099" s="78" t="str">
        <f t="shared" si="117"/>
        <v>2111–2112</v>
      </c>
      <c r="K1099" s="78"/>
      <c r="L1099" s="89"/>
      <c r="M1099" s="78"/>
      <c r="N1099" s="87"/>
      <c r="O1099" s="79"/>
      <c r="Q1099" s="46"/>
    </row>
    <row r="1100" spans="1:17" s="40" customFormat="1" ht="20.25" customHeight="1" x14ac:dyDescent="0.2">
      <c r="A1100" s="41">
        <v>77402</v>
      </c>
      <c r="B1100" s="42">
        <f t="shared" si="113"/>
        <v>0</v>
      </c>
      <c r="C1100" s="117"/>
      <c r="D1100" s="43">
        <f t="shared" si="114"/>
        <v>0</v>
      </c>
      <c r="E1100" s="44">
        <f t="shared" si="112"/>
        <v>0</v>
      </c>
      <c r="F1100" s="43">
        <f t="shared" si="115"/>
        <v>0</v>
      </c>
      <c r="G1100" s="45" t="e">
        <f>IF(AND(C1100&lt;&gt;"",SUM(G$27:G1099)&lt;E$19),$E$19/$E$23,0)</f>
        <v>#N/A</v>
      </c>
      <c r="H1100" s="43">
        <f t="shared" si="116"/>
        <v>0</v>
      </c>
      <c r="I1100" s="43">
        <f t="shared" si="118"/>
        <v>0</v>
      </c>
      <c r="J1100" s="78" t="str">
        <f t="shared" si="117"/>
        <v>2111–2112</v>
      </c>
      <c r="K1100" s="78"/>
      <c r="L1100" s="89"/>
      <c r="M1100" s="78"/>
      <c r="N1100" s="87"/>
      <c r="O1100" s="79"/>
      <c r="Q1100" s="46"/>
    </row>
    <row r="1101" spans="1:17" s="40" customFormat="1" ht="20.25" customHeight="1" x14ac:dyDescent="0.2">
      <c r="A1101" s="41">
        <v>77433</v>
      </c>
      <c r="B1101" s="42">
        <f t="shared" si="113"/>
        <v>0</v>
      </c>
      <c r="C1101" s="117"/>
      <c r="D1101" s="43">
        <f t="shared" si="114"/>
        <v>0</v>
      </c>
      <c r="E1101" s="44">
        <f t="shared" si="112"/>
        <v>0</v>
      </c>
      <c r="F1101" s="43">
        <f t="shared" si="115"/>
        <v>0</v>
      </c>
      <c r="G1101" s="45" t="e">
        <f>IF(AND(C1101&lt;&gt;"",SUM(G$27:G1100)&lt;E$19),$E$19/$E$23,0)</f>
        <v>#N/A</v>
      </c>
      <c r="H1101" s="43">
        <f t="shared" si="116"/>
        <v>0</v>
      </c>
      <c r="I1101" s="43">
        <f t="shared" si="118"/>
        <v>0</v>
      </c>
      <c r="J1101" s="78" t="str">
        <f t="shared" si="117"/>
        <v>2111–2112</v>
      </c>
      <c r="K1101" s="78"/>
      <c r="L1101" s="89"/>
      <c r="M1101" s="78"/>
      <c r="N1101" s="87"/>
      <c r="O1101" s="79"/>
      <c r="Q1101" s="46"/>
    </row>
    <row r="1102" spans="1:17" s="40" customFormat="1" ht="20.25" customHeight="1" x14ac:dyDescent="0.2">
      <c r="A1102" s="41">
        <v>77464</v>
      </c>
      <c r="B1102" s="42">
        <f t="shared" si="113"/>
        <v>0</v>
      </c>
      <c r="C1102" s="117"/>
      <c r="D1102" s="43">
        <f t="shared" si="114"/>
        <v>0</v>
      </c>
      <c r="E1102" s="44">
        <f t="shared" si="112"/>
        <v>0</v>
      </c>
      <c r="F1102" s="43">
        <f t="shared" si="115"/>
        <v>0</v>
      </c>
      <c r="G1102" s="45" t="e">
        <f>IF(AND(C1102&lt;&gt;"",SUM(G$27:G1101)&lt;E$19),$E$19/$E$23,0)</f>
        <v>#N/A</v>
      </c>
      <c r="H1102" s="43">
        <f t="shared" si="116"/>
        <v>0</v>
      </c>
      <c r="I1102" s="43">
        <f t="shared" si="118"/>
        <v>0</v>
      </c>
      <c r="J1102" s="78" t="str">
        <f t="shared" si="117"/>
        <v>2111–2112</v>
      </c>
      <c r="K1102" s="78"/>
      <c r="L1102" s="89"/>
      <c r="M1102" s="78"/>
      <c r="N1102" s="87"/>
      <c r="O1102" s="79"/>
      <c r="Q1102" s="46"/>
    </row>
    <row r="1103" spans="1:17" s="40" customFormat="1" ht="20.25" customHeight="1" x14ac:dyDescent="0.2">
      <c r="A1103" s="41">
        <v>77493</v>
      </c>
      <c r="B1103" s="42">
        <f t="shared" si="113"/>
        <v>0</v>
      </c>
      <c r="C1103" s="117"/>
      <c r="D1103" s="43">
        <f t="shared" si="114"/>
        <v>0</v>
      </c>
      <c r="E1103" s="44">
        <f t="shared" si="112"/>
        <v>0</v>
      </c>
      <c r="F1103" s="43">
        <f t="shared" si="115"/>
        <v>0</v>
      </c>
      <c r="G1103" s="45" t="e">
        <f>IF(AND(C1103&lt;&gt;"",SUM(G$27:G1102)&lt;E$19),$E$19/$E$23,0)</f>
        <v>#N/A</v>
      </c>
      <c r="H1103" s="43">
        <f t="shared" si="116"/>
        <v>0</v>
      </c>
      <c r="I1103" s="43">
        <f t="shared" si="118"/>
        <v>0</v>
      </c>
      <c r="J1103" s="78" t="str">
        <f t="shared" si="117"/>
        <v>2111–2112</v>
      </c>
      <c r="K1103" s="78"/>
      <c r="L1103" s="89"/>
      <c r="M1103" s="78"/>
      <c r="N1103" s="87"/>
      <c r="O1103" s="79"/>
      <c r="Q1103" s="46"/>
    </row>
    <row r="1104" spans="1:17" s="40" customFormat="1" ht="20.25" customHeight="1" x14ac:dyDescent="0.2">
      <c r="A1104" s="41">
        <v>77524</v>
      </c>
      <c r="B1104" s="42">
        <f t="shared" si="113"/>
        <v>0</v>
      </c>
      <c r="C1104" s="117"/>
      <c r="D1104" s="43">
        <f t="shared" si="114"/>
        <v>0</v>
      </c>
      <c r="E1104" s="44">
        <f t="shared" si="112"/>
        <v>0</v>
      </c>
      <c r="F1104" s="43">
        <f t="shared" si="115"/>
        <v>0</v>
      </c>
      <c r="G1104" s="45" t="e">
        <f>IF(AND(C1104&lt;&gt;"",SUM(G$27:G1103)&lt;E$19),$E$19/$E$23,0)</f>
        <v>#N/A</v>
      </c>
      <c r="H1104" s="43">
        <f t="shared" si="116"/>
        <v>0</v>
      </c>
      <c r="I1104" s="43">
        <f t="shared" si="118"/>
        <v>0</v>
      </c>
      <c r="J1104" s="78" t="str">
        <f t="shared" si="117"/>
        <v>2111–2112</v>
      </c>
      <c r="K1104" s="78"/>
      <c r="L1104" s="89"/>
      <c r="M1104" s="78"/>
      <c r="N1104" s="87"/>
      <c r="O1104" s="79"/>
      <c r="Q1104" s="46"/>
    </row>
    <row r="1105" spans="1:17" s="40" customFormat="1" ht="20.25" customHeight="1" x14ac:dyDescent="0.2">
      <c r="A1105" s="41">
        <v>77554</v>
      </c>
      <c r="B1105" s="42">
        <f t="shared" si="113"/>
        <v>0</v>
      </c>
      <c r="C1105" s="117"/>
      <c r="D1105" s="43">
        <f t="shared" si="114"/>
        <v>0</v>
      </c>
      <c r="E1105" s="44">
        <f t="shared" si="112"/>
        <v>0</v>
      </c>
      <c r="F1105" s="43">
        <f t="shared" si="115"/>
        <v>0</v>
      </c>
      <c r="G1105" s="45" t="e">
        <f>IF(AND(C1105&lt;&gt;"",SUM(G$27:G1104)&lt;E$19),$E$19/$E$23,0)</f>
        <v>#N/A</v>
      </c>
      <c r="H1105" s="43">
        <f t="shared" si="116"/>
        <v>0</v>
      </c>
      <c r="I1105" s="43">
        <f t="shared" si="118"/>
        <v>0</v>
      </c>
      <c r="J1105" s="78" t="str">
        <f t="shared" si="117"/>
        <v>2111–2112</v>
      </c>
      <c r="K1105" s="78"/>
      <c r="L1105" s="89"/>
      <c r="M1105" s="78"/>
      <c r="N1105" s="87"/>
      <c r="O1105" s="79"/>
      <c r="Q1105" s="46"/>
    </row>
    <row r="1106" spans="1:17" s="40" customFormat="1" ht="20.25" customHeight="1" x14ac:dyDescent="0.2">
      <c r="A1106" s="41">
        <v>77585</v>
      </c>
      <c r="B1106" s="42">
        <f t="shared" si="113"/>
        <v>0</v>
      </c>
      <c r="C1106" s="117"/>
      <c r="D1106" s="43">
        <f t="shared" si="114"/>
        <v>0</v>
      </c>
      <c r="E1106" s="44">
        <f t="shared" si="112"/>
        <v>0</v>
      </c>
      <c r="F1106" s="43">
        <f t="shared" si="115"/>
        <v>0</v>
      </c>
      <c r="G1106" s="45" t="e">
        <f>IF(AND(C1106&lt;&gt;"",SUM(G$27:G1105)&lt;E$19),$E$19/$E$23,0)</f>
        <v>#N/A</v>
      </c>
      <c r="H1106" s="43">
        <f t="shared" si="116"/>
        <v>0</v>
      </c>
      <c r="I1106" s="43">
        <f t="shared" si="118"/>
        <v>0</v>
      </c>
      <c r="J1106" s="78" t="str">
        <f t="shared" si="117"/>
        <v>2111–2112</v>
      </c>
      <c r="K1106" s="78"/>
      <c r="L1106" s="89"/>
      <c r="M1106" s="78"/>
      <c r="N1106" s="87"/>
      <c r="O1106" s="79"/>
      <c r="Q1106" s="46"/>
    </row>
    <row r="1107" spans="1:17" s="40" customFormat="1" ht="20.25" customHeight="1" x14ac:dyDescent="0.2">
      <c r="A1107" s="41">
        <v>77615</v>
      </c>
      <c r="B1107" s="42">
        <f t="shared" si="113"/>
        <v>0</v>
      </c>
      <c r="C1107" s="117"/>
      <c r="D1107" s="43">
        <f t="shared" si="114"/>
        <v>0</v>
      </c>
      <c r="E1107" s="44">
        <f t="shared" si="112"/>
        <v>0</v>
      </c>
      <c r="F1107" s="43">
        <f t="shared" si="115"/>
        <v>0</v>
      </c>
      <c r="G1107" s="45" t="e">
        <f>IF(AND(C1107&lt;&gt;"",SUM(G$27:G1106)&lt;E$19),$E$19/$E$23,0)</f>
        <v>#N/A</v>
      </c>
      <c r="H1107" s="43">
        <f t="shared" si="116"/>
        <v>0</v>
      </c>
      <c r="I1107" s="43">
        <f t="shared" si="118"/>
        <v>0</v>
      </c>
      <c r="J1107" s="78" t="str">
        <f t="shared" si="117"/>
        <v>2112–2113</v>
      </c>
      <c r="K1107" s="78"/>
      <c r="L1107" s="89"/>
      <c r="M1107" s="78"/>
      <c r="N1107" s="87"/>
      <c r="O1107" s="79"/>
      <c r="Q1107" s="46"/>
    </row>
    <row r="1108" spans="1:17" s="40" customFormat="1" ht="20.25" customHeight="1" x14ac:dyDescent="0.2">
      <c r="A1108" s="41">
        <v>77646</v>
      </c>
      <c r="B1108" s="42">
        <f t="shared" si="113"/>
        <v>0</v>
      </c>
      <c r="C1108" s="117"/>
      <c r="D1108" s="43">
        <f t="shared" si="114"/>
        <v>0</v>
      </c>
      <c r="E1108" s="44">
        <f t="shared" si="112"/>
        <v>0</v>
      </c>
      <c r="F1108" s="43">
        <f t="shared" si="115"/>
        <v>0</v>
      </c>
      <c r="G1108" s="45" t="e">
        <f>IF(AND(C1108&lt;&gt;"",SUM(G$27:G1107)&lt;E$19),$E$19/$E$23,0)</f>
        <v>#N/A</v>
      </c>
      <c r="H1108" s="43">
        <f t="shared" si="116"/>
        <v>0</v>
      </c>
      <c r="I1108" s="43">
        <f t="shared" si="118"/>
        <v>0</v>
      </c>
      <c r="J1108" s="78" t="str">
        <f t="shared" si="117"/>
        <v>2112–2113</v>
      </c>
      <c r="K1108" s="78"/>
      <c r="L1108" s="89"/>
      <c r="M1108" s="78"/>
      <c r="N1108" s="87"/>
      <c r="O1108" s="79"/>
      <c r="Q1108" s="46"/>
    </row>
    <row r="1109" spans="1:17" s="40" customFormat="1" ht="20.25" customHeight="1" x14ac:dyDescent="0.2">
      <c r="A1109" s="41">
        <v>77677</v>
      </c>
      <c r="B1109" s="42">
        <f t="shared" si="113"/>
        <v>0</v>
      </c>
      <c r="C1109" s="117"/>
      <c r="D1109" s="43">
        <f t="shared" si="114"/>
        <v>0</v>
      </c>
      <c r="E1109" s="44">
        <f t="shared" si="112"/>
        <v>0</v>
      </c>
      <c r="F1109" s="43">
        <f t="shared" si="115"/>
        <v>0</v>
      </c>
      <c r="G1109" s="45" t="e">
        <f>IF(AND(C1109&lt;&gt;"",SUM(G$27:G1108)&lt;E$19),$E$19/$E$23,0)</f>
        <v>#N/A</v>
      </c>
      <c r="H1109" s="43">
        <f t="shared" si="116"/>
        <v>0</v>
      </c>
      <c r="I1109" s="43">
        <f t="shared" si="118"/>
        <v>0</v>
      </c>
      <c r="J1109" s="78" t="str">
        <f t="shared" si="117"/>
        <v>2112–2113</v>
      </c>
      <c r="K1109" s="78"/>
      <c r="L1109" s="89"/>
      <c r="M1109" s="78"/>
      <c r="N1109" s="87"/>
      <c r="O1109" s="79"/>
      <c r="Q1109" s="46"/>
    </row>
    <row r="1110" spans="1:17" s="40" customFormat="1" ht="20.25" customHeight="1" x14ac:dyDescent="0.2">
      <c r="A1110" s="41">
        <v>77707</v>
      </c>
      <c r="B1110" s="42">
        <f t="shared" si="113"/>
        <v>0</v>
      </c>
      <c r="C1110" s="117"/>
      <c r="D1110" s="43">
        <f t="shared" si="114"/>
        <v>0</v>
      </c>
      <c r="E1110" s="44">
        <f t="shared" si="112"/>
        <v>0</v>
      </c>
      <c r="F1110" s="43">
        <f t="shared" si="115"/>
        <v>0</v>
      </c>
      <c r="G1110" s="45" t="e">
        <f>IF(AND(C1110&lt;&gt;"",SUM(G$27:G1109)&lt;E$19),$E$19/$E$23,0)</f>
        <v>#N/A</v>
      </c>
      <c r="H1110" s="43">
        <f t="shared" si="116"/>
        <v>0</v>
      </c>
      <c r="I1110" s="43">
        <f t="shared" si="118"/>
        <v>0</v>
      </c>
      <c r="J1110" s="78" t="str">
        <f t="shared" si="117"/>
        <v>2112–2113</v>
      </c>
      <c r="K1110" s="78"/>
      <c r="L1110" s="89"/>
      <c r="M1110" s="78"/>
      <c r="N1110" s="87"/>
      <c r="O1110" s="79"/>
      <c r="Q1110" s="46"/>
    </row>
    <row r="1111" spans="1:17" s="40" customFormat="1" ht="20.25" customHeight="1" x14ac:dyDescent="0.2">
      <c r="A1111" s="41">
        <v>77738</v>
      </c>
      <c r="B1111" s="42">
        <f t="shared" si="113"/>
        <v>0</v>
      </c>
      <c r="C1111" s="117"/>
      <c r="D1111" s="43">
        <f t="shared" si="114"/>
        <v>0</v>
      </c>
      <c r="E1111" s="44">
        <f t="shared" si="112"/>
        <v>0</v>
      </c>
      <c r="F1111" s="43">
        <f t="shared" si="115"/>
        <v>0</v>
      </c>
      <c r="G1111" s="45" t="e">
        <f>IF(AND(C1111&lt;&gt;"",SUM(G$27:G1110)&lt;E$19),$E$19/$E$23,0)</f>
        <v>#N/A</v>
      </c>
      <c r="H1111" s="43">
        <f t="shared" si="116"/>
        <v>0</v>
      </c>
      <c r="I1111" s="43">
        <f t="shared" si="118"/>
        <v>0</v>
      </c>
      <c r="J1111" s="78" t="str">
        <f t="shared" si="117"/>
        <v>2112–2113</v>
      </c>
      <c r="K1111" s="78"/>
      <c r="L1111" s="89"/>
      <c r="M1111" s="78"/>
      <c r="N1111" s="87"/>
      <c r="O1111" s="79"/>
      <c r="Q1111" s="46"/>
    </row>
    <row r="1112" spans="1:17" s="40" customFormat="1" ht="20.25" customHeight="1" x14ac:dyDescent="0.2">
      <c r="A1112" s="41">
        <v>77768</v>
      </c>
      <c r="B1112" s="42">
        <f t="shared" si="113"/>
        <v>0</v>
      </c>
      <c r="C1112" s="117"/>
      <c r="D1112" s="43">
        <f t="shared" si="114"/>
        <v>0</v>
      </c>
      <c r="E1112" s="44">
        <f t="shared" si="112"/>
        <v>0</v>
      </c>
      <c r="F1112" s="43">
        <f t="shared" si="115"/>
        <v>0</v>
      </c>
      <c r="G1112" s="45" t="e">
        <f>IF(AND(C1112&lt;&gt;"",SUM(G$27:G1111)&lt;E$19),$E$19/$E$23,0)</f>
        <v>#N/A</v>
      </c>
      <c r="H1112" s="43">
        <f t="shared" si="116"/>
        <v>0</v>
      </c>
      <c r="I1112" s="43">
        <f t="shared" si="118"/>
        <v>0</v>
      </c>
      <c r="J1112" s="78" t="str">
        <f t="shared" si="117"/>
        <v>2112–2113</v>
      </c>
      <c r="K1112" s="78"/>
      <c r="L1112" s="89"/>
      <c r="M1112" s="78"/>
      <c r="N1112" s="87"/>
      <c r="O1112" s="79"/>
      <c r="Q1112" s="46"/>
    </row>
    <row r="1113" spans="1:17" s="40" customFormat="1" ht="20.25" customHeight="1" x14ac:dyDescent="0.2">
      <c r="A1113" s="41">
        <v>77799</v>
      </c>
      <c r="B1113" s="42">
        <f t="shared" si="113"/>
        <v>0</v>
      </c>
      <c r="C1113" s="117"/>
      <c r="D1113" s="43">
        <f t="shared" si="114"/>
        <v>0</v>
      </c>
      <c r="E1113" s="44">
        <f t="shared" si="112"/>
        <v>0</v>
      </c>
      <c r="F1113" s="43">
        <f t="shared" si="115"/>
        <v>0</v>
      </c>
      <c r="G1113" s="45" t="e">
        <f>IF(AND(C1113&lt;&gt;"",SUM(G$27:G1112)&lt;E$19),$E$19/$E$23,0)</f>
        <v>#N/A</v>
      </c>
      <c r="H1113" s="43">
        <f t="shared" si="116"/>
        <v>0</v>
      </c>
      <c r="I1113" s="43">
        <f t="shared" si="118"/>
        <v>0</v>
      </c>
      <c r="J1113" s="78" t="str">
        <f t="shared" si="117"/>
        <v>2112–2113</v>
      </c>
      <c r="K1113" s="78"/>
      <c r="L1113" s="89"/>
      <c r="M1113" s="78"/>
      <c r="N1113" s="87"/>
      <c r="O1113" s="79"/>
      <c r="Q1113" s="46"/>
    </row>
    <row r="1114" spans="1:17" s="40" customFormat="1" ht="20.25" customHeight="1" x14ac:dyDescent="0.2">
      <c r="A1114" s="41">
        <v>77830</v>
      </c>
      <c r="B1114" s="42">
        <f t="shared" si="113"/>
        <v>0</v>
      </c>
      <c r="C1114" s="117"/>
      <c r="D1114" s="43">
        <f t="shared" si="114"/>
        <v>0</v>
      </c>
      <c r="E1114" s="44">
        <f t="shared" si="112"/>
        <v>0</v>
      </c>
      <c r="F1114" s="43">
        <f t="shared" si="115"/>
        <v>0</v>
      </c>
      <c r="G1114" s="45" t="e">
        <f>IF(AND(C1114&lt;&gt;"",SUM(G$27:G1113)&lt;E$19),$E$19/$E$23,0)</f>
        <v>#N/A</v>
      </c>
      <c r="H1114" s="43">
        <f t="shared" si="116"/>
        <v>0</v>
      </c>
      <c r="I1114" s="43">
        <f t="shared" si="118"/>
        <v>0</v>
      </c>
      <c r="J1114" s="78" t="str">
        <f t="shared" si="117"/>
        <v>2112–2113</v>
      </c>
      <c r="K1114" s="78"/>
      <c r="L1114" s="89"/>
      <c r="M1114" s="78"/>
      <c r="N1114" s="87"/>
      <c r="O1114" s="79"/>
      <c r="Q1114" s="46"/>
    </row>
    <row r="1115" spans="1:17" s="40" customFormat="1" ht="20.25" customHeight="1" x14ac:dyDescent="0.2">
      <c r="A1115" s="41">
        <v>77858</v>
      </c>
      <c r="B1115" s="42">
        <f t="shared" si="113"/>
        <v>0</v>
      </c>
      <c r="C1115" s="117"/>
      <c r="D1115" s="43">
        <f t="shared" si="114"/>
        <v>0</v>
      </c>
      <c r="E1115" s="44">
        <f t="shared" ref="E1115:E1178" si="119">C1115-D1115</f>
        <v>0</v>
      </c>
      <c r="F1115" s="43">
        <f t="shared" si="115"/>
        <v>0</v>
      </c>
      <c r="G1115" s="45" t="e">
        <f>IF(AND(C1115&lt;&gt;"",SUM(G$27:G1114)&lt;E$19),$E$19/$E$23,0)</f>
        <v>#N/A</v>
      </c>
      <c r="H1115" s="43">
        <f t="shared" si="116"/>
        <v>0</v>
      </c>
      <c r="I1115" s="43">
        <f t="shared" si="118"/>
        <v>0</v>
      </c>
      <c r="J1115" s="78" t="str">
        <f t="shared" si="117"/>
        <v>2112–2113</v>
      </c>
      <c r="K1115" s="78"/>
      <c r="L1115" s="89"/>
      <c r="M1115" s="78"/>
      <c r="N1115" s="87"/>
      <c r="O1115" s="79"/>
      <c r="Q1115" s="46"/>
    </row>
    <row r="1116" spans="1:17" s="40" customFormat="1" ht="20.25" customHeight="1" x14ac:dyDescent="0.2">
      <c r="A1116" s="41">
        <v>77889</v>
      </c>
      <c r="B1116" s="42">
        <f t="shared" ref="B1116:B1179" si="120">IF(C1116&gt;0,C1116*-1,C1116)</f>
        <v>0</v>
      </c>
      <c r="C1116" s="117"/>
      <c r="D1116" s="43">
        <f t="shared" ref="D1116:D1179" si="121">IF(C1116="",0,IF($E$15="Beginning",IF(C1115&lt;&gt;"",$F1115*$E$6/12,0),IF(C1115&lt;&gt;"",$F1115*$E$6/12,$E$16*$E$6/12)))</f>
        <v>0</v>
      </c>
      <c r="E1116" s="44">
        <f t="shared" si="119"/>
        <v>0</v>
      </c>
      <c r="F1116" s="43">
        <f t="shared" ref="F1116:F1179" si="122">IF(C1116="",0,IF(C1115="",$E$16-E1116,IF(C1116&lt;&gt;"",F1115-E1116)))</f>
        <v>0</v>
      </c>
      <c r="G1116" s="45" t="e">
        <f>IF(AND(C1116&lt;&gt;"",SUM(G$27:G1115)&lt;E$19),$E$19/$E$23,0)</f>
        <v>#N/A</v>
      </c>
      <c r="H1116" s="43">
        <f t="shared" ref="H1116:H1179" si="123">IF(C1116&lt;&gt;"",G1116+H1115,0)</f>
        <v>0</v>
      </c>
      <c r="I1116" s="43">
        <f t="shared" si="118"/>
        <v>0</v>
      </c>
      <c r="J1116" s="78" t="str">
        <f t="shared" ref="J1116:J1179" si="124">IF(OR(MONTH(A1116)=1,MONTH(A1116)=2,MONTH(A1116)=3,MONTH(A1116)=4,MONTH(A1116)=5,MONTH(A1116)=6),YEAR(A1116)-1&amp;"–"&amp;YEAR(A1116),YEAR(A1116)&amp;"–"&amp;YEAR(A1116)+1)</f>
        <v>2112–2113</v>
      </c>
      <c r="K1116" s="78"/>
      <c r="L1116" s="89"/>
      <c r="M1116" s="78"/>
      <c r="N1116" s="87"/>
      <c r="O1116" s="79"/>
      <c r="Q1116" s="46"/>
    </row>
    <row r="1117" spans="1:17" s="40" customFormat="1" ht="20.25" customHeight="1" x14ac:dyDescent="0.2">
      <c r="A1117" s="41">
        <v>77919</v>
      </c>
      <c r="B1117" s="42">
        <f t="shared" si="120"/>
        <v>0</v>
      </c>
      <c r="C1117" s="117"/>
      <c r="D1117" s="43">
        <f t="shared" si="121"/>
        <v>0</v>
      </c>
      <c r="E1117" s="44">
        <f t="shared" si="119"/>
        <v>0</v>
      </c>
      <c r="F1117" s="43">
        <f t="shared" si="122"/>
        <v>0</v>
      </c>
      <c r="G1117" s="45" t="e">
        <f>IF(AND(C1117&lt;&gt;"",SUM(G$27:G1116)&lt;E$19),$E$19/$E$23,0)</f>
        <v>#N/A</v>
      </c>
      <c r="H1117" s="43">
        <f t="shared" si="123"/>
        <v>0</v>
      </c>
      <c r="I1117" s="43">
        <f t="shared" ref="I1117:I1180" si="125">IF(C1117&lt;&gt;"",$E$19-H1117,0)</f>
        <v>0</v>
      </c>
      <c r="J1117" s="78" t="str">
        <f t="shared" si="124"/>
        <v>2112–2113</v>
      </c>
      <c r="K1117" s="78"/>
      <c r="L1117" s="89"/>
      <c r="M1117" s="78"/>
      <c r="N1117" s="87"/>
      <c r="O1117" s="79"/>
      <c r="Q1117" s="46"/>
    </row>
    <row r="1118" spans="1:17" s="40" customFormat="1" ht="20.25" customHeight="1" x14ac:dyDescent="0.2">
      <c r="A1118" s="41">
        <v>77950</v>
      </c>
      <c r="B1118" s="42">
        <f t="shared" si="120"/>
        <v>0</v>
      </c>
      <c r="C1118" s="117"/>
      <c r="D1118" s="43">
        <f t="shared" si="121"/>
        <v>0</v>
      </c>
      <c r="E1118" s="44">
        <f t="shared" si="119"/>
        <v>0</v>
      </c>
      <c r="F1118" s="43">
        <f t="shared" si="122"/>
        <v>0</v>
      </c>
      <c r="G1118" s="45" t="e">
        <f>IF(AND(C1118&lt;&gt;"",SUM(G$27:G1117)&lt;E$19),$E$19/$E$23,0)</f>
        <v>#N/A</v>
      </c>
      <c r="H1118" s="43">
        <f t="shared" si="123"/>
        <v>0</v>
      </c>
      <c r="I1118" s="43">
        <f t="shared" si="125"/>
        <v>0</v>
      </c>
      <c r="J1118" s="78" t="str">
        <f t="shared" si="124"/>
        <v>2112–2113</v>
      </c>
      <c r="K1118" s="78"/>
      <c r="L1118" s="89"/>
      <c r="M1118" s="78"/>
      <c r="N1118" s="87"/>
      <c r="O1118" s="79"/>
      <c r="Q1118" s="46"/>
    </row>
    <row r="1119" spans="1:17" s="40" customFormat="1" ht="20.25" customHeight="1" x14ac:dyDescent="0.2">
      <c r="A1119" s="41">
        <v>77980</v>
      </c>
      <c r="B1119" s="42">
        <f t="shared" si="120"/>
        <v>0</v>
      </c>
      <c r="C1119" s="117"/>
      <c r="D1119" s="43">
        <f t="shared" si="121"/>
        <v>0</v>
      </c>
      <c r="E1119" s="44">
        <f t="shared" si="119"/>
        <v>0</v>
      </c>
      <c r="F1119" s="43">
        <f t="shared" si="122"/>
        <v>0</v>
      </c>
      <c r="G1119" s="45" t="e">
        <f>IF(AND(C1119&lt;&gt;"",SUM(G$27:G1118)&lt;E$19),$E$19/$E$23,0)</f>
        <v>#N/A</v>
      </c>
      <c r="H1119" s="43">
        <f t="shared" si="123"/>
        <v>0</v>
      </c>
      <c r="I1119" s="43">
        <f t="shared" si="125"/>
        <v>0</v>
      </c>
      <c r="J1119" s="78" t="str">
        <f t="shared" si="124"/>
        <v>2113–2114</v>
      </c>
      <c r="K1119" s="78"/>
      <c r="L1119" s="89"/>
      <c r="M1119" s="78"/>
      <c r="N1119" s="87"/>
      <c r="O1119" s="79"/>
      <c r="Q1119" s="46"/>
    </row>
    <row r="1120" spans="1:17" s="40" customFormat="1" ht="20.25" customHeight="1" x14ac:dyDescent="0.2">
      <c r="A1120" s="41">
        <v>78011</v>
      </c>
      <c r="B1120" s="42">
        <f t="shared" si="120"/>
        <v>0</v>
      </c>
      <c r="C1120" s="117"/>
      <c r="D1120" s="43">
        <f t="shared" si="121"/>
        <v>0</v>
      </c>
      <c r="E1120" s="44">
        <f t="shared" si="119"/>
        <v>0</v>
      </c>
      <c r="F1120" s="43">
        <f t="shared" si="122"/>
        <v>0</v>
      </c>
      <c r="G1120" s="45" t="e">
        <f>IF(AND(C1120&lt;&gt;"",SUM(G$27:G1119)&lt;E$19),$E$19/$E$23,0)</f>
        <v>#N/A</v>
      </c>
      <c r="H1120" s="43">
        <f t="shared" si="123"/>
        <v>0</v>
      </c>
      <c r="I1120" s="43">
        <f t="shared" si="125"/>
        <v>0</v>
      </c>
      <c r="J1120" s="78" t="str">
        <f t="shared" si="124"/>
        <v>2113–2114</v>
      </c>
      <c r="K1120" s="78"/>
      <c r="L1120" s="89"/>
      <c r="M1120" s="78"/>
      <c r="N1120" s="87"/>
      <c r="O1120" s="79"/>
      <c r="Q1120" s="46"/>
    </row>
    <row r="1121" spans="1:17" s="40" customFormat="1" ht="20.25" customHeight="1" x14ac:dyDescent="0.2">
      <c r="A1121" s="41">
        <v>78042</v>
      </c>
      <c r="B1121" s="42">
        <f t="shared" si="120"/>
        <v>0</v>
      </c>
      <c r="C1121" s="117"/>
      <c r="D1121" s="43">
        <f t="shared" si="121"/>
        <v>0</v>
      </c>
      <c r="E1121" s="44">
        <f t="shared" si="119"/>
        <v>0</v>
      </c>
      <c r="F1121" s="43">
        <f t="shared" si="122"/>
        <v>0</v>
      </c>
      <c r="G1121" s="45" t="e">
        <f>IF(AND(C1121&lt;&gt;"",SUM(G$27:G1120)&lt;E$19),$E$19/$E$23,0)</f>
        <v>#N/A</v>
      </c>
      <c r="H1121" s="43">
        <f t="shared" si="123"/>
        <v>0</v>
      </c>
      <c r="I1121" s="43">
        <f t="shared" si="125"/>
        <v>0</v>
      </c>
      <c r="J1121" s="78" t="str">
        <f t="shared" si="124"/>
        <v>2113–2114</v>
      </c>
      <c r="K1121" s="78"/>
      <c r="L1121" s="89"/>
      <c r="M1121" s="78"/>
      <c r="N1121" s="87"/>
      <c r="O1121" s="79"/>
      <c r="Q1121" s="46"/>
    </row>
    <row r="1122" spans="1:17" s="40" customFormat="1" ht="20.25" customHeight="1" x14ac:dyDescent="0.2">
      <c r="A1122" s="41">
        <v>78072</v>
      </c>
      <c r="B1122" s="42">
        <f t="shared" si="120"/>
        <v>0</v>
      </c>
      <c r="C1122" s="117"/>
      <c r="D1122" s="43">
        <f t="shared" si="121"/>
        <v>0</v>
      </c>
      <c r="E1122" s="44">
        <f t="shared" si="119"/>
        <v>0</v>
      </c>
      <c r="F1122" s="43">
        <f t="shared" si="122"/>
        <v>0</v>
      </c>
      <c r="G1122" s="45" t="e">
        <f>IF(AND(C1122&lt;&gt;"",SUM(G$27:G1121)&lt;E$19),$E$19/$E$23,0)</f>
        <v>#N/A</v>
      </c>
      <c r="H1122" s="43">
        <f t="shared" si="123"/>
        <v>0</v>
      </c>
      <c r="I1122" s="43">
        <f t="shared" si="125"/>
        <v>0</v>
      </c>
      <c r="J1122" s="78" t="str">
        <f t="shared" si="124"/>
        <v>2113–2114</v>
      </c>
      <c r="K1122" s="78"/>
      <c r="L1122" s="89"/>
      <c r="M1122" s="78"/>
      <c r="N1122" s="87"/>
      <c r="O1122" s="79"/>
      <c r="Q1122" s="46"/>
    </row>
    <row r="1123" spans="1:17" s="40" customFormat="1" ht="20.25" customHeight="1" x14ac:dyDescent="0.2">
      <c r="A1123" s="41">
        <v>78103</v>
      </c>
      <c r="B1123" s="42">
        <f t="shared" si="120"/>
        <v>0</v>
      </c>
      <c r="C1123" s="117"/>
      <c r="D1123" s="43">
        <f t="shared" si="121"/>
        <v>0</v>
      </c>
      <c r="E1123" s="44">
        <f t="shared" si="119"/>
        <v>0</v>
      </c>
      <c r="F1123" s="43">
        <f t="shared" si="122"/>
        <v>0</v>
      </c>
      <c r="G1123" s="45" t="e">
        <f>IF(AND(C1123&lt;&gt;"",SUM(G$27:G1122)&lt;E$19),$E$19/$E$23,0)</f>
        <v>#N/A</v>
      </c>
      <c r="H1123" s="43">
        <f t="shared" si="123"/>
        <v>0</v>
      </c>
      <c r="I1123" s="43">
        <f t="shared" si="125"/>
        <v>0</v>
      </c>
      <c r="J1123" s="78" t="str">
        <f t="shared" si="124"/>
        <v>2113–2114</v>
      </c>
      <c r="K1123" s="78"/>
      <c r="L1123" s="89"/>
      <c r="M1123" s="78"/>
      <c r="N1123" s="87"/>
      <c r="O1123" s="79"/>
      <c r="Q1123" s="46"/>
    </row>
    <row r="1124" spans="1:17" s="40" customFormat="1" ht="20.25" customHeight="1" x14ac:dyDescent="0.2">
      <c r="A1124" s="41">
        <v>78133</v>
      </c>
      <c r="B1124" s="42">
        <f t="shared" si="120"/>
        <v>0</v>
      </c>
      <c r="C1124" s="117"/>
      <c r="D1124" s="43">
        <f t="shared" si="121"/>
        <v>0</v>
      </c>
      <c r="E1124" s="44">
        <f t="shared" si="119"/>
        <v>0</v>
      </c>
      <c r="F1124" s="43">
        <f t="shared" si="122"/>
        <v>0</v>
      </c>
      <c r="G1124" s="45" t="e">
        <f>IF(AND(C1124&lt;&gt;"",SUM(G$27:G1123)&lt;E$19),$E$19/$E$23,0)</f>
        <v>#N/A</v>
      </c>
      <c r="H1124" s="43">
        <f t="shared" si="123"/>
        <v>0</v>
      </c>
      <c r="I1124" s="43">
        <f t="shared" si="125"/>
        <v>0</v>
      </c>
      <c r="J1124" s="78" t="str">
        <f t="shared" si="124"/>
        <v>2113–2114</v>
      </c>
      <c r="K1124" s="78"/>
      <c r="L1124" s="89"/>
      <c r="M1124" s="78"/>
      <c r="N1124" s="87"/>
      <c r="O1124" s="79"/>
      <c r="Q1124" s="46"/>
    </row>
    <row r="1125" spans="1:17" s="40" customFormat="1" ht="20.25" customHeight="1" x14ac:dyDescent="0.2">
      <c r="A1125" s="41">
        <v>78164</v>
      </c>
      <c r="B1125" s="42">
        <f t="shared" si="120"/>
        <v>0</v>
      </c>
      <c r="C1125" s="117"/>
      <c r="D1125" s="43">
        <f t="shared" si="121"/>
        <v>0</v>
      </c>
      <c r="E1125" s="44">
        <f t="shared" si="119"/>
        <v>0</v>
      </c>
      <c r="F1125" s="43">
        <f t="shared" si="122"/>
        <v>0</v>
      </c>
      <c r="G1125" s="45" t="e">
        <f>IF(AND(C1125&lt;&gt;"",SUM(G$27:G1124)&lt;E$19),$E$19/$E$23,0)</f>
        <v>#N/A</v>
      </c>
      <c r="H1125" s="43">
        <f t="shared" si="123"/>
        <v>0</v>
      </c>
      <c r="I1125" s="43">
        <f t="shared" si="125"/>
        <v>0</v>
      </c>
      <c r="J1125" s="78" t="str">
        <f t="shared" si="124"/>
        <v>2113–2114</v>
      </c>
      <c r="K1125" s="78"/>
      <c r="L1125" s="89"/>
      <c r="M1125" s="78"/>
      <c r="N1125" s="87"/>
      <c r="O1125" s="79"/>
      <c r="Q1125" s="46"/>
    </row>
    <row r="1126" spans="1:17" s="40" customFormat="1" ht="20.25" customHeight="1" x14ac:dyDescent="0.2">
      <c r="A1126" s="41">
        <v>78195</v>
      </c>
      <c r="B1126" s="42">
        <f t="shared" si="120"/>
        <v>0</v>
      </c>
      <c r="C1126" s="117"/>
      <c r="D1126" s="43">
        <f t="shared" si="121"/>
        <v>0</v>
      </c>
      <c r="E1126" s="44">
        <f t="shared" si="119"/>
        <v>0</v>
      </c>
      <c r="F1126" s="43">
        <f t="shared" si="122"/>
        <v>0</v>
      </c>
      <c r="G1126" s="45" t="e">
        <f>IF(AND(C1126&lt;&gt;"",SUM(G$27:G1125)&lt;E$19),$E$19/$E$23,0)</f>
        <v>#N/A</v>
      </c>
      <c r="H1126" s="43">
        <f t="shared" si="123"/>
        <v>0</v>
      </c>
      <c r="I1126" s="43">
        <f t="shared" si="125"/>
        <v>0</v>
      </c>
      <c r="J1126" s="78" t="str">
        <f t="shared" si="124"/>
        <v>2113–2114</v>
      </c>
      <c r="K1126" s="78"/>
      <c r="L1126" s="89"/>
      <c r="M1126" s="78"/>
      <c r="N1126" s="87"/>
      <c r="O1126" s="79"/>
      <c r="Q1126" s="46"/>
    </row>
    <row r="1127" spans="1:17" s="40" customFormat="1" ht="20.25" customHeight="1" x14ac:dyDescent="0.2">
      <c r="A1127" s="41">
        <v>78223</v>
      </c>
      <c r="B1127" s="42">
        <f t="shared" si="120"/>
        <v>0</v>
      </c>
      <c r="C1127" s="117"/>
      <c r="D1127" s="43">
        <f t="shared" si="121"/>
        <v>0</v>
      </c>
      <c r="E1127" s="44">
        <f t="shared" si="119"/>
        <v>0</v>
      </c>
      <c r="F1127" s="43">
        <f t="shared" si="122"/>
        <v>0</v>
      </c>
      <c r="G1127" s="45" t="e">
        <f>IF(AND(C1127&lt;&gt;"",SUM(G$27:G1126)&lt;E$19),$E$19/$E$23,0)</f>
        <v>#N/A</v>
      </c>
      <c r="H1127" s="43">
        <f t="shared" si="123"/>
        <v>0</v>
      </c>
      <c r="I1127" s="43">
        <f t="shared" si="125"/>
        <v>0</v>
      </c>
      <c r="J1127" s="78" t="str">
        <f t="shared" si="124"/>
        <v>2113–2114</v>
      </c>
      <c r="K1127" s="78"/>
      <c r="L1127" s="89"/>
      <c r="M1127" s="78"/>
      <c r="N1127" s="87"/>
      <c r="O1127" s="79"/>
      <c r="Q1127" s="46"/>
    </row>
    <row r="1128" spans="1:17" s="40" customFormat="1" ht="20.25" customHeight="1" x14ac:dyDescent="0.2">
      <c r="A1128" s="41">
        <v>78254</v>
      </c>
      <c r="B1128" s="42">
        <f t="shared" si="120"/>
        <v>0</v>
      </c>
      <c r="C1128" s="117"/>
      <c r="D1128" s="43">
        <f t="shared" si="121"/>
        <v>0</v>
      </c>
      <c r="E1128" s="44">
        <f t="shared" si="119"/>
        <v>0</v>
      </c>
      <c r="F1128" s="43">
        <f t="shared" si="122"/>
        <v>0</v>
      </c>
      <c r="G1128" s="45" t="e">
        <f>IF(AND(C1128&lt;&gt;"",SUM(G$27:G1127)&lt;E$19),$E$19/$E$23,0)</f>
        <v>#N/A</v>
      </c>
      <c r="H1128" s="43">
        <f t="shared" si="123"/>
        <v>0</v>
      </c>
      <c r="I1128" s="43">
        <f t="shared" si="125"/>
        <v>0</v>
      </c>
      <c r="J1128" s="78" t="str">
        <f t="shared" si="124"/>
        <v>2113–2114</v>
      </c>
      <c r="K1128" s="78"/>
      <c r="L1128" s="89"/>
      <c r="M1128" s="78"/>
      <c r="N1128" s="87"/>
      <c r="O1128" s="79"/>
      <c r="Q1128" s="46"/>
    </row>
    <row r="1129" spans="1:17" s="40" customFormat="1" ht="20.25" customHeight="1" x14ac:dyDescent="0.2">
      <c r="A1129" s="41">
        <v>78284</v>
      </c>
      <c r="B1129" s="42">
        <f t="shared" si="120"/>
        <v>0</v>
      </c>
      <c r="C1129" s="117"/>
      <c r="D1129" s="43">
        <f t="shared" si="121"/>
        <v>0</v>
      </c>
      <c r="E1129" s="44">
        <f t="shared" si="119"/>
        <v>0</v>
      </c>
      <c r="F1129" s="43">
        <f t="shared" si="122"/>
        <v>0</v>
      </c>
      <c r="G1129" s="45" t="e">
        <f>IF(AND(C1129&lt;&gt;"",SUM(G$27:G1128)&lt;E$19),$E$19/$E$23,0)</f>
        <v>#N/A</v>
      </c>
      <c r="H1129" s="43">
        <f t="shared" si="123"/>
        <v>0</v>
      </c>
      <c r="I1129" s="43">
        <f t="shared" si="125"/>
        <v>0</v>
      </c>
      <c r="J1129" s="78" t="str">
        <f t="shared" si="124"/>
        <v>2113–2114</v>
      </c>
      <c r="K1129" s="78"/>
      <c r="L1129" s="89"/>
      <c r="M1129" s="78"/>
      <c r="N1129" s="87"/>
      <c r="O1129" s="79"/>
      <c r="Q1129" s="46"/>
    </row>
    <row r="1130" spans="1:17" s="40" customFormat="1" ht="20.25" customHeight="1" x14ac:dyDescent="0.2">
      <c r="A1130" s="41">
        <v>78315</v>
      </c>
      <c r="B1130" s="42">
        <f t="shared" si="120"/>
        <v>0</v>
      </c>
      <c r="C1130" s="117"/>
      <c r="D1130" s="43">
        <f t="shared" si="121"/>
        <v>0</v>
      </c>
      <c r="E1130" s="44">
        <f t="shared" si="119"/>
        <v>0</v>
      </c>
      <c r="F1130" s="43">
        <f t="shared" si="122"/>
        <v>0</v>
      </c>
      <c r="G1130" s="45" t="e">
        <f>IF(AND(C1130&lt;&gt;"",SUM(G$27:G1129)&lt;E$19),$E$19/$E$23,0)</f>
        <v>#N/A</v>
      </c>
      <c r="H1130" s="43">
        <f t="shared" si="123"/>
        <v>0</v>
      </c>
      <c r="I1130" s="43">
        <f t="shared" si="125"/>
        <v>0</v>
      </c>
      <c r="J1130" s="78" t="str">
        <f t="shared" si="124"/>
        <v>2113–2114</v>
      </c>
      <c r="K1130" s="78"/>
      <c r="L1130" s="89"/>
      <c r="M1130" s="78"/>
      <c r="N1130" s="87"/>
      <c r="O1130" s="79"/>
      <c r="Q1130" s="46"/>
    </row>
    <row r="1131" spans="1:17" s="40" customFormat="1" ht="20.25" customHeight="1" x14ac:dyDescent="0.2">
      <c r="A1131" s="41">
        <v>78345</v>
      </c>
      <c r="B1131" s="42">
        <f t="shared" si="120"/>
        <v>0</v>
      </c>
      <c r="C1131" s="117"/>
      <c r="D1131" s="43">
        <f t="shared" si="121"/>
        <v>0</v>
      </c>
      <c r="E1131" s="44">
        <f t="shared" si="119"/>
        <v>0</v>
      </c>
      <c r="F1131" s="43">
        <f t="shared" si="122"/>
        <v>0</v>
      </c>
      <c r="G1131" s="45" t="e">
        <f>IF(AND(C1131&lt;&gt;"",SUM(G$27:G1130)&lt;E$19),$E$19/$E$23,0)</f>
        <v>#N/A</v>
      </c>
      <c r="H1131" s="43">
        <f t="shared" si="123"/>
        <v>0</v>
      </c>
      <c r="I1131" s="43">
        <f t="shared" si="125"/>
        <v>0</v>
      </c>
      <c r="J1131" s="78" t="str">
        <f t="shared" si="124"/>
        <v>2114–2115</v>
      </c>
      <c r="K1131" s="78"/>
      <c r="L1131" s="89"/>
      <c r="M1131" s="78"/>
      <c r="N1131" s="87"/>
      <c r="O1131" s="79"/>
      <c r="Q1131" s="46"/>
    </row>
    <row r="1132" spans="1:17" s="40" customFormat="1" ht="20.25" customHeight="1" x14ac:dyDescent="0.2">
      <c r="A1132" s="41">
        <v>78376</v>
      </c>
      <c r="B1132" s="42">
        <f t="shared" si="120"/>
        <v>0</v>
      </c>
      <c r="C1132" s="117"/>
      <c r="D1132" s="43">
        <f t="shared" si="121"/>
        <v>0</v>
      </c>
      <c r="E1132" s="44">
        <f t="shared" si="119"/>
        <v>0</v>
      </c>
      <c r="F1132" s="43">
        <f t="shared" si="122"/>
        <v>0</v>
      </c>
      <c r="G1132" s="45" t="e">
        <f>IF(AND(C1132&lt;&gt;"",SUM(G$27:G1131)&lt;E$19),$E$19/$E$23,0)</f>
        <v>#N/A</v>
      </c>
      <c r="H1132" s="43">
        <f t="shared" si="123"/>
        <v>0</v>
      </c>
      <c r="I1132" s="43">
        <f t="shared" si="125"/>
        <v>0</v>
      </c>
      <c r="J1132" s="78" t="str">
        <f t="shared" si="124"/>
        <v>2114–2115</v>
      </c>
      <c r="K1132" s="78"/>
      <c r="L1132" s="89"/>
      <c r="M1132" s="78"/>
      <c r="N1132" s="87"/>
      <c r="O1132" s="79"/>
      <c r="Q1132" s="46"/>
    </row>
    <row r="1133" spans="1:17" s="40" customFormat="1" ht="20.25" customHeight="1" x14ac:dyDescent="0.2">
      <c r="A1133" s="41">
        <v>78407</v>
      </c>
      <c r="B1133" s="42">
        <f t="shared" si="120"/>
        <v>0</v>
      </c>
      <c r="C1133" s="117"/>
      <c r="D1133" s="43">
        <f t="shared" si="121"/>
        <v>0</v>
      </c>
      <c r="E1133" s="44">
        <f t="shared" si="119"/>
        <v>0</v>
      </c>
      <c r="F1133" s="43">
        <f t="shared" si="122"/>
        <v>0</v>
      </c>
      <c r="G1133" s="45" t="e">
        <f>IF(AND(C1133&lt;&gt;"",SUM(G$27:G1132)&lt;E$19),$E$19/$E$23,0)</f>
        <v>#N/A</v>
      </c>
      <c r="H1133" s="43">
        <f t="shared" si="123"/>
        <v>0</v>
      </c>
      <c r="I1133" s="43">
        <f t="shared" si="125"/>
        <v>0</v>
      </c>
      <c r="J1133" s="78" t="str">
        <f t="shared" si="124"/>
        <v>2114–2115</v>
      </c>
      <c r="K1133" s="78"/>
      <c r="L1133" s="89"/>
      <c r="M1133" s="78"/>
      <c r="N1133" s="87"/>
      <c r="O1133" s="79"/>
      <c r="Q1133" s="46"/>
    </row>
    <row r="1134" spans="1:17" s="40" customFormat="1" ht="20.25" customHeight="1" x14ac:dyDescent="0.2">
      <c r="A1134" s="41">
        <v>78437</v>
      </c>
      <c r="B1134" s="42">
        <f t="shared" si="120"/>
        <v>0</v>
      </c>
      <c r="C1134" s="117"/>
      <c r="D1134" s="43">
        <f t="shared" si="121"/>
        <v>0</v>
      </c>
      <c r="E1134" s="44">
        <f t="shared" si="119"/>
        <v>0</v>
      </c>
      <c r="F1134" s="43">
        <f t="shared" si="122"/>
        <v>0</v>
      </c>
      <c r="G1134" s="45" t="e">
        <f>IF(AND(C1134&lt;&gt;"",SUM(G$27:G1133)&lt;E$19),$E$19/$E$23,0)</f>
        <v>#N/A</v>
      </c>
      <c r="H1134" s="43">
        <f t="shared" si="123"/>
        <v>0</v>
      </c>
      <c r="I1134" s="43">
        <f t="shared" si="125"/>
        <v>0</v>
      </c>
      <c r="J1134" s="78" t="str">
        <f t="shared" si="124"/>
        <v>2114–2115</v>
      </c>
      <c r="K1134" s="78"/>
      <c r="L1134" s="89"/>
      <c r="M1134" s="78"/>
      <c r="N1134" s="87"/>
      <c r="O1134" s="79"/>
      <c r="Q1134" s="46"/>
    </row>
    <row r="1135" spans="1:17" s="40" customFormat="1" ht="20.25" customHeight="1" x14ac:dyDescent="0.2">
      <c r="A1135" s="41">
        <v>78468</v>
      </c>
      <c r="B1135" s="42">
        <f t="shared" si="120"/>
        <v>0</v>
      </c>
      <c r="C1135" s="117"/>
      <c r="D1135" s="43">
        <f t="shared" si="121"/>
        <v>0</v>
      </c>
      <c r="E1135" s="44">
        <f t="shared" si="119"/>
        <v>0</v>
      </c>
      <c r="F1135" s="43">
        <f t="shared" si="122"/>
        <v>0</v>
      </c>
      <c r="G1135" s="45" t="e">
        <f>IF(AND(C1135&lt;&gt;"",SUM(G$27:G1134)&lt;E$19),$E$19/$E$23,0)</f>
        <v>#N/A</v>
      </c>
      <c r="H1135" s="43">
        <f t="shared" si="123"/>
        <v>0</v>
      </c>
      <c r="I1135" s="43">
        <f t="shared" si="125"/>
        <v>0</v>
      </c>
      <c r="J1135" s="78" t="str">
        <f t="shared" si="124"/>
        <v>2114–2115</v>
      </c>
      <c r="K1135" s="78"/>
      <c r="L1135" s="89"/>
      <c r="M1135" s="78"/>
      <c r="N1135" s="87"/>
      <c r="O1135" s="79"/>
      <c r="Q1135" s="46"/>
    </row>
    <row r="1136" spans="1:17" s="40" customFormat="1" ht="20.25" customHeight="1" x14ac:dyDescent="0.2">
      <c r="A1136" s="41">
        <v>78498</v>
      </c>
      <c r="B1136" s="42">
        <f t="shared" si="120"/>
        <v>0</v>
      </c>
      <c r="C1136" s="117"/>
      <c r="D1136" s="43">
        <f t="shared" si="121"/>
        <v>0</v>
      </c>
      <c r="E1136" s="44">
        <f t="shared" si="119"/>
        <v>0</v>
      </c>
      <c r="F1136" s="43">
        <f t="shared" si="122"/>
        <v>0</v>
      </c>
      <c r="G1136" s="45" t="e">
        <f>IF(AND(C1136&lt;&gt;"",SUM(G$27:G1135)&lt;E$19),$E$19/$E$23,0)</f>
        <v>#N/A</v>
      </c>
      <c r="H1136" s="43">
        <f t="shared" si="123"/>
        <v>0</v>
      </c>
      <c r="I1136" s="43">
        <f t="shared" si="125"/>
        <v>0</v>
      </c>
      <c r="J1136" s="78" t="str">
        <f t="shared" si="124"/>
        <v>2114–2115</v>
      </c>
      <c r="K1136" s="78"/>
      <c r="L1136" s="89"/>
      <c r="M1136" s="78"/>
      <c r="N1136" s="87"/>
      <c r="O1136" s="79"/>
      <c r="Q1136" s="46"/>
    </row>
    <row r="1137" spans="1:17" s="40" customFormat="1" ht="20.25" customHeight="1" x14ac:dyDescent="0.2">
      <c r="A1137" s="41">
        <v>78529</v>
      </c>
      <c r="B1137" s="42">
        <f t="shared" si="120"/>
        <v>0</v>
      </c>
      <c r="C1137" s="117"/>
      <c r="D1137" s="43">
        <f t="shared" si="121"/>
        <v>0</v>
      </c>
      <c r="E1137" s="44">
        <f t="shared" si="119"/>
        <v>0</v>
      </c>
      <c r="F1137" s="43">
        <f t="shared" si="122"/>
        <v>0</v>
      </c>
      <c r="G1137" s="45" t="e">
        <f>IF(AND(C1137&lt;&gt;"",SUM(G$27:G1136)&lt;E$19),$E$19/$E$23,0)</f>
        <v>#N/A</v>
      </c>
      <c r="H1137" s="43">
        <f t="shared" si="123"/>
        <v>0</v>
      </c>
      <c r="I1137" s="43">
        <f t="shared" si="125"/>
        <v>0</v>
      </c>
      <c r="J1137" s="78" t="str">
        <f t="shared" si="124"/>
        <v>2114–2115</v>
      </c>
      <c r="K1137" s="78"/>
      <c r="L1137" s="89"/>
      <c r="M1137" s="78"/>
      <c r="N1137" s="87"/>
      <c r="O1137" s="79"/>
      <c r="Q1137" s="46"/>
    </row>
    <row r="1138" spans="1:17" s="40" customFormat="1" ht="20.25" customHeight="1" x14ac:dyDescent="0.2">
      <c r="A1138" s="41">
        <v>78560</v>
      </c>
      <c r="B1138" s="42">
        <f t="shared" si="120"/>
        <v>0</v>
      </c>
      <c r="C1138" s="117"/>
      <c r="D1138" s="43">
        <f t="shared" si="121"/>
        <v>0</v>
      </c>
      <c r="E1138" s="44">
        <f t="shared" si="119"/>
        <v>0</v>
      </c>
      <c r="F1138" s="43">
        <f t="shared" si="122"/>
        <v>0</v>
      </c>
      <c r="G1138" s="45" t="e">
        <f>IF(AND(C1138&lt;&gt;"",SUM(G$27:G1137)&lt;E$19),$E$19/$E$23,0)</f>
        <v>#N/A</v>
      </c>
      <c r="H1138" s="43">
        <f t="shared" si="123"/>
        <v>0</v>
      </c>
      <c r="I1138" s="43">
        <f t="shared" si="125"/>
        <v>0</v>
      </c>
      <c r="J1138" s="78" t="str">
        <f t="shared" si="124"/>
        <v>2114–2115</v>
      </c>
      <c r="K1138" s="78"/>
      <c r="L1138" s="89"/>
      <c r="M1138" s="78"/>
      <c r="N1138" s="87"/>
      <c r="O1138" s="79"/>
      <c r="Q1138" s="46"/>
    </row>
    <row r="1139" spans="1:17" s="40" customFormat="1" ht="20.25" customHeight="1" x14ac:dyDescent="0.2">
      <c r="A1139" s="41">
        <v>78588</v>
      </c>
      <c r="B1139" s="42">
        <f t="shared" si="120"/>
        <v>0</v>
      </c>
      <c r="C1139" s="117"/>
      <c r="D1139" s="43">
        <f t="shared" si="121"/>
        <v>0</v>
      </c>
      <c r="E1139" s="44">
        <f t="shared" si="119"/>
        <v>0</v>
      </c>
      <c r="F1139" s="43">
        <f t="shared" si="122"/>
        <v>0</v>
      </c>
      <c r="G1139" s="45" t="e">
        <f>IF(AND(C1139&lt;&gt;"",SUM(G$27:G1138)&lt;E$19),$E$19/$E$23,0)</f>
        <v>#N/A</v>
      </c>
      <c r="H1139" s="43">
        <f t="shared" si="123"/>
        <v>0</v>
      </c>
      <c r="I1139" s="43">
        <f t="shared" si="125"/>
        <v>0</v>
      </c>
      <c r="J1139" s="78" t="str">
        <f t="shared" si="124"/>
        <v>2114–2115</v>
      </c>
      <c r="K1139" s="78"/>
      <c r="L1139" s="89"/>
      <c r="M1139" s="78"/>
      <c r="N1139" s="87"/>
      <c r="O1139" s="79"/>
      <c r="Q1139" s="46"/>
    </row>
    <row r="1140" spans="1:17" s="40" customFormat="1" ht="20.25" customHeight="1" x14ac:dyDescent="0.2">
      <c r="A1140" s="41">
        <v>78619</v>
      </c>
      <c r="B1140" s="42">
        <f t="shared" si="120"/>
        <v>0</v>
      </c>
      <c r="C1140" s="117"/>
      <c r="D1140" s="43">
        <f t="shared" si="121"/>
        <v>0</v>
      </c>
      <c r="E1140" s="44">
        <f t="shared" si="119"/>
        <v>0</v>
      </c>
      <c r="F1140" s="43">
        <f t="shared" si="122"/>
        <v>0</v>
      </c>
      <c r="G1140" s="45" t="e">
        <f>IF(AND(C1140&lt;&gt;"",SUM(G$27:G1139)&lt;E$19),$E$19/$E$23,0)</f>
        <v>#N/A</v>
      </c>
      <c r="H1140" s="43">
        <f t="shared" si="123"/>
        <v>0</v>
      </c>
      <c r="I1140" s="43">
        <f t="shared" si="125"/>
        <v>0</v>
      </c>
      <c r="J1140" s="78" t="str">
        <f t="shared" si="124"/>
        <v>2114–2115</v>
      </c>
      <c r="K1140" s="78"/>
      <c r="L1140" s="89"/>
      <c r="M1140" s="78"/>
      <c r="N1140" s="87"/>
      <c r="O1140" s="79"/>
      <c r="Q1140" s="46"/>
    </row>
    <row r="1141" spans="1:17" s="40" customFormat="1" ht="20.25" customHeight="1" x14ac:dyDescent="0.2">
      <c r="A1141" s="41">
        <v>78649</v>
      </c>
      <c r="B1141" s="42">
        <f t="shared" si="120"/>
        <v>0</v>
      </c>
      <c r="C1141" s="117"/>
      <c r="D1141" s="43">
        <f t="shared" si="121"/>
        <v>0</v>
      </c>
      <c r="E1141" s="44">
        <f t="shared" si="119"/>
        <v>0</v>
      </c>
      <c r="F1141" s="43">
        <f t="shared" si="122"/>
        <v>0</v>
      </c>
      <c r="G1141" s="45" t="e">
        <f>IF(AND(C1141&lt;&gt;"",SUM(G$27:G1140)&lt;E$19),$E$19/$E$23,0)</f>
        <v>#N/A</v>
      </c>
      <c r="H1141" s="43">
        <f t="shared" si="123"/>
        <v>0</v>
      </c>
      <c r="I1141" s="43">
        <f t="shared" si="125"/>
        <v>0</v>
      </c>
      <c r="J1141" s="78" t="str">
        <f t="shared" si="124"/>
        <v>2114–2115</v>
      </c>
      <c r="K1141" s="78"/>
      <c r="L1141" s="89"/>
      <c r="M1141" s="78"/>
      <c r="N1141" s="87"/>
      <c r="O1141" s="79"/>
      <c r="Q1141" s="46"/>
    </row>
    <row r="1142" spans="1:17" s="40" customFormat="1" ht="20.25" customHeight="1" x14ac:dyDescent="0.2">
      <c r="A1142" s="41">
        <v>78680</v>
      </c>
      <c r="B1142" s="42">
        <f t="shared" si="120"/>
        <v>0</v>
      </c>
      <c r="C1142" s="117"/>
      <c r="D1142" s="43">
        <f t="shared" si="121"/>
        <v>0</v>
      </c>
      <c r="E1142" s="44">
        <f t="shared" si="119"/>
        <v>0</v>
      </c>
      <c r="F1142" s="43">
        <f t="shared" si="122"/>
        <v>0</v>
      </c>
      <c r="G1142" s="45" t="e">
        <f>IF(AND(C1142&lt;&gt;"",SUM(G$27:G1141)&lt;E$19),$E$19/$E$23,0)</f>
        <v>#N/A</v>
      </c>
      <c r="H1142" s="43">
        <f t="shared" si="123"/>
        <v>0</v>
      </c>
      <c r="I1142" s="43">
        <f t="shared" si="125"/>
        <v>0</v>
      </c>
      <c r="J1142" s="78" t="str">
        <f t="shared" si="124"/>
        <v>2114–2115</v>
      </c>
      <c r="K1142" s="78"/>
      <c r="L1142" s="89"/>
      <c r="M1142" s="78"/>
      <c r="N1142" s="87"/>
      <c r="O1142" s="79"/>
      <c r="Q1142" s="46"/>
    </row>
    <row r="1143" spans="1:17" s="40" customFormat="1" ht="20.25" customHeight="1" x14ac:dyDescent="0.2">
      <c r="A1143" s="41">
        <v>78710</v>
      </c>
      <c r="B1143" s="42">
        <f t="shared" si="120"/>
        <v>0</v>
      </c>
      <c r="C1143" s="117"/>
      <c r="D1143" s="43">
        <f t="shared" si="121"/>
        <v>0</v>
      </c>
      <c r="E1143" s="44">
        <f t="shared" si="119"/>
        <v>0</v>
      </c>
      <c r="F1143" s="43">
        <f t="shared" si="122"/>
        <v>0</v>
      </c>
      <c r="G1143" s="45" t="e">
        <f>IF(AND(C1143&lt;&gt;"",SUM(G$27:G1142)&lt;E$19),$E$19/$E$23,0)</f>
        <v>#N/A</v>
      </c>
      <c r="H1143" s="43">
        <f t="shared" si="123"/>
        <v>0</v>
      </c>
      <c r="I1143" s="43">
        <f t="shared" si="125"/>
        <v>0</v>
      </c>
      <c r="J1143" s="78" t="str">
        <f t="shared" si="124"/>
        <v>2115–2116</v>
      </c>
      <c r="K1143" s="78"/>
      <c r="L1143" s="89"/>
      <c r="M1143" s="78"/>
      <c r="N1143" s="87"/>
      <c r="O1143" s="79"/>
      <c r="Q1143" s="46"/>
    </row>
    <row r="1144" spans="1:17" s="40" customFormat="1" ht="20.25" customHeight="1" x14ac:dyDescent="0.2">
      <c r="A1144" s="41">
        <v>78741</v>
      </c>
      <c r="B1144" s="42">
        <f t="shared" si="120"/>
        <v>0</v>
      </c>
      <c r="C1144" s="117"/>
      <c r="D1144" s="43">
        <f t="shared" si="121"/>
        <v>0</v>
      </c>
      <c r="E1144" s="44">
        <f t="shared" si="119"/>
        <v>0</v>
      </c>
      <c r="F1144" s="43">
        <f t="shared" si="122"/>
        <v>0</v>
      </c>
      <c r="G1144" s="45" t="e">
        <f>IF(AND(C1144&lt;&gt;"",SUM(G$27:G1143)&lt;E$19),$E$19/$E$23,0)</f>
        <v>#N/A</v>
      </c>
      <c r="H1144" s="43">
        <f t="shared" si="123"/>
        <v>0</v>
      </c>
      <c r="I1144" s="43">
        <f t="shared" si="125"/>
        <v>0</v>
      </c>
      <c r="J1144" s="78" t="str">
        <f t="shared" si="124"/>
        <v>2115–2116</v>
      </c>
      <c r="K1144" s="78"/>
      <c r="L1144" s="89"/>
      <c r="M1144" s="78"/>
      <c r="N1144" s="87"/>
      <c r="O1144" s="79"/>
      <c r="Q1144" s="46"/>
    </row>
    <row r="1145" spans="1:17" s="40" customFormat="1" ht="20.25" customHeight="1" x14ac:dyDescent="0.2">
      <c r="A1145" s="41">
        <v>78772</v>
      </c>
      <c r="B1145" s="42">
        <f t="shared" si="120"/>
        <v>0</v>
      </c>
      <c r="C1145" s="117"/>
      <c r="D1145" s="43">
        <f t="shared" si="121"/>
        <v>0</v>
      </c>
      <c r="E1145" s="44">
        <f t="shared" si="119"/>
        <v>0</v>
      </c>
      <c r="F1145" s="43">
        <f t="shared" si="122"/>
        <v>0</v>
      </c>
      <c r="G1145" s="45" t="e">
        <f>IF(AND(C1145&lt;&gt;"",SUM(G$27:G1144)&lt;E$19),$E$19/$E$23,0)</f>
        <v>#N/A</v>
      </c>
      <c r="H1145" s="43">
        <f t="shared" si="123"/>
        <v>0</v>
      </c>
      <c r="I1145" s="43">
        <f t="shared" si="125"/>
        <v>0</v>
      </c>
      <c r="J1145" s="78" t="str">
        <f t="shared" si="124"/>
        <v>2115–2116</v>
      </c>
      <c r="K1145" s="78"/>
      <c r="L1145" s="89"/>
      <c r="M1145" s="78"/>
      <c r="N1145" s="87"/>
      <c r="O1145" s="79"/>
      <c r="Q1145" s="46"/>
    </row>
    <row r="1146" spans="1:17" s="40" customFormat="1" ht="20.25" customHeight="1" x14ac:dyDescent="0.2">
      <c r="A1146" s="41">
        <v>78802</v>
      </c>
      <c r="B1146" s="42">
        <f t="shared" si="120"/>
        <v>0</v>
      </c>
      <c r="C1146" s="117"/>
      <c r="D1146" s="43">
        <f t="shared" si="121"/>
        <v>0</v>
      </c>
      <c r="E1146" s="44">
        <f t="shared" si="119"/>
        <v>0</v>
      </c>
      <c r="F1146" s="43">
        <f t="shared" si="122"/>
        <v>0</v>
      </c>
      <c r="G1146" s="45" t="e">
        <f>IF(AND(C1146&lt;&gt;"",SUM(G$27:G1145)&lt;E$19),$E$19/$E$23,0)</f>
        <v>#N/A</v>
      </c>
      <c r="H1146" s="43">
        <f t="shared" si="123"/>
        <v>0</v>
      </c>
      <c r="I1146" s="43">
        <f t="shared" si="125"/>
        <v>0</v>
      </c>
      <c r="J1146" s="78" t="str">
        <f t="shared" si="124"/>
        <v>2115–2116</v>
      </c>
      <c r="K1146" s="78"/>
      <c r="L1146" s="89"/>
      <c r="M1146" s="78"/>
      <c r="N1146" s="87"/>
      <c r="O1146" s="79"/>
      <c r="Q1146" s="46"/>
    </row>
    <row r="1147" spans="1:17" s="40" customFormat="1" ht="20.25" customHeight="1" x14ac:dyDescent="0.2">
      <c r="A1147" s="41">
        <v>78833</v>
      </c>
      <c r="B1147" s="42">
        <f t="shared" si="120"/>
        <v>0</v>
      </c>
      <c r="C1147" s="117"/>
      <c r="D1147" s="43">
        <f t="shared" si="121"/>
        <v>0</v>
      </c>
      <c r="E1147" s="44">
        <f t="shared" si="119"/>
        <v>0</v>
      </c>
      <c r="F1147" s="43">
        <f t="shared" si="122"/>
        <v>0</v>
      </c>
      <c r="G1147" s="45" t="e">
        <f>IF(AND(C1147&lt;&gt;"",SUM(G$27:G1146)&lt;E$19),$E$19/$E$23,0)</f>
        <v>#N/A</v>
      </c>
      <c r="H1147" s="43">
        <f t="shared" si="123"/>
        <v>0</v>
      </c>
      <c r="I1147" s="43">
        <f t="shared" si="125"/>
        <v>0</v>
      </c>
      <c r="J1147" s="78" t="str">
        <f t="shared" si="124"/>
        <v>2115–2116</v>
      </c>
      <c r="K1147" s="78"/>
      <c r="L1147" s="89"/>
      <c r="M1147" s="78"/>
      <c r="N1147" s="87"/>
      <c r="O1147" s="79"/>
      <c r="Q1147" s="46"/>
    </row>
    <row r="1148" spans="1:17" s="40" customFormat="1" ht="20.25" customHeight="1" x14ac:dyDescent="0.2">
      <c r="A1148" s="41">
        <v>78863</v>
      </c>
      <c r="B1148" s="42">
        <f t="shared" si="120"/>
        <v>0</v>
      </c>
      <c r="C1148" s="117"/>
      <c r="D1148" s="43">
        <f t="shared" si="121"/>
        <v>0</v>
      </c>
      <c r="E1148" s="44">
        <f t="shared" si="119"/>
        <v>0</v>
      </c>
      <c r="F1148" s="43">
        <f t="shared" si="122"/>
        <v>0</v>
      </c>
      <c r="G1148" s="45" t="e">
        <f>IF(AND(C1148&lt;&gt;"",SUM(G$27:G1147)&lt;E$19),$E$19/$E$23,0)</f>
        <v>#N/A</v>
      </c>
      <c r="H1148" s="43">
        <f t="shared" si="123"/>
        <v>0</v>
      </c>
      <c r="I1148" s="43">
        <f t="shared" si="125"/>
        <v>0</v>
      </c>
      <c r="J1148" s="78" t="str">
        <f t="shared" si="124"/>
        <v>2115–2116</v>
      </c>
      <c r="K1148" s="78"/>
      <c r="L1148" s="89"/>
      <c r="M1148" s="78"/>
      <c r="N1148" s="87"/>
      <c r="O1148" s="79"/>
      <c r="Q1148" s="46"/>
    </row>
    <row r="1149" spans="1:17" s="40" customFormat="1" ht="20.25" customHeight="1" x14ac:dyDescent="0.2">
      <c r="A1149" s="41">
        <v>78894</v>
      </c>
      <c r="B1149" s="42">
        <f t="shared" si="120"/>
        <v>0</v>
      </c>
      <c r="C1149" s="117"/>
      <c r="D1149" s="43">
        <f t="shared" si="121"/>
        <v>0</v>
      </c>
      <c r="E1149" s="44">
        <f t="shared" si="119"/>
        <v>0</v>
      </c>
      <c r="F1149" s="43">
        <f t="shared" si="122"/>
        <v>0</v>
      </c>
      <c r="G1149" s="45" t="e">
        <f>IF(AND(C1149&lt;&gt;"",SUM(G$27:G1148)&lt;E$19),$E$19/$E$23,0)</f>
        <v>#N/A</v>
      </c>
      <c r="H1149" s="43">
        <f t="shared" si="123"/>
        <v>0</v>
      </c>
      <c r="I1149" s="43">
        <f t="shared" si="125"/>
        <v>0</v>
      </c>
      <c r="J1149" s="78" t="str">
        <f t="shared" si="124"/>
        <v>2115–2116</v>
      </c>
      <c r="K1149" s="78"/>
      <c r="L1149" s="89"/>
      <c r="M1149" s="78"/>
      <c r="N1149" s="87"/>
      <c r="O1149" s="79"/>
      <c r="Q1149" s="46"/>
    </row>
    <row r="1150" spans="1:17" s="40" customFormat="1" ht="20.25" customHeight="1" x14ac:dyDescent="0.2">
      <c r="A1150" s="41">
        <v>78925</v>
      </c>
      <c r="B1150" s="42">
        <f t="shared" si="120"/>
        <v>0</v>
      </c>
      <c r="C1150" s="117"/>
      <c r="D1150" s="43">
        <f t="shared" si="121"/>
        <v>0</v>
      </c>
      <c r="E1150" s="44">
        <f t="shared" si="119"/>
        <v>0</v>
      </c>
      <c r="F1150" s="43">
        <f t="shared" si="122"/>
        <v>0</v>
      </c>
      <c r="G1150" s="45" t="e">
        <f>IF(AND(C1150&lt;&gt;"",SUM(G$27:G1149)&lt;E$19),$E$19/$E$23,0)</f>
        <v>#N/A</v>
      </c>
      <c r="H1150" s="43">
        <f t="shared" si="123"/>
        <v>0</v>
      </c>
      <c r="I1150" s="43">
        <f t="shared" si="125"/>
        <v>0</v>
      </c>
      <c r="J1150" s="78" t="str">
        <f t="shared" si="124"/>
        <v>2115–2116</v>
      </c>
      <c r="K1150" s="78"/>
      <c r="L1150" s="89"/>
      <c r="M1150" s="78"/>
      <c r="N1150" s="87"/>
      <c r="O1150" s="79"/>
      <c r="Q1150" s="46"/>
    </row>
    <row r="1151" spans="1:17" s="40" customFormat="1" ht="20.25" customHeight="1" x14ac:dyDescent="0.2">
      <c r="A1151" s="41">
        <v>78954</v>
      </c>
      <c r="B1151" s="42">
        <f t="shared" si="120"/>
        <v>0</v>
      </c>
      <c r="C1151" s="117"/>
      <c r="D1151" s="43">
        <f t="shared" si="121"/>
        <v>0</v>
      </c>
      <c r="E1151" s="44">
        <f t="shared" si="119"/>
        <v>0</v>
      </c>
      <c r="F1151" s="43">
        <f t="shared" si="122"/>
        <v>0</v>
      </c>
      <c r="G1151" s="45" t="e">
        <f>IF(AND(C1151&lt;&gt;"",SUM(G$27:G1150)&lt;E$19),$E$19/$E$23,0)</f>
        <v>#N/A</v>
      </c>
      <c r="H1151" s="43">
        <f t="shared" si="123"/>
        <v>0</v>
      </c>
      <c r="I1151" s="43">
        <f t="shared" si="125"/>
        <v>0</v>
      </c>
      <c r="J1151" s="78" t="str">
        <f t="shared" si="124"/>
        <v>2115–2116</v>
      </c>
      <c r="K1151" s="78"/>
      <c r="L1151" s="89"/>
      <c r="M1151" s="78"/>
      <c r="N1151" s="87"/>
      <c r="O1151" s="79"/>
      <c r="Q1151" s="46"/>
    </row>
    <row r="1152" spans="1:17" s="40" customFormat="1" ht="20.25" customHeight="1" x14ac:dyDescent="0.2">
      <c r="A1152" s="41">
        <v>78985</v>
      </c>
      <c r="B1152" s="42">
        <f t="shared" si="120"/>
        <v>0</v>
      </c>
      <c r="C1152" s="117"/>
      <c r="D1152" s="43">
        <f t="shared" si="121"/>
        <v>0</v>
      </c>
      <c r="E1152" s="44">
        <f t="shared" si="119"/>
        <v>0</v>
      </c>
      <c r="F1152" s="43">
        <f t="shared" si="122"/>
        <v>0</v>
      </c>
      <c r="G1152" s="45" t="e">
        <f>IF(AND(C1152&lt;&gt;"",SUM(G$27:G1151)&lt;E$19),$E$19/$E$23,0)</f>
        <v>#N/A</v>
      </c>
      <c r="H1152" s="43">
        <f t="shared" si="123"/>
        <v>0</v>
      </c>
      <c r="I1152" s="43">
        <f t="shared" si="125"/>
        <v>0</v>
      </c>
      <c r="J1152" s="78" t="str">
        <f t="shared" si="124"/>
        <v>2115–2116</v>
      </c>
      <c r="K1152" s="78"/>
      <c r="L1152" s="89"/>
      <c r="M1152" s="78"/>
      <c r="N1152" s="87"/>
      <c r="O1152" s="79"/>
      <c r="Q1152" s="46"/>
    </row>
    <row r="1153" spans="1:17" s="40" customFormat="1" ht="20.25" customHeight="1" x14ac:dyDescent="0.2">
      <c r="A1153" s="41">
        <v>79015</v>
      </c>
      <c r="B1153" s="42">
        <f t="shared" si="120"/>
        <v>0</v>
      </c>
      <c r="C1153" s="117"/>
      <c r="D1153" s="43">
        <f t="shared" si="121"/>
        <v>0</v>
      </c>
      <c r="E1153" s="44">
        <f t="shared" si="119"/>
        <v>0</v>
      </c>
      <c r="F1153" s="43">
        <f t="shared" si="122"/>
        <v>0</v>
      </c>
      <c r="G1153" s="45" t="e">
        <f>IF(AND(C1153&lt;&gt;"",SUM(G$27:G1152)&lt;E$19),$E$19/$E$23,0)</f>
        <v>#N/A</v>
      </c>
      <c r="H1153" s="43">
        <f t="shared" si="123"/>
        <v>0</v>
      </c>
      <c r="I1153" s="43">
        <f t="shared" si="125"/>
        <v>0</v>
      </c>
      <c r="J1153" s="78" t="str">
        <f t="shared" si="124"/>
        <v>2115–2116</v>
      </c>
      <c r="K1153" s="78"/>
      <c r="L1153" s="89"/>
      <c r="M1153" s="78"/>
      <c r="N1153" s="87"/>
      <c r="O1153" s="79"/>
      <c r="Q1153" s="46"/>
    </row>
    <row r="1154" spans="1:17" s="40" customFormat="1" ht="20.25" customHeight="1" x14ac:dyDescent="0.2">
      <c r="A1154" s="41">
        <v>79046</v>
      </c>
      <c r="B1154" s="42">
        <f t="shared" si="120"/>
        <v>0</v>
      </c>
      <c r="C1154" s="117"/>
      <c r="D1154" s="43">
        <f t="shared" si="121"/>
        <v>0</v>
      </c>
      <c r="E1154" s="44">
        <f t="shared" si="119"/>
        <v>0</v>
      </c>
      <c r="F1154" s="43">
        <f t="shared" si="122"/>
        <v>0</v>
      </c>
      <c r="G1154" s="45" t="e">
        <f>IF(AND(C1154&lt;&gt;"",SUM(G$27:G1153)&lt;E$19),$E$19/$E$23,0)</f>
        <v>#N/A</v>
      </c>
      <c r="H1154" s="43">
        <f t="shared" si="123"/>
        <v>0</v>
      </c>
      <c r="I1154" s="43">
        <f t="shared" si="125"/>
        <v>0</v>
      </c>
      <c r="J1154" s="78" t="str">
        <f t="shared" si="124"/>
        <v>2115–2116</v>
      </c>
      <c r="K1154" s="78"/>
      <c r="L1154" s="89"/>
      <c r="M1154" s="78"/>
      <c r="N1154" s="87"/>
      <c r="O1154" s="79"/>
      <c r="Q1154" s="46"/>
    </row>
    <row r="1155" spans="1:17" s="40" customFormat="1" ht="20.25" customHeight="1" x14ac:dyDescent="0.2">
      <c r="A1155" s="41">
        <v>79076</v>
      </c>
      <c r="B1155" s="42">
        <f t="shared" si="120"/>
        <v>0</v>
      </c>
      <c r="C1155" s="117"/>
      <c r="D1155" s="43">
        <f t="shared" si="121"/>
        <v>0</v>
      </c>
      <c r="E1155" s="44">
        <f t="shared" si="119"/>
        <v>0</v>
      </c>
      <c r="F1155" s="43">
        <f t="shared" si="122"/>
        <v>0</v>
      </c>
      <c r="G1155" s="45" t="e">
        <f>IF(AND(C1155&lt;&gt;"",SUM(G$27:G1154)&lt;E$19),$E$19/$E$23,0)</f>
        <v>#N/A</v>
      </c>
      <c r="H1155" s="43">
        <f t="shared" si="123"/>
        <v>0</v>
      </c>
      <c r="I1155" s="43">
        <f t="shared" si="125"/>
        <v>0</v>
      </c>
      <c r="J1155" s="78" t="str">
        <f t="shared" si="124"/>
        <v>2116–2117</v>
      </c>
      <c r="K1155" s="78"/>
      <c r="L1155" s="89"/>
      <c r="M1155" s="78"/>
      <c r="N1155" s="87"/>
      <c r="O1155" s="79"/>
      <c r="Q1155" s="46"/>
    </row>
    <row r="1156" spans="1:17" s="40" customFormat="1" ht="20.25" customHeight="1" x14ac:dyDescent="0.2">
      <c r="A1156" s="41">
        <v>79107</v>
      </c>
      <c r="B1156" s="42">
        <f t="shared" si="120"/>
        <v>0</v>
      </c>
      <c r="C1156" s="117"/>
      <c r="D1156" s="43">
        <f t="shared" si="121"/>
        <v>0</v>
      </c>
      <c r="E1156" s="44">
        <f t="shared" si="119"/>
        <v>0</v>
      </c>
      <c r="F1156" s="43">
        <f t="shared" si="122"/>
        <v>0</v>
      </c>
      <c r="G1156" s="45" t="e">
        <f>IF(AND(C1156&lt;&gt;"",SUM(G$27:G1155)&lt;E$19),$E$19/$E$23,0)</f>
        <v>#N/A</v>
      </c>
      <c r="H1156" s="43">
        <f t="shared" si="123"/>
        <v>0</v>
      </c>
      <c r="I1156" s="43">
        <f t="shared" si="125"/>
        <v>0</v>
      </c>
      <c r="J1156" s="78" t="str">
        <f t="shared" si="124"/>
        <v>2116–2117</v>
      </c>
      <c r="K1156" s="78"/>
      <c r="L1156" s="89"/>
      <c r="M1156" s="78"/>
      <c r="N1156" s="87"/>
      <c r="O1156" s="79"/>
      <c r="Q1156" s="46"/>
    </row>
    <row r="1157" spans="1:17" s="40" customFormat="1" ht="20.25" customHeight="1" x14ac:dyDescent="0.2">
      <c r="A1157" s="41">
        <v>79138</v>
      </c>
      <c r="B1157" s="42">
        <f t="shared" si="120"/>
        <v>0</v>
      </c>
      <c r="C1157" s="117"/>
      <c r="D1157" s="43">
        <f t="shared" si="121"/>
        <v>0</v>
      </c>
      <c r="E1157" s="44">
        <f t="shared" si="119"/>
        <v>0</v>
      </c>
      <c r="F1157" s="43">
        <f t="shared" si="122"/>
        <v>0</v>
      </c>
      <c r="G1157" s="45" t="e">
        <f>IF(AND(C1157&lt;&gt;"",SUM(G$27:G1156)&lt;E$19),$E$19/$E$23,0)</f>
        <v>#N/A</v>
      </c>
      <c r="H1157" s="43">
        <f t="shared" si="123"/>
        <v>0</v>
      </c>
      <c r="I1157" s="43">
        <f t="shared" si="125"/>
        <v>0</v>
      </c>
      <c r="J1157" s="78" t="str">
        <f t="shared" si="124"/>
        <v>2116–2117</v>
      </c>
      <c r="K1157" s="78"/>
      <c r="L1157" s="89"/>
      <c r="M1157" s="78"/>
      <c r="N1157" s="87"/>
      <c r="O1157" s="79"/>
      <c r="Q1157" s="46"/>
    </row>
    <row r="1158" spans="1:17" s="40" customFormat="1" ht="20.25" customHeight="1" x14ac:dyDescent="0.2">
      <c r="A1158" s="41">
        <v>79168</v>
      </c>
      <c r="B1158" s="42">
        <f t="shared" si="120"/>
        <v>0</v>
      </c>
      <c r="C1158" s="117"/>
      <c r="D1158" s="43">
        <f t="shared" si="121"/>
        <v>0</v>
      </c>
      <c r="E1158" s="44">
        <f t="shared" si="119"/>
        <v>0</v>
      </c>
      <c r="F1158" s="43">
        <f t="shared" si="122"/>
        <v>0</v>
      </c>
      <c r="G1158" s="45" t="e">
        <f>IF(AND(C1158&lt;&gt;"",SUM(G$27:G1157)&lt;E$19),$E$19/$E$23,0)</f>
        <v>#N/A</v>
      </c>
      <c r="H1158" s="43">
        <f t="shared" si="123"/>
        <v>0</v>
      </c>
      <c r="I1158" s="43">
        <f t="shared" si="125"/>
        <v>0</v>
      </c>
      <c r="J1158" s="78" t="str">
        <f t="shared" si="124"/>
        <v>2116–2117</v>
      </c>
      <c r="K1158" s="78"/>
      <c r="L1158" s="89"/>
      <c r="M1158" s="78"/>
      <c r="N1158" s="87"/>
      <c r="O1158" s="79"/>
      <c r="Q1158" s="46"/>
    </row>
    <row r="1159" spans="1:17" s="40" customFormat="1" ht="20.25" customHeight="1" x14ac:dyDescent="0.2">
      <c r="A1159" s="41">
        <v>79199</v>
      </c>
      <c r="B1159" s="42">
        <f t="shared" si="120"/>
        <v>0</v>
      </c>
      <c r="C1159" s="117"/>
      <c r="D1159" s="43">
        <f t="shared" si="121"/>
        <v>0</v>
      </c>
      <c r="E1159" s="44">
        <f t="shared" si="119"/>
        <v>0</v>
      </c>
      <c r="F1159" s="43">
        <f t="shared" si="122"/>
        <v>0</v>
      </c>
      <c r="G1159" s="45" t="e">
        <f>IF(AND(C1159&lt;&gt;"",SUM(G$27:G1158)&lt;E$19),$E$19/$E$23,0)</f>
        <v>#N/A</v>
      </c>
      <c r="H1159" s="43">
        <f t="shared" si="123"/>
        <v>0</v>
      </c>
      <c r="I1159" s="43">
        <f t="shared" si="125"/>
        <v>0</v>
      </c>
      <c r="J1159" s="78" t="str">
        <f t="shared" si="124"/>
        <v>2116–2117</v>
      </c>
      <c r="K1159" s="78"/>
      <c r="L1159" s="89"/>
      <c r="M1159" s="78"/>
      <c r="N1159" s="87"/>
      <c r="O1159" s="79"/>
      <c r="Q1159" s="46"/>
    </row>
    <row r="1160" spans="1:17" s="40" customFormat="1" ht="20.25" customHeight="1" x14ac:dyDescent="0.2">
      <c r="A1160" s="41">
        <v>79229</v>
      </c>
      <c r="B1160" s="42">
        <f t="shared" si="120"/>
        <v>0</v>
      </c>
      <c r="C1160" s="117"/>
      <c r="D1160" s="43">
        <f t="shared" si="121"/>
        <v>0</v>
      </c>
      <c r="E1160" s="44">
        <f t="shared" si="119"/>
        <v>0</v>
      </c>
      <c r="F1160" s="43">
        <f t="shared" si="122"/>
        <v>0</v>
      </c>
      <c r="G1160" s="45" t="e">
        <f>IF(AND(C1160&lt;&gt;"",SUM(G$27:G1159)&lt;E$19),$E$19/$E$23,0)</f>
        <v>#N/A</v>
      </c>
      <c r="H1160" s="43">
        <f t="shared" si="123"/>
        <v>0</v>
      </c>
      <c r="I1160" s="43">
        <f t="shared" si="125"/>
        <v>0</v>
      </c>
      <c r="J1160" s="78" t="str">
        <f t="shared" si="124"/>
        <v>2116–2117</v>
      </c>
      <c r="K1160" s="78"/>
      <c r="L1160" s="89"/>
      <c r="M1160" s="78"/>
      <c r="N1160" s="87"/>
      <c r="O1160" s="79"/>
      <c r="Q1160" s="46"/>
    </row>
    <row r="1161" spans="1:17" s="40" customFormat="1" ht="20.25" customHeight="1" x14ac:dyDescent="0.2">
      <c r="A1161" s="41">
        <v>79260</v>
      </c>
      <c r="B1161" s="42">
        <f t="shared" si="120"/>
        <v>0</v>
      </c>
      <c r="C1161" s="117"/>
      <c r="D1161" s="43">
        <f t="shared" si="121"/>
        <v>0</v>
      </c>
      <c r="E1161" s="44">
        <f t="shared" si="119"/>
        <v>0</v>
      </c>
      <c r="F1161" s="43">
        <f t="shared" si="122"/>
        <v>0</v>
      </c>
      <c r="G1161" s="45" t="e">
        <f>IF(AND(C1161&lt;&gt;"",SUM(G$27:G1160)&lt;E$19),$E$19/$E$23,0)</f>
        <v>#N/A</v>
      </c>
      <c r="H1161" s="43">
        <f t="shared" si="123"/>
        <v>0</v>
      </c>
      <c r="I1161" s="43">
        <f t="shared" si="125"/>
        <v>0</v>
      </c>
      <c r="J1161" s="78" t="str">
        <f t="shared" si="124"/>
        <v>2116–2117</v>
      </c>
      <c r="K1161" s="78"/>
      <c r="L1161" s="89"/>
      <c r="M1161" s="78"/>
      <c r="N1161" s="87"/>
      <c r="O1161" s="79"/>
      <c r="Q1161" s="46"/>
    </row>
    <row r="1162" spans="1:17" s="40" customFormat="1" ht="20.25" customHeight="1" x14ac:dyDescent="0.2">
      <c r="A1162" s="41">
        <v>79291</v>
      </c>
      <c r="B1162" s="42">
        <f t="shared" si="120"/>
        <v>0</v>
      </c>
      <c r="C1162" s="117"/>
      <c r="D1162" s="43">
        <f t="shared" si="121"/>
        <v>0</v>
      </c>
      <c r="E1162" s="44">
        <f t="shared" si="119"/>
        <v>0</v>
      </c>
      <c r="F1162" s="43">
        <f t="shared" si="122"/>
        <v>0</v>
      </c>
      <c r="G1162" s="45" t="e">
        <f>IF(AND(C1162&lt;&gt;"",SUM(G$27:G1161)&lt;E$19),$E$19/$E$23,0)</f>
        <v>#N/A</v>
      </c>
      <c r="H1162" s="43">
        <f t="shared" si="123"/>
        <v>0</v>
      </c>
      <c r="I1162" s="43">
        <f t="shared" si="125"/>
        <v>0</v>
      </c>
      <c r="J1162" s="78" t="str">
        <f t="shared" si="124"/>
        <v>2116–2117</v>
      </c>
      <c r="K1162" s="78"/>
      <c r="L1162" s="89"/>
      <c r="M1162" s="78"/>
      <c r="N1162" s="87"/>
      <c r="O1162" s="79"/>
      <c r="Q1162" s="46"/>
    </row>
    <row r="1163" spans="1:17" s="40" customFormat="1" ht="20.25" customHeight="1" x14ac:dyDescent="0.2">
      <c r="A1163" s="41">
        <v>79319</v>
      </c>
      <c r="B1163" s="42">
        <f t="shared" si="120"/>
        <v>0</v>
      </c>
      <c r="C1163" s="117"/>
      <c r="D1163" s="43">
        <f t="shared" si="121"/>
        <v>0</v>
      </c>
      <c r="E1163" s="44">
        <f t="shared" si="119"/>
        <v>0</v>
      </c>
      <c r="F1163" s="43">
        <f t="shared" si="122"/>
        <v>0</v>
      </c>
      <c r="G1163" s="45" t="e">
        <f>IF(AND(C1163&lt;&gt;"",SUM(G$27:G1162)&lt;E$19),$E$19/$E$23,0)</f>
        <v>#N/A</v>
      </c>
      <c r="H1163" s="43">
        <f t="shared" si="123"/>
        <v>0</v>
      </c>
      <c r="I1163" s="43">
        <f t="shared" si="125"/>
        <v>0</v>
      </c>
      <c r="J1163" s="78" t="str">
        <f t="shared" si="124"/>
        <v>2116–2117</v>
      </c>
      <c r="K1163" s="78"/>
      <c r="L1163" s="89"/>
      <c r="M1163" s="78"/>
      <c r="N1163" s="87"/>
      <c r="O1163" s="79"/>
      <c r="Q1163" s="46"/>
    </row>
    <row r="1164" spans="1:17" s="40" customFormat="1" ht="20.25" customHeight="1" x14ac:dyDescent="0.2">
      <c r="A1164" s="41">
        <v>79350</v>
      </c>
      <c r="B1164" s="42">
        <f t="shared" si="120"/>
        <v>0</v>
      </c>
      <c r="C1164" s="117"/>
      <c r="D1164" s="43">
        <f t="shared" si="121"/>
        <v>0</v>
      </c>
      <c r="E1164" s="44">
        <f t="shared" si="119"/>
        <v>0</v>
      </c>
      <c r="F1164" s="43">
        <f t="shared" si="122"/>
        <v>0</v>
      </c>
      <c r="G1164" s="45" t="e">
        <f>IF(AND(C1164&lt;&gt;"",SUM(G$27:G1163)&lt;E$19),$E$19/$E$23,0)</f>
        <v>#N/A</v>
      </c>
      <c r="H1164" s="43">
        <f t="shared" si="123"/>
        <v>0</v>
      </c>
      <c r="I1164" s="43">
        <f t="shared" si="125"/>
        <v>0</v>
      </c>
      <c r="J1164" s="78" t="str">
        <f t="shared" si="124"/>
        <v>2116–2117</v>
      </c>
      <c r="K1164" s="78"/>
      <c r="L1164" s="89"/>
      <c r="M1164" s="78"/>
      <c r="N1164" s="87"/>
      <c r="O1164" s="79"/>
      <c r="Q1164" s="46"/>
    </row>
    <row r="1165" spans="1:17" s="40" customFormat="1" ht="20.25" customHeight="1" x14ac:dyDescent="0.2">
      <c r="A1165" s="41">
        <v>79380</v>
      </c>
      <c r="B1165" s="42">
        <f t="shared" si="120"/>
        <v>0</v>
      </c>
      <c r="C1165" s="117"/>
      <c r="D1165" s="43">
        <f t="shared" si="121"/>
        <v>0</v>
      </c>
      <c r="E1165" s="44">
        <f t="shared" si="119"/>
        <v>0</v>
      </c>
      <c r="F1165" s="43">
        <f t="shared" si="122"/>
        <v>0</v>
      </c>
      <c r="G1165" s="45" t="e">
        <f>IF(AND(C1165&lt;&gt;"",SUM(G$27:G1164)&lt;E$19),$E$19/$E$23,0)</f>
        <v>#N/A</v>
      </c>
      <c r="H1165" s="43">
        <f t="shared" si="123"/>
        <v>0</v>
      </c>
      <c r="I1165" s="43">
        <f t="shared" si="125"/>
        <v>0</v>
      </c>
      <c r="J1165" s="78" t="str">
        <f t="shared" si="124"/>
        <v>2116–2117</v>
      </c>
      <c r="K1165" s="78"/>
      <c r="L1165" s="89"/>
      <c r="M1165" s="78"/>
      <c r="N1165" s="87"/>
      <c r="O1165" s="79"/>
      <c r="Q1165" s="46"/>
    </row>
    <row r="1166" spans="1:17" s="40" customFormat="1" ht="20.25" customHeight="1" x14ac:dyDescent="0.2">
      <c r="A1166" s="41">
        <v>79411</v>
      </c>
      <c r="B1166" s="42">
        <f t="shared" si="120"/>
        <v>0</v>
      </c>
      <c r="C1166" s="117"/>
      <c r="D1166" s="43">
        <f t="shared" si="121"/>
        <v>0</v>
      </c>
      <c r="E1166" s="44">
        <f t="shared" si="119"/>
        <v>0</v>
      </c>
      <c r="F1166" s="43">
        <f t="shared" si="122"/>
        <v>0</v>
      </c>
      <c r="G1166" s="45" t="e">
        <f>IF(AND(C1166&lt;&gt;"",SUM(G$27:G1165)&lt;E$19),$E$19/$E$23,0)</f>
        <v>#N/A</v>
      </c>
      <c r="H1166" s="43">
        <f t="shared" si="123"/>
        <v>0</v>
      </c>
      <c r="I1166" s="43">
        <f t="shared" si="125"/>
        <v>0</v>
      </c>
      <c r="J1166" s="78" t="str">
        <f t="shared" si="124"/>
        <v>2116–2117</v>
      </c>
      <c r="K1166" s="78"/>
      <c r="L1166" s="89"/>
      <c r="M1166" s="78"/>
      <c r="N1166" s="87"/>
      <c r="O1166" s="79"/>
      <c r="Q1166" s="46"/>
    </row>
    <row r="1167" spans="1:17" s="40" customFormat="1" ht="20.25" customHeight="1" x14ac:dyDescent="0.2">
      <c r="A1167" s="41">
        <v>79441</v>
      </c>
      <c r="B1167" s="42">
        <f t="shared" si="120"/>
        <v>0</v>
      </c>
      <c r="C1167" s="117"/>
      <c r="D1167" s="43">
        <f t="shared" si="121"/>
        <v>0</v>
      </c>
      <c r="E1167" s="44">
        <f t="shared" si="119"/>
        <v>0</v>
      </c>
      <c r="F1167" s="43">
        <f t="shared" si="122"/>
        <v>0</v>
      </c>
      <c r="G1167" s="45" t="e">
        <f>IF(AND(C1167&lt;&gt;"",SUM(G$27:G1166)&lt;E$19),$E$19/$E$23,0)</f>
        <v>#N/A</v>
      </c>
      <c r="H1167" s="43">
        <f t="shared" si="123"/>
        <v>0</v>
      </c>
      <c r="I1167" s="43">
        <f t="shared" si="125"/>
        <v>0</v>
      </c>
      <c r="J1167" s="78" t="str">
        <f t="shared" si="124"/>
        <v>2117–2118</v>
      </c>
      <c r="K1167" s="78"/>
      <c r="L1167" s="89"/>
      <c r="M1167" s="78"/>
      <c r="N1167" s="87"/>
      <c r="O1167" s="79"/>
      <c r="Q1167" s="46"/>
    </row>
    <row r="1168" spans="1:17" s="40" customFormat="1" ht="20.25" customHeight="1" x14ac:dyDescent="0.2">
      <c r="A1168" s="41">
        <v>79472</v>
      </c>
      <c r="B1168" s="42">
        <f t="shared" si="120"/>
        <v>0</v>
      </c>
      <c r="C1168" s="117"/>
      <c r="D1168" s="43">
        <f t="shared" si="121"/>
        <v>0</v>
      </c>
      <c r="E1168" s="44">
        <f t="shared" si="119"/>
        <v>0</v>
      </c>
      <c r="F1168" s="43">
        <f t="shared" si="122"/>
        <v>0</v>
      </c>
      <c r="G1168" s="45" t="e">
        <f>IF(AND(C1168&lt;&gt;"",SUM(G$27:G1167)&lt;E$19),$E$19/$E$23,0)</f>
        <v>#N/A</v>
      </c>
      <c r="H1168" s="43">
        <f t="shared" si="123"/>
        <v>0</v>
      </c>
      <c r="I1168" s="43">
        <f t="shared" si="125"/>
        <v>0</v>
      </c>
      <c r="J1168" s="78" t="str">
        <f t="shared" si="124"/>
        <v>2117–2118</v>
      </c>
      <c r="K1168" s="78"/>
      <c r="L1168" s="89"/>
      <c r="M1168" s="78"/>
      <c r="N1168" s="87"/>
      <c r="O1168" s="79"/>
      <c r="Q1168" s="46"/>
    </row>
    <row r="1169" spans="1:17" s="40" customFormat="1" ht="20.25" customHeight="1" x14ac:dyDescent="0.2">
      <c r="A1169" s="41">
        <v>79503</v>
      </c>
      <c r="B1169" s="42">
        <f t="shared" si="120"/>
        <v>0</v>
      </c>
      <c r="C1169" s="117"/>
      <c r="D1169" s="43">
        <f t="shared" si="121"/>
        <v>0</v>
      </c>
      <c r="E1169" s="44">
        <f t="shared" si="119"/>
        <v>0</v>
      </c>
      <c r="F1169" s="43">
        <f t="shared" si="122"/>
        <v>0</v>
      </c>
      <c r="G1169" s="45" t="e">
        <f>IF(AND(C1169&lt;&gt;"",SUM(G$27:G1168)&lt;E$19),$E$19/$E$23,0)</f>
        <v>#N/A</v>
      </c>
      <c r="H1169" s="43">
        <f t="shared" si="123"/>
        <v>0</v>
      </c>
      <c r="I1169" s="43">
        <f t="shared" si="125"/>
        <v>0</v>
      </c>
      <c r="J1169" s="78" t="str">
        <f t="shared" si="124"/>
        <v>2117–2118</v>
      </c>
      <c r="K1169" s="78"/>
      <c r="L1169" s="89"/>
      <c r="M1169" s="78"/>
      <c r="N1169" s="87"/>
      <c r="O1169" s="79"/>
      <c r="Q1169" s="46"/>
    </row>
    <row r="1170" spans="1:17" s="40" customFormat="1" ht="20.25" customHeight="1" x14ac:dyDescent="0.2">
      <c r="A1170" s="41">
        <v>79533</v>
      </c>
      <c r="B1170" s="42">
        <f t="shared" si="120"/>
        <v>0</v>
      </c>
      <c r="C1170" s="117"/>
      <c r="D1170" s="43">
        <f t="shared" si="121"/>
        <v>0</v>
      </c>
      <c r="E1170" s="44">
        <f t="shared" si="119"/>
        <v>0</v>
      </c>
      <c r="F1170" s="43">
        <f t="shared" si="122"/>
        <v>0</v>
      </c>
      <c r="G1170" s="45" t="e">
        <f>IF(AND(C1170&lt;&gt;"",SUM(G$27:G1169)&lt;E$19),$E$19/$E$23,0)</f>
        <v>#N/A</v>
      </c>
      <c r="H1170" s="43">
        <f t="shared" si="123"/>
        <v>0</v>
      </c>
      <c r="I1170" s="43">
        <f t="shared" si="125"/>
        <v>0</v>
      </c>
      <c r="J1170" s="78" t="str">
        <f t="shared" si="124"/>
        <v>2117–2118</v>
      </c>
      <c r="K1170" s="78"/>
      <c r="L1170" s="89"/>
      <c r="M1170" s="78"/>
      <c r="N1170" s="87"/>
      <c r="O1170" s="79"/>
      <c r="Q1170" s="46"/>
    </row>
    <row r="1171" spans="1:17" s="40" customFormat="1" ht="20.25" customHeight="1" x14ac:dyDescent="0.2">
      <c r="A1171" s="41">
        <v>79564</v>
      </c>
      <c r="B1171" s="42">
        <f t="shared" si="120"/>
        <v>0</v>
      </c>
      <c r="C1171" s="117"/>
      <c r="D1171" s="43">
        <f t="shared" si="121"/>
        <v>0</v>
      </c>
      <c r="E1171" s="44">
        <f t="shared" si="119"/>
        <v>0</v>
      </c>
      <c r="F1171" s="43">
        <f t="shared" si="122"/>
        <v>0</v>
      </c>
      <c r="G1171" s="45" t="e">
        <f>IF(AND(C1171&lt;&gt;"",SUM(G$27:G1170)&lt;E$19),$E$19/$E$23,0)</f>
        <v>#N/A</v>
      </c>
      <c r="H1171" s="43">
        <f t="shared" si="123"/>
        <v>0</v>
      </c>
      <c r="I1171" s="43">
        <f t="shared" si="125"/>
        <v>0</v>
      </c>
      <c r="J1171" s="78" t="str">
        <f t="shared" si="124"/>
        <v>2117–2118</v>
      </c>
      <c r="K1171" s="78"/>
      <c r="L1171" s="89"/>
      <c r="M1171" s="78"/>
      <c r="N1171" s="87"/>
      <c r="O1171" s="79"/>
      <c r="Q1171" s="46"/>
    </row>
    <row r="1172" spans="1:17" s="40" customFormat="1" ht="20.25" customHeight="1" x14ac:dyDescent="0.2">
      <c r="A1172" s="41">
        <v>79594</v>
      </c>
      <c r="B1172" s="42">
        <f t="shared" si="120"/>
        <v>0</v>
      </c>
      <c r="C1172" s="117"/>
      <c r="D1172" s="43">
        <f t="shared" si="121"/>
        <v>0</v>
      </c>
      <c r="E1172" s="44">
        <f t="shared" si="119"/>
        <v>0</v>
      </c>
      <c r="F1172" s="43">
        <f t="shared" si="122"/>
        <v>0</v>
      </c>
      <c r="G1172" s="45" t="e">
        <f>IF(AND(C1172&lt;&gt;"",SUM(G$27:G1171)&lt;E$19),$E$19/$E$23,0)</f>
        <v>#N/A</v>
      </c>
      <c r="H1172" s="43">
        <f t="shared" si="123"/>
        <v>0</v>
      </c>
      <c r="I1172" s="43">
        <f t="shared" si="125"/>
        <v>0</v>
      </c>
      <c r="J1172" s="78" t="str">
        <f t="shared" si="124"/>
        <v>2117–2118</v>
      </c>
      <c r="K1172" s="78"/>
      <c r="L1172" s="89"/>
      <c r="M1172" s="78"/>
      <c r="N1172" s="87"/>
      <c r="O1172" s="79"/>
      <c r="Q1172" s="46"/>
    </row>
    <row r="1173" spans="1:17" s="40" customFormat="1" ht="20.25" customHeight="1" x14ac:dyDescent="0.2">
      <c r="A1173" s="41">
        <v>79625</v>
      </c>
      <c r="B1173" s="42">
        <f t="shared" si="120"/>
        <v>0</v>
      </c>
      <c r="C1173" s="117"/>
      <c r="D1173" s="43">
        <f t="shared" si="121"/>
        <v>0</v>
      </c>
      <c r="E1173" s="44">
        <f t="shared" si="119"/>
        <v>0</v>
      </c>
      <c r="F1173" s="43">
        <f t="shared" si="122"/>
        <v>0</v>
      </c>
      <c r="G1173" s="45" t="e">
        <f>IF(AND(C1173&lt;&gt;"",SUM(G$27:G1172)&lt;E$19),$E$19/$E$23,0)</f>
        <v>#N/A</v>
      </c>
      <c r="H1173" s="43">
        <f t="shared" si="123"/>
        <v>0</v>
      </c>
      <c r="I1173" s="43">
        <f t="shared" si="125"/>
        <v>0</v>
      </c>
      <c r="J1173" s="78" t="str">
        <f t="shared" si="124"/>
        <v>2117–2118</v>
      </c>
      <c r="K1173" s="78"/>
      <c r="L1173" s="89"/>
      <c r="M1173" s="78"/>
      <c r="N1173" s="87"/>
      <c r="O1173" s="79"/>
      <c r="Q1173" s="46"/>
    </row>
    <row r="1174" spans="1:17" s="40" customFormat="1" ht="20.25" customHeight="1" x14ac:dyDescent="0.2">
      <c r="A1174" s="41">
        <v>79656</v>
      </c>
      <c r="B1174" s="42">
        <f t="shared" si="120"/>
        <v>0</v>
      </c>
      <c r="C1174" s="117"/>
      <c r="D1174" s="43">
        <f t="shared" si="121"/>
        <v>0</v>
      </c>
      <c r="E1174" s="44">
        <f t="shared" si="119"/>
        <v>0</v>
      </c>
      <c r="F1174" s="43">
        <f t="shared" si="122"/>
        <v>0</v>
      </c>
      <c r="G1174" s="45" t="e">
        <f>IF(AND(C1174&lt;&gt;"",SUM(G$27:G1173)&lt;E$19),$E$19/$E$23,0)</f>
        <v>#N/A</v>
      </c>
      <c r="H1174" s="43">
        <f t="shared" si="123"/>
        <v>0</v>
      </c>
      <c r="I1174" s="43">
        <f t="shared" si="125"/>
        <v>0</v>
      </c>
      <c r="J1174" s="78" t="str">
        <f t="shared" si="124"/>
        <v>2117–2118</v>
      </c>
      <c r="K1174" s="78"/>
      <c r="L1174" s="89"/>
      <c r="M1174" s="78"/>
      <c r="N1174" s="87"/>
      <c r="O1174" s="79"/>
      <c r="Q1174" s="46"/>
    </row>
    <row r="1175" spans="1:17" s="40" customFormat="1" ht="20.25" customHeight="1" x14ac:dyDescent="0.2">
      <c r="A1175" s="41">
        <v>79684</v>
      </c>
      <c r="B1175" s="42">
        <f t="shared" si="120"/>
        <v>0</v>
      </c>
      <c r="C1175" s="117"/>
      <c r="D1175" s="43">
        <f t="shared" si="121"/>
        <v>0</v>
      </c>
      <c r="E1175" s="44">
        <f t="shared" si="119"/>
        <v>0</v>
      </c>
      <c r="F1175" s="43">
        <f t="shared" si="122"/>
        <v>0</v>
      </c>
      <c r="G1175" s="45" t="e">
        <f>IF(AND(C1175&lt;&gt;"",SUM(G$27:G1174)&lt;E$19),$E$19/$E$23,0)</f>
        <v>#N/A</v>
      </c>
      <c r="H1175" s="43">
        <f t="shared" si="123"/>
        <v>0</v>
      </c>
      <c r="I1175" s="43">
        <f t="shared" si="125"/>
        <v>0</v>
      </c>
      <c r="J1175" s="78" t="str">
        <f t="shared" si="124"/>
        <v>2117–2118</v>
      </c>
      <c r="K1175" s="78"/>
      <c r="L1175" s="89"/>
      <c r="M1175" s="78"/>
      <c r="N1175" s="87"/>
      <c r="O1175" s="79"/>
      <c r="Q1175" s="46"/>
    </row>
    <row r="1176" spans="1:17" s="40" customFormat="1" ht="20.25" customHeight="1" x14ac:dyDescent="0.2">
      <c r="A1176" s="41">
        <v>79715</v>
      </c>
      <c r="B1176" s="42">
        <f t="shared" si="120"/>
        <v>0</v>
      </c>
      <c r="C1176" s="117"/>
      <c r="D1176" s="43">
        <f t="shared" si="121"/>
        <v>0</v>
      </c>
      <c r="E1176" s="44">
        <f t="shared" si="119"/>
        <v>0</v>
      </c>
      <c r="F1176" s="43">
        <f t="shared" si="122"/>
        <v>0</v>
      </c>
      <c r="G1176" s="45" t="e">
        <f>IF(AND(C1176&lt;&gt;"",SUM(G$27:G1175)&lt;E$19),$E$19/$E$23,0)</f>
        <v>#N/A</v>
      </c>
      <c r="H1176" s="43">
        <f t="shared" si="123"/>
        <v>0</v>
      </c>
      <c r="I1176" s="43">
        <f t="shared" si="125"/>
        <v>0</v>
      </c>
      <c r="J1176" s="78" t="str">
        <f t="shared" si="124"/>
        <v>2117–2118</v>
      </c>
      <c r="K1176" s="78"/>
      <c r="L1176" s="89"/>
      <c r="M1176" s="78"/>
      <c r="N1176" s="87"/>
      <c r="O1176" s="79"/>
      <c r="Q1176" s="46"/>
    </row>
    <row r="1177" spans="1:17" s="40" customFormat="1" ht="20.25" customHeight="1" x14ac:dyDescent="0.2">
      <c r="A1177" s="41">
        <v>79745</v>
      </c>
      <c r="B1177" s="42">
        <f t="shared" si="120"/>
        <v>0</v>
      </c>
      <c r="C1177" s="117"/>
      <c r="D1177" s="43">
        <f t="shared" si="121"/>
        <v>0</v>
      </c>
      <c r="E1177" s="44">
        <f t="shared" si="119"/>
        <v>0</v>
      </c>
      <c r="F1177" s="43">
        <f t="shared" si="122"/>
        <v>0</v>
      </c>
      <c r="G1177" s="45" t="e">
        <f>IF(AND(C1177&lt;&gt;"",SUM(G$27:G1176)&lt;E$19),$E$19/$E$23,0)</f>
        <v>#N/A</v>
      </c>
      <c r="H1177" s="43">
        <f t="shared" si="123"/>
        <v>0</v>
      </c>
      <c r="I1177" s="43">
        <f t="shared" si="125"/>
        <v>0</v>
      </c>
      <c r="J1177" s="78" t="str">
        <f t="shared" si="124"/>
        <v>2117–2118</v>
      </c>
      <c r="K1177" s="78"/>
      <c r="L1177" s="89"/>
      <c r="M1177" s="78"/>
      <c r="N1177" s="87"/>
      <c r="O1177" s="79"/>
      <c r="Q1177" s="46"/>
    </row>
    <row r="1178" spans="1:17" s="40" customFormat="1" ht="20.25" customHeight="1" x14ac:dyDescent="0.2">
      <c r="A1178" s="41">
        <v>79776</v>
      </c>
      <c r="B1178" s="42">
        <f t="shared" si="120"/>
        <v>0</v>
      </c>
      <c r="C1178" s="117"/>
      <c r="D1178" s="43">
        <f t="shared" si="121"/>
        <v>0</v>
      </c>
      <c r="E1178" s="44">
        <f t="shared" si="119"/>
        <v>0</v>
      </c>
      <c r="F1178" s="43">
        <f t="shared" si="122"/>
        <v>0</v>
      </c>
      <c r="G1178" s="45" t="e">
        <f>IF(AND(C1178&lt;&gt;"",SUM(G$27:G1177)&lt;E$19),$E$19/$E$23,0)</f>
        <v>#N/A</v>
      </c>
      <c r="H1178" s="43">
        <f t="shared" si="123"/>
        <v>0</v>
      </c>
      <c r="I1178" s="43">
        <f t="shared" si="125"/>
        <v>0</v>
      </c>
      <c r="J1178" s="78" t="str">
        <f t="shared" si="124"/>
        <v>2117–2118</v>
      </c>
      <c r="K1178" s="78"/>
      <c r="L1178" s="89"/>
      <c r="M1178" s="78"/>
      <c r="N1178" s="87"/>
      <c r="O1178" s="79"/>
      <c r="Q1178" s="46"/>
    </row>
    <row r="1179" spans="1:17" s="40" customFormat="1" ht="20.25" customHeight="1" x14ac:dyDescent="0.2">
      <c r="A1179" s="41">
        <v>79806</v>
      </c>
      <c r="B1179" s="42">
        <f t="shared" si="120"/>
        <v>0</v>
      </c>
      <c r="C1179" s="117"/>
      <c r="D1179" s="43">
        <f t="shared" si="121"/>
        <v>0</v>
      </c>
      <c r="E1179" s="44">
        <f t="shared" ref="E1179:E1238" si="126">C1179-D1179</f>
        <v>0</v>
      </c>
      <c r="F1179" s="43">
        <f t="shared" si="122"/>
        <v>0</v>
      </c>
      <c r="G1179" s="45" t="e">
        <f>IF(AND(C1179&lt;&gt;"",SUM(G$27:G1178)&lt;E$19),$E$19/$E$23,0)</f>
        <v>#N/A</v>
      </c>
      <c r="H1179" s="43">
        <f t="shared" si="123"/>
        <v>0</v>
      </c>
      <c r="I1179" s="43">
        <f t="shared" si="125"/>
        <v>0</v>
      </c>
      <c r="J1179" s="78" t="str">
        <f t="shared" si="124"/>
        <v>2118–2119</v>
      </c>
      <c r="K1179" s="78"/>
      <c r="L1179" s="89"/>
      <c r="M1179" s="78"/>
      <c r="N1179" s="87"/>
      <c r="O1179" s="79"/>
      <c r="Q1179" s="46"/>
    </row>
    <row r="1180" spans="1:17" s="40" customFormat="1" ht="20.25" customHeight="1" x14ac:dyDescent="0.2">
      <c r="A1180" s="41">
        <v>79837</v>
      </c>
      <c r="B1180" s="42">
        <f t="shared" ref="B1180:B1238" si="127">IF(C1180&gt;0,C1180*-1,C1180)</f>
        <v>0</v>
      </c>
      <c r="C1180" s="117"/>
      <c r="D1180" s="43">
        <f t="shared" ref="D1180:D1238" si="128">IF(C1180="",0,IF($E$15="Beginning",IF(C1179&lt;&gt;"",$F1179*$E$6/12,0),IF(C1179&lt;&gt;"",$F1179*$E$6/12,$E$16*$E$6/12)))</f>
        <v>0</v>
      </c>
      <c r="E1180" s="44">
        <f t="shared" si="126"/>
        <v>0</v>
      </c>
      <c r="F1180" s="43">
        <f t="shared" ref="F1180:F1238" si="129">IF(C1180="",0,IF(C1179="",$E$16-E1180,IF(C1180&lt;&gt;"",F1179-E1180)))</f>
        <v>0</v>
      </c>
      <c r="G1180" s="45" t="e">
        <f>IF(AND(C1180&lt;&gt;"",SUM(G$27:G1179)&lt;E$19),$E$19/$E$23,0)</f>
        <v>#N/A</v>
      </c>
      <c r="H1180" s="43">
        <f t="shared" ref="H1180:H1238" si="130">IF(C1180&lt;&gt;"",G1180+H1179,0)</f>
        <v>0</v>
      </c>
      <c r="I1180" s="43">
        <f t="shared" si="125"/>
        <v>0</v>
      </c>
      <c r="J1180" s="78" t="str">
        <f t="shared" ref="J1180:J1238" si="131">IF(OR(MONTH(A1180)=1,MONTH(A1180)=2,MONTH(A1180)=3,MONTH(A1180)=4,MONTH(A1180)=5,MONTH(A1180)=6),YEAR(A1180)-1&amp;"–"&amp;YEAR(A1180),YEAR(A1180)&amp;"–"&amp;YEAR(A1180)+1)</f>
        <v>2118–2119</v>
      </c>
      <c r="K1180" s="78"/>
      <c r="L1180" s="89"/>
      <c r="M1180" s="78"/>
      <c r="N1180" s="87"/>
      <c r="O1180" s="79"/>
      <c r="Q1180" s="46"/>
    </row>
    <row r="1181" spans="1:17" s="40" customFormat="1" ht="20.25" customHeight="1" x14ac:dyDescent="0.2">
      <c r="A1181" s="41">
        <v>79868</v>
      </c>
      <c r="B1181" s="42">
        <f t="shared" si="127"/>
        <v>0</v>
      </c>
      <c r="C1181" s="117"/>
      <c r="D1181" s="43">
        <f t="shared" si="128"/>
        <v>0</v>
      </c>
      <c r="E1181" s="44">
        <f t="shared" si="126"/>
        <v>0</v>
      </c>
      <c r="F1181" s="43">
        <f t="shared" si="129"/>
        <v>0</v>
      </c>
      <c r="G1181" s="45" t="e">
        <f>IF(AND(C1181&lt;&gt;"",SUM(G$27:G1180)&lt;E$19),$E$19/$E$23,0)</f>
        <v>#N/A</v>
      </c>
      <c r="H1181" s="43">
        <f t="shared" si="130"/>
        <v>0</v>
      </c>
      <c r="I1181" s="43">
        <f t="shared" ref="I1181:I1238" si="132">IF(C1181&lt;&gt;"",$E$19-H1181,0)</f>
        <v>0</v>
      </c>
      <c r="J1181" s="78" t="str">
        <f t="shared" si="131"/>
        <v>2118–2119</v>
      </c>
      <c r="K1181" s="78"/>
      <c r="L1181" s="89"/>
      <c r="M1181" s="78"/>
      <c r="N1181" s="87"/>
      <c r="O1181" s="79"/>
      <c r="Q1181" s="46"/>
    </row>
    <row r="1182" spans="1:17" s="40" customFormat="1" ht="20.25" customHeight="1" x14ac:dyDescent="0.2">
      <c r="A1182" s="41">
        <v>79898</v>
      </c>
      <c r="B1182" s="42">
        <f t="shared" si="127"/>
        <v>0</v>
      </c>
      <c r="C1182" s="117"/>
      <c r="D1182" s="43">
        <f t="shared" si="128"/>
        <v>0</v>
      </c>
      <c r="E1182" s="44">
        <f t="shared" si="126"/>
        <v>0</v>
      </c>
      <c r="F1182" s="43">
        <f t="shared" si="129"/>
        <v>0</v>
      </c>
      <c r="G1182" s="45" t="e">
        <f>IF(AND(C1182&lt;&gt;"",SUM(G$27:G1181)&lt;E$19),$E$19/$E$23,0)</f>
        <v>#N/A</v>
      </c>
      <c r="H1182" s="43">
        <f t="shared" si="130"/>
        <v>0</v>
      </c>
      <c r="I1182" s="43">
        <f t="shared" si="132"/>
        <v>0</v>
      </c>
      <c r="J1182" s="78" t="str">
        <f t="shared" si="131"/>
        <v>2118–2119</v>
      </c>
      <c r="K1182" s="78"/>
      <c r="L1182" s="89"/>
      <c r="M1182" s="78"/>
      <c r="N1182" s="87"/>
      <c r="O1182" s="79"/>
      <c r="Q1182" s="46"/>
    </row>
    <row r="1183" spans="1:17" s="40" customFormat="1" ht="20.25" customHeight="1" x14ac:dyDescent="0.2">
      <c r="A1183" s="41">
        <v>79929</v>
      </c>
      <c r="B1183" s="42">
        <f t="shared" si="127"/>
        <v>0</v>
      </c>
      <c r="C1183" s="117"/>
      <c r="D1183" s="43">
        <f t="shared" si="128"/>
        <v>0</v>
      </c>
      <c r="E1183" s="44">
        <f t="shared" si="126"/>
        <v>0</v>
      </c>
      <c r="F1183" s="43">
        <f t="shared" si="129"/>
        <v>0</v>
      </c>
      <c r="G1183" s="45" t="e">
        <f>IF(AND(C1183&lt;&gt;"",SUM(G$27:G1182)&lt;E$19),$E$19/$E$23,0)</f>
        <v>#N/A</v>
      </c>
      <c r="H1183" s="43">
        <f t="shared" si="130"/>
        <v>0</v>
      </c>
      <c r="I1183" s="43">
        <f t="shared" si="132"/>
        <v>0</v>
      </c>
      <c r="J1183" s="78" t="str">
        <f t="shared" si="131"/>
        <v>2118–2119</v>
      </c>
      <c r="K1183" s="78"/>
      <c r="L1183" s="89"/>
      <c r="M1183" s="78"/>
      <c r="N1183" s="87"/>
      <c r="O1183" s="79"/>
      <c r="Q1183" s="46"/>
    </row>
    <row r="1184" spans="1:17" s="40" customFormat="1" ht="20.25" customHeight="1" x14ac:dyDescent="0.2">
      <c r="A1184" s="41">
        <v>79959</v>
      </c>
      <c r="B1184" s="42">
        <f t="shared" si="127"/>
        <v>0</v>
      </c>
      <c r="C1184" s="117"/>
      <c r="D1184" s="43">
        <f t="shared" si="128"/>
        <v>0</v>
      </c>
      <c r="E1184" s="44">
        <f t="shared" si="126"/>
        <v>0</v>
      </c>
      <c r="F1184" s="43">
        <f t="shared" si="129"/>
        <v>0</v>
      </c>
      <c r="G1184" s="45" t="e">
        <f>IF(AND(C1184&lt;&gt;"",SUM(G$27:G1183)&lt;E$19),$E$19/$E$23,0)</f>
        <v>#N/A</v>
      </c>
      <c r="H1184" s="43">
        <f t="shared" si="130"/>
        <v>0</v>
      </c>
      <c r="I1184" s="43">
        <f t="shared" si="132"/>
        <v>0</v>
      </c>
      <c r="J1184" s="78" t="str">
        <f t="shared" si="131"/>
        <v>2118–2119</v>
      </c>
      <c r="K1184" s="78"/>
      <c r="L1184" s="89"/>
      <c r="M1184" s="78"/>
      <c r="N1184" s="87"/>
      <c r="O1184" s="79"/>
      <c r="Q1184" s="46"/>
    </row>
    <row r="1185" spans="1:17" s="40" customFormat="1" ht="20.25" customHeight="1" x14ac:dyDescent="0.2">
      <c r="A1185" s="41">
        <v>79990</v>
      </c>
      <c r="B1185" s="42">
        <f t="shared" si="127"/>
        <v>0</v>
      </c>
      <c r="C1185" s="117"/>
      <c r="D1185" s="43">
        <f t="shared" si="128"/>
        <v>0</v>
      </c>
      <c r="E1185" s="44">
        <f t="shared" si="126"/>
        <v>0</v>
      </c>
      <c r="F1185" s="43">
        <f t="shared" si="129"/>
        <v>0</v>
      </c>
      <c r="G1185" s="45" t="e">
        <f>IF(AND(C1185&lt;&gt;"",SUM(G$27:G1184)&lt;E$19),$E$19/$E$23,0)</f>
        <v>#N/A</v>
      </c>
      <c r="H1185" s="43">
        <f t="shared" si="130"/>
        <v>0</v>
      </c>
      <c r="I1185" s="43">
        <f t="shared" si="132"/>
        <v>0</v>
      </c>
      <c r="J1185" s="78" t="str">
        <f t="shared" si="131"/>
        <v>2118–2119</v>
      </c>
      <c r="K1185" s="78"/>
      <c r="L1185" s="89"/>
      <c r="M1185" s="78"/>
      <c r="N1185" s="87"/>
      <c r="O1185" s="79"/>
      <c r="Q1185" s="46"/>
    </row>
    <row r="1186" spans="1:17" s="40" customFormat="1" ht="20.25" customHeight="1" x14ac:dyDescent="0.2">
      <c r="A1186" s="41">
        <v>80021</v>
      </c>
      <c r="B1186" s="42">
        <f t="shared" si="127"/>
        <v>0</v>
      </c>
      <c r="C1186" s="117"/>
      <c r="D1186" s="43">
        <f t="shared" si="128"/>
        <v>0</v>
      </c>
      <c r="E1186" s="44">
        <f t="shared" si="126"/>
        <v>0</v>
      </c>
      <c r="F1186" s="43">
        <f t="shared" si="129"/>
        <v>0</v>
      </c>
      <c r="G1186" s="45" t="e">
        <f>IF(AND(C1186&lt;&gt;"",SUM(G$27:G1185)&lt;E$19),$E$19/$E$23,0)</f>
        <v>#N/A</v>
      </c>
      <c r="H1186" s="43">
        <f t="shared" si="130"/>
        <v>0</v>
      </c>
      <c r="I1186" s="43">
        <f t="shared" si="132"/>
        <v>0</v>
      </c>
      <c r="J1186" s="78" t="str">
        <f t="shared" si="131"/>
        <v>2118–2119</v>
      </c>
      <c r="K1186" s="78"/>
      <c r="L1186" s="89"/>
      <c r="M1186" s="78"/>
      <c r="N1186" s="87"/>
      <c r="O1186" s="79"/>
      <c r="Q1186" s="46"/>
    </row>
    <row r="1187" spans="1:17" s="40" customFormat="1" ht="20.25" customHeight="1" x14ac:dyDescent="0.2">
      <c r="A1187" s="41">
        <v>80049</v>
      </c>
      <c r="B1187" s="42">
        <f t="shared" si="127"/>
        <v>0</v>
      </c>
      <c r="C1187" s="117"/>
      <c r="D1187" s="43">
        <f t="shared" si="128"/>
        <v>0</v>
      </c>
      <c r="E1187" s="44">
        <f t="shared" si="126"/>
        <v>0</v>
      </c>
      <c r="F1187" s="43">
        <f t="shared" si="129"/>
        <v>0</v>
      </c>
      <c r="G1187" s="45" t="e">
        <f>IF(AND(C1187&lt;&gt;"",SUM(G$27:G1186)&lt;E$19),$E$19/$E$23,0)</f>
        <v>#N/A</v>
      </c>
      <c r="H1187" s="43">
        <f t="shared" si="130"/>
        <v>0</v>
      </c>
      <c r="I1187" s="43">
        <f t="shared" si="132"/>
        <v>0</v>
      </c>
      <c r="J1187" s="78" t="str">
        <f t="shared" si="131"/>
        <v>2118–2119</v>
      </c>
      <c r="K1187" s="78"/>
      <c r="L1187" s="89"/>
      <c r="M1187" s="78"/>
      <c r="N1187" s="87"/>
      <c r="O1187" s="79"/>
      <c r="Q1187" s="46"/>
    </row>
    <row r="1188" spans="1:17" s="40" customFormat="1" ht="20.25" customHeight="1" x14ac:dyDescent="0.2">
      <c r="A1188" s="41">
        <v>80080</v>
      </c>
      <c r="B1188" s="42">
        <f t="shared" si="127"/>
        <v>0</v>
      </c>
      <c r="C1188" s="117"/>
      <c r="D1188" s="43">
        <f t="shared" si="128"/>
        <v>0</v>
      </c>
      <c r="E1188" s="44">
        <f t="shared" si="126"/>
        <v>0</v>
      </c>
      <c r="F1188" s="43">
        <f t="shared" si="129"/>
        <v>0</v>
      </c>
      <c r="G1188" s="45" t="e">
        <f>IF(AND(C1188&lt;&gt;"",SUM(G$27:G1187)&lt;E$19),$E$19/$E$23,0)</f>
        <v>#N/A</v>
      </c>
      <c r="H1188" s="43">
        <f t="shared" si="130"/>
        <v>0</v>
      </c>
      <c r="I1188" s="43">
        <f t="shared" si="132"/>
        <v>0</v>
      </c>
      <c r="J1188" s="78" t="str">
        <f t="shared" si="131"/>
        <v>2118–2119</v>
      </c>
      <c r="K1188" s="78"/>
      <c r="L1188" s="89"/>
      <c r="M1188" s="78"/>
      <c r="N1188" s="87"/>
      <c r="O1188" s="79"/>
      <c r="Q1188" s="46"/>
    </row>
    <row r="1189" spans="1:17" s="40" customFormat="1" ht="20.25" customHeight="1" x14ac:dyDescent="0.2">
      <c r="A1189" s="41">
        <v>80110</v>
      </c>
      <c r="B1189" s="42">
        <f t="shared" si="127"/>
        <v>0</v>
      </c>
      <c r="C1189" s="117"/>
      <c r="D1189" s="43">
        <f t="shared" si="128"/>
        <v>0</v>
      </c>
      <c r="E1189" s="44">
        <f t="shared" si="126"/>
        <v>0</v>
      </c>
      <c r="F1189" s="43">
        <f t="shared" si="129"/>
        <v>0</v>
      </c>
      <c r="G1189" s="45" t="e">
        <f>IF(AND(C1189&lt;&gt;"",SUM(G$27:G1188)&lt;E$19),$E$19/$E$23,0)</f>
        <v>#N/A</v>
      </c>
      <c r="H1189" s="43">
        <f t="shared" si="130"/>
        <v>0</v>
      </c>
      <c r="I1189" s="43">
        <f t="shared" si="132"/>
        <v>0</v>
      </c>
      <c r="J1189" s="78" t="str">
        <f t="shared" si="131"/>
        <v>2118–2119</v>
      </c>
      <c r="K1189" s="78"/>
      <c r="L1189" s="89"/>
      <c r="M1189" s="78"/>
      <c r="N1189" s="87"/>
      <c r="O1189" s="79"/>
      <c r="Q1189" s="46"/>
    </row>
    <row r="1190" spans="1:17" s="40" customFormat="1" ht="20.25" customHeight="1" x14ac:dyDescent="0.2">
      <c r="A1190" s="41">
        <v>80141</v>
      </c>
      <c r="B1190" s="42">
        <f t="shared" si="127"/>
        <v>0</v>
      </c>
      <c r="C1190" s="117"/>
      <c r="D1190" s="43">
        <f t="shared" si="128"/>
        <v>0</v>
      </c>
      <c r="E1190" s="44">
        <f t="shared" si="126"/>
        <v>0</v>
      </c>
      <c r="F1190" s="43">
        <f t="shared" si="129"/>
        <v>0</v>
      </c>
      <c r="G1190" s="45" t="e">
        <f>IF(AND(C1190&lt;&gt;"",SUM(G$27:G1189)&lt;E$19),$E$19/$E$23,0)</f>
        <v>#N/A</v>
      </c>
      <c r="H1190" s="43">
        <f t="shared" si="130"/>
        <v>0</v>
      </c>
      <c r="I1190" s="43">
        <f t="shared" si="132"/>
        <v>0</v>
      </c>
      <c r="J1190" s="78" t="str">
        <f t="shared" si="131"/>
        <v>2118–2119</v>
      </c>
      <c r="K1190" s="78"/>
      <c r="L1190" s="89"/>
      <c r="M1190" s="78"/>
      <c r="N1190" s="87"/>
      <c r="O1190" s="79"/>
      <c r="Q1190" s="46"/>
    </row>
    <row r="1191" spans="1:17" s="40" customFormat="1" ht="20.25" customHeight="1" x14ac:dyDescent="0.2">
      <c r="A1191" s="41">
        <v>80171</v>
      </c>
      <c r="B1191" s="42">
        <f t="shared" si="127"/>
        <v>0</v>
      </c>
      <c r="C1191" s="117"/>
      <c r="D1191" s="43">
        <f t="shared" si="128"/>
        <v>0</v>
      </c>
      <c r="E1191" s="44">
        <f t="shared" si="126"/>
        <v>0</v>
      </c>
      <c r="F1191" s="43">
        <f t="shared" si="129"/>
        <v>0</v>
      </c>
      <c r="G1191" s="45" t="e">
        <f>IF(AND(C1191&lt;&gt;"",SUM(G$27:G1190)&lt;E$19),$E$19/$E$23,0)</f>
        <v>#N/A</v>
      </c>
      <c r="H1191" s="43">
        <f t="shared" si="130"/>
        <v>0</v>
      </c>
      <c r="I1191" s="43">
        <f t="shared" si="132"/>
        <v>0</v>
      </c>
      <c r="J1191" s="78" t="str">
        <f t="shared" si="131"/>
        <v>2119–2120</v>
      </c>
      <c r="K1191" s="78"/>
      <c r="L1191" s="89"/>
      <c r="M1191" s="78"/>
      <c r="N1191" s="87"/>
      <c r="O1191" s="79"/>
      <c r="Q1191" s="46"/>
    </row>
    <row r="1192" spans="1:17" s="40" customFormat="1" ht="20.25" customHeight="1" x14ac:dyDescent="0.2">
      <c r="A1192" s="41">
        <v>80202</v>
      </c>
      <c r="B1192" s="42">
        <f t="shared" si="127"/>
        <v>0</v>
      </c>
      <c r="C1192" s="117"/>
      <c r="D1192" s="43">
        <f t="shared" si="128"/>
        <v>0</v>
      </c>
      <c r="E1192" s="44">
        <f t="shared" si="126"/>
        <v>0</v>
      </c>
      <c r="F1192" s="43">
        <f t="shared" si="129"/>
        <v>0</v>
      </c>
      <c r="G1192" s="45" t="e">
        <f>IF(AND(C1192&lt;&gt;"",SUM(G$27:G1191)&lt;E$19),$E$19/$E$23,0)</f>
        <v>#N/A</v>
      </c>
      <c r="H1192" s="43">
        <f t="shared" si="130"/>
        <v>0</v>
      </c>
      <c r="I1192" s="43">
        <f t="shared" si="132"/>
        <v>0</v>
      </c>
      <c r="J1192" s="78" t="str">
        <f t="shared" si="131"/>
        <v>2119–2120</v>
      </c>
      <c r="K1192" s="78"/>
      <c r="L1192" s="89"/>
      <c r="M1192" s="78"/>
      <c r="N1192" s="87"/>
      <c r="O1192" s="79"/>
      <c r="Q1192" s="46"/>
    </row>
    <row r="1193" spans="1:17" s="40" customFormat="1" ht="20.25" customHeight="1" x14ac:dyDescent="0.2">
      <c r="A1193" s="41">
        <v>80233</v>
      </c>
      <c r="B1193" s="42">
        <f t="shared" si="127"/>
        <v>0</v>
      </c>
      <c r="C1193" s="117"/>
      <c r="D1193" s="43">
        <f t="shared" si="128"/>
        <v>0</v>
      </c>
      <c r="E1193" s="44">
        <f t="shared" si="126"/>
        <v>0</v>
      </c>
      <c r="F1193" s="43">
        <f t="shared" si="129"/>
        <v>0</v>
      </c>
      <c r="G1193" s="45" t="e">
        <f>IF(AND(C1193&lt;&gt;"",SUM(G$27:G1192)&lt;E$19),$E$19/$E$23,0)</f>
        <v>#N/A</v>
      </c>
      <c r="H1193" s="43">
        <f t="shared" si="130"/>
        <v>0</v>
      </c>
      <c r="I1193" s="43">
        <f t="shared" si="132"/>
        <v>0</v>
      </c>
      <c r="J1193" s="78" t="str">
        <f t="shared" si="131"/>
        <v>2119–2120</v>
      </c>
      <c r="K1193" s="78"/>
      <c r="L1193" s="89"/>
      <c r="M1193" s="78"/>
      <c r="N1193" s="87"/>
      <c r="O1193" s="79"/>
      <c r="Q1193" s="46"/>
    </row>
    <row r="1194" spans="1:17" s="40" customFormat="1" ht="20.25" customHeight="1" x14ac:dyDescent="0.2">
      <c r="A1194" s="41">
        <v>80263</v>
      </c>
      <c r="B1194" s="42">
        <f t="shared" si="127"/>
        <v>0</v>
      </c>
      <c r="C1194" s="117"/>
      <c r="D1194" s="43">
        <f t="shared" si="128"/>
        <v>0</v>
      </c>
      <c r="E1194" s="44">
        <f t="shared" si="126"/>
        <v>0</v>
      </c>
      <c r="F1194" s="43">
        <f t="shared" si="129"/>
        <v>0</v>
      </c>
      <c r="G1194" s="45" t="e">
        <f>IF(AND(C1194&lt;&gt;"",SUM(G$27:G1193)&lt;E$19),$E$19/$E$23,0)</f>
        <v>#N/A</v>
      </c>
      <c r="H1194" s="43">
        <f t="shared" si="130"/>
        <v>0</v>
      </c>
      <c r="I1194" s="43">
        <f t="shared" si="132"/>
        <v>0</v>
      </c>
      <c r="J1194" s="78" t="str">
        <f t="shared" si="131"/>
        <v>2119–2120</v>
      </c>
      <c r="K1194" s="78"/>
      <c r="L1194" s="89"/>
      <c r="M1194" s="78"/>
      <c r="N1194" s="87"/>
      <c r="O1194" s="79"/>
      <c r="Q1194" s="46"/>
    </row>
    <row r="1195" spans="1:17" s="40" customFormat="1" ht="20.25" customHeight="1" x14ac:dyDescent="0.2">
      <c r="A1195" s="41">
        <v>80294</v>
      </c>
      <c r="B1195" s="42">
        <f t="shared" si="127"/>
        <v>0</v>
      </c>
      <c r="C1195" s="117"/>
      <c r="D1195" s="43">
        <f t="shared" si="128"/>
        <v>0</v>
      </c>
      <c r="E1195" s="44">
        <f t="shared" si="126"/>
        <v>0</v>
      </c>
      <c r="F1195" s="43">
        <f t="shared" si="129"/>
        <v>0</v>
      </c>
      <c r="G1195" s="45" t="e">
        <f>IF(AND(C1195&lt;&gt;"",SUM(G$27:G1194)&lt;E$19),$E$19/$E$23,0)</f>
        <v>#N/A</v>
      </c>
      <c r="H1195" s="43">
        <f t="shared" si="130"/>
        <v>0</v>
      </c>
      <c r="I1195" s="43">
        <f t="shared" si="132"/>
        <v>0</v>
      </c>
      <c r="J1195" s="78" t="str">
        <f t="shared" si="131"/>
        <v>2119–2120</v>
      </c>
      <c r="K1195" s="78"/>
      <c r="L1195" s="89"/>
      <c r="M1195" s="78"/>
      <c r="N1195" s="87"/>
      <c r="O1195" s="79"/>
      <c r="Q1195" s="46"/>
    </row>
    <row r="1196" spans="1:17" s="40" customFormat="1" ht="20.25" customHeight="1" x14ac:dyDescent="0.2">
      <c r="A1196" s="41">
        <v>80324</v>
      </c>
      <c r="B1196" s="42">
        <f t="shared" si="127"/>
        <v>0</v>
      </c>
      <c r="C1196" s="117"/>
      <c r="D1196" s="43">
        <f t="shared" si="128"/>
        <v>0</v>
      </c>
      <c r="E1196" s="44">
        <f t="shared" si="126"/>
        <v>0</v>
      </c>
      <c r="F1196" s="43">
        <f t="shared" si="129"/>
        <v>0</v>
      </c>
      <c r="G1196" s="45" t="e">
        <f>IF(AND(C1196&lt;&gt;"",SUM(G$27:G1195)&lt;E$19),$E$19/$E$23,0)</f>
        <v>#N/A</v>
      </c>
      <c r="H1196" s="43">
        <f t="shared" si="130"/>
        <v>0</v>
      </c>
      <c r="I1196" s="43">
        <f t="shared" si="132"/>
        <v>0</v>
      </c>
      <c r="J1196" s="78" t="str">
        <f t="shared" si="131"/>
        <v>2119–2120</v>
      </c>
      <c r="K1196" s="78"/>
      <c r="L1196" s="89"/>
      <c r="M1196" s="78"/>
      <c r="N1196" s="87"/>
      <c r="O1196" s="79"/>
      <c r="Q1196" s="46"/>
    </row>
    <row r="1197" spans="1:17" s="40" customFormat="1" ht="20.25" customHeight="1" x14ac:dyDescent="0.2">
      <c r="A1197" s="41">
        <v>80355</v>
      </c>
      <c r="B1197" s="42">
        <f t="shared" si="127"/>
        <v>0</v>
      </c>
      <c r="C1197" s="117"/>
      <c r="D1197" s="43">
        <f t="shared" si="128"/>
        <v>0</v>
      </c>
      <c r="E1197" s="44">
        <f t="shared" si="126"/>
        <v>0</v>
      </c>
      <c r="F1197" s="43">
        <f t="shared" si="129"/>
        <v>0</v>
      </c>
      <c r="G1197" s="45" t="e">
        <f>IF(AND(C1197&lt;&gt;"",SUM(G$27:G1196)&lt;E$19),$E$19/$E$23,0)</f>
        <v>#N/A</v>
      </c>
      <c r="H1197" s="43">
        <f t="shared" si="130"/>
        <v>0</v>
      </c>
      <c r="I1197" s="43">
        <f t="shared" si="132"/>
        <v>0</v>
      </c>
      <c r="J1197" s="78" t="str">
        <f t="shared" si="131"/>
        <v>2119–2120</v>
      </c>
      <c r="K1197" s="78"/>
      <c r="L1197" s="89"/>
      <c r="M1197" s="78"/>
      <c r="N1197" s="87"/>
      <c r="O1197" s="79"/>
      <c r="Q1197" s="46"/>
    </row>
    <row r="1198" spans="1:17" s="40" customFormat="1" ht="20.25" customHeight="1" x14ac:dyDescent="0.2">
      <c r="A1198" s="41">
        <v>80386</v>
      </c>
      <c r="B1198" s="42">
        <f t="shared" si="127"/>
        <v>0</v>
      </c>
      <c r="C1198" s="117"/>
      <c r="D1198" s="43">
        <f t="shared" si="128"/>
        <v>0</v>
      </c>
      <c r="E1198" s="44">
        <f t="shared" si="126"/>
        <v>0</v>
      </c>
      <c r="F1198" s="43">
        <f t="shared" si="129"/>
        <v>0</v>
      </c>
      <c r="G1198" s="45" t="e">
        <f>IF(AND(C1198&lt;&gt;"",SUM(G$27:G1197)&lt;E$19),$E$19/$E$23,0)</f>
        <v>#N/A</v>
      </c>
      <c r="H1198" s="43">
        <f t="shared" si="130"/>
        <v>0</v>
      </c>
      <c r="I1198" s="43">
        <f t="shared" si="132"/>
        <v>0</v>
      </c>
      <c r="J1198" s="78" t="str">
        <f t="shared" si="131"/>
        <v>2119–2120</v>
      </c>
      <c r="K1198" s="78"/>
      <c r="L1198" s="89"/>
      <c r="M1198" s="78"/>
      <c r="N1198" s="87"/>
      <c r="O1198" s="79"/>
      <c r="Q1198" s="46"/>
    </row>
    <row r="1199" spans="1:17" s="40" customFormat="1" ht="20.25" customHeight="1" x14ac:dyDescent="0.2">
      <c r="A1199" s="41">
        <v>80415</v>
      </c>
      <c r="B1199" s="42">
        <f t="shared" si="127"/>
        <v>0</v>
      </c>
      <c r="C1199" s="117"/>
      <c r="D1199" s="43">
        <f t="shared" si="128"/>
        <v>0</v>
      </c>
      <c r="E1199" s="44">
        <f t="shared" si="126"/>
        <v>0</v>
      </c>
      <c r="F1199" s="43">
        <f t="shared" si="129"/>
        <v>0</v>
      </c>
      <c r="G1199" s="45" t="e">
        <f>IF(AND(C1199&lt;&gt;"",SUM(G$27:G1198)&lt;E$19),$E$19/$E$23,0)</f>
        <v>#N/A</v>
      </c>
      <c r="H1199" s="43">
        <f t="shared" si="130"/>
        <v>0</v>
      </c>
      <c r="I1199" s="43">
        <f t="shared" si="132"/>
        <v>0</v>
      </c>
      <c r="J1199" s="78" t="str">
        <f t="shared" si="131"/>
        <v>2119–2120</v>
      </c>
      <c r="K1199" s="78"/>
      <c r="L1199" s="89"/>
      <c r="M1199" s="78"/>
      <c r="N1199" s="87"/>
      <c r="O1199" s="79"/>
      <c r="Q1199" s="46"/>
    </row>
    <row r="1200" spans="1:17" s="40" customFormat="1" ht="20.25" customHeight="1" x14ac:dyDescent="0.2">
      <c r="A1200" s="41">
        <v>80446</v>
      </c>
      <c r="B1200" s="42">
        <f t="shared" si="127"/>
        <v>0</v>
      </c>
      <c r="C1200" s="117"/>
      <c r="D1200" s="43">
        <f t="shared" si="128"/>
        <v>0</v>
      </c>
      <c r="E1200" s="44">
        <f t="shared" si="126"/>
        <v>0</v>
      </c>
      <c r="F1200" s="43">
        <f t="shared" si="129"/>
        <v>0</v>
      </c>
      <c r="G1200" s="45" t="e">
        <f>IF(AND(C1200&lt;&gt;"",SUM(G$27:G1199)&lt;E$19),$E$19/$E$23,0)</f>
        <v>#N/A</v>
      </c>
      <c r="H1200" s="43">
        <f t="shared" si="130"/>
        <v>0</v>
      </c>
      <c r="I1200" s="43">
        <f t="shared" si="132"/>
        <v>0</v>
      </c>
      <c r="J1200" s="78" t="str">
        <f t="shared" si="131"/>
        <v>2119–2120</v>
      </c>
      <c r="K1200" s="78"/>
      <c r="L1200" s="89"/>
      <c r="M1200" s="78"/>
      <c r="N1200" s="87"/>
      <c r="O1200" s="79"/>
      <c r="Q1200" s="46"/>
    </row>
    <row r="1201" spans="1:17" s="40" customFormat="1" ht="20.25" customHeight="1" x14ac:dyDescent="0.2">
      <c r="A1201" s="41">
        <v>80476</v>
      </c>
      <c r="B1201" s="42">
        <f t="shared" si="127"/>
        <v>0</v>
      </c>
      <c r="C1201" s="117"/>
      <c r="D1201" s="43">
        <f t="shared" si="128"/>
        <v>0</v>
      </c>
      <c r="E1201" s="44">
        <f t="shared" si="126"/>
        <v>0</v>
      </c>
      <c r="F1201" s="43">
        <f t="shared" si="129"/>
        <v>0</v>
      </c>
      <c r="G1201" s="45" t="e">
        <f>IF(AND(C1201&lt;&gt;"",SUM(G$27:G1200)&lt;E$19),$E$19/$E$23,0)</f>
        <v>#N/A</v>
      </c>
      <c r="H1201" s="43">
        <f t="shared" si="130"/>
        <v>0</v>
      </c>
      <c r="I1201" s="43">
        <f t="shared" si="132"/>
        <v>0</v>
      </c>
      <c r="J1201" s="78" t="str">
        <f t="shared" si="131"/>
        <v>2119–2120</v>
      </c>
      <c r="K1201" s="78"/>
      <c r="L1201" s="89"/>
      <c r="M1201" s="78"/>
      <c r="N1201" s="87"/>
      <c r="O1201" s="79"/>
      <c r="Q1201" s="46"/>
    </row>
    <row r="1202" spans="1:17" s="40" customFormat="1" ht="20.25" customHeight="1" x14ac:dyDescent="0.2">
      <c r="A1202" s="41">
        <v>80507</v>
      </c>
      <c r="B1202" s="42">
        <f t="shared" si="127"/>
        <v>0</v>
      </c>
      <c r="C1202" s="117"/>
      <c r="D1202" s="43">
        <f t="shared" si="128"/>
        <v>0</v>
      </c>
      <c r="E1202" s="44">
        <f t="shared" si="126"/>
        <v>0</v>
      </c>
      <c r="F1202" s="43">
        <f t="shared" si="129"/>
        <v>0</v>
      </c>
      <c r="G1202" s="45" t="e">
        <f>IF(AND(C1202&lt;&gt;"",SUM(G$27:G1201)&lt;E$19),$E$19/$E$23,0)</f>
        <v>#N/A</v>
      </c>
      <c r="H1202" s="43">
        <f t="shared" si="130"/>
        <v>0</v>
      </c>
      <c r="I1202" s="43">
        <f t="shared" si="132"/>
        <v>0</v>
      </c>
      <c r="J1202" s="78" t="str">
        <f t="shared" si="131"/>
        <v>2119–2120</v>
      </c>
      <c r="K1202" s="78"/>
      <c r="L1202" s="89"/>
      <c r="M1202" s="78"/>
      <c r="N1202" s="87"/>
      <c r="O1202" s="79"/>
      <c r="Q1202" s="46"/>
    </row>
    <row r="1203" spans="1:17" s="40" customFormat="1" ht="20.25" customHeight="1" x14ac:dyDescent="0.2">
      <c r="A1203" s="41">
        <v>80537</v>
      </c>
      <c r="B1203" s="42">
        <f t="shared" si="127"/>
        <v>0</v>
      </c>
      <c r="C1203" s="117"/>
      <c r="D1203" s="43">
        <f t="shared" si="128"/>
        <v>0</v>
      </c>
      <c r="E1203" s="44">
        <f t="shared" si="126"/>
        <v>0</v>
      </c>
      <c r="F1203" s="43">
        <f t="shared" si="129"/>
        <v>0</v>
      </c>
      <c r="G1203" s="45" t="e">
        <f>IF(AND(C1203&lt;&gt;"",SUM(G$27:G1202)&lt;E$19),$E$19/$E$23,0)</f>
        <v>#N/A</v>
      </c>
      <c r="H1203" s="43">
        <f t="shared" si="130"/>
        <v>0</v>
      </c>
      <c r="I1203" s="43">
        <f t="shared" si="132"/>
        <v>0</v>
      </c>
      <c r="J1203" s="78" t="str">
        <f t="shared" si="131"/>
        <v>2120–2121</v>
      </c>
      <c r="K1203" s="78"/>
      <c r="L1203" s="89"/>
      <c r="M1203" s="78"/>
      <c r="N1203" s="87"/>
      <c r="O1203" s="79"/>
      <c r="Q1203" s="46"/>
    </row>
    <row r="1204" spans="1:17" s="40" customFormat="1" ht="20.25" customHeight="1" x14ac:dyDescent="0.2">
      <c r="A1204" s="41">
        <v>80568</v>
      </c>
      <c r="B1204" s="42">
        <f t="shared" si="127"/>
        <v>0</v>
      </c>
      <c r="C1204" s="117"/>
      <c r="D1204" s="43">
        <f t="shared" si="128"/>
        <v>0</v>
      </c>
      <c r="E1204" s="44">
        <f t="shared" si="126"/>
        <v>0</v>
      </c>
      <c r="F1204" s="43">
        <f t="shared" si="129"/>
        <v>0</v>
      </c>
      <c r="G1204" s="45" t="e">
        <f>IF(AND(C1204&lt;&gt;"",SUM(G$27:G1203)&lt;E$19),$E$19/$E$23,0)</f>
        <v>#N/A</v>
      </c>
      <c r="H1204" s="43">
        <f t="shared" si="130"/>
        <v>0</v>
      </c>
      <c r="I1204" s="43">
        <f t="shared" si="132"/>
        <v>0</v>
      </c>
      <c r="J1204" s="78" t="str">
        <f t="shared" si="131"/>
        <v>2120–2121</v>
      </c>
      <c r="K1204" s="78"/>
      <c r="L1204" s="89"/>
      <c r="M1204" s="78"/>
      <c r="N1204" s="87"/>
      <c r="O1204" s="79"/>
      <c r="Q1204" s="46"/>
    </row>
    <row r="1205" spans="1:17" s="40" customFormat="1" ht="20.25" customHeight="1" x14ac:dyDescent="0.2">
      <c r="A1205" s="41">
        <v>80599</v>
      </c>
      <c r="B1205" s="42">
        <f t="shared" si="127"/>
        <v>0</v>
      </c>
      <c r="C1205" s="117"/>
      <c r="D1205" s="43">
        <f t="shared" si="128"/>
        <v>0</v>
      </c>
      <c r="E1205" s="44">
        <f t="shared" si="126"/>
        <v>0</v>
      </c>
      <c r="F1205" s="43">
        <f t="shared" si="129"/>
        <v>0</v>
      </c>
      <c r="G1205" s="45" t="e">
        <f>IF(AND(C1205&lt;&gt;"",SUM(G$27:G1204)&lt;E$19),$E$19/$E$23,0)</f>
        <v>#N/A</v>
      </c>
      <c r="H1205" s="43">
        <f t="shared" si="130"/>
        <v>0</v>
      </c>
      <c r="I1205" s="43">
        <f t="shared" si="132"/>
        <v>0</v>
      </c>
      <c r="J1205" s="78" t="str">
        <f t="shared" si="131"/>
        <v>2120–2121</v>
      </c>
      <c r="K1205" s="78"/>
      <c r="L1205" s="89"/>
      <c r="M1205" s="78"/>
      <c r="N1205" s="87"/>
      <c r="O1205" s="79"/>
      <c r="Q1205" s="46"/>
    </row>
    <row r="1206" spans="1:17" s="40" customFormat="1" ht="20.25" customHeight="1" x14ac:dyDescent="0.2">
      <c r="A1206" s="41">
        <v>80629</v>
      </c>
      <c r="B1206" s="42">
        <f t="shared" si="127"/>
        <v>0</v>
      </c>
      <c r="C1206" s="117"/>
      <c r="D1206" s="43">
        <f t="shared" si="128"/>
        <v>0</v>
      </c>
      <c r="E1206" s="44">
        <f t="shared" si="126"/>
        <v>0</v>
      </c>
      <c r="F1206" s="43">
        <f t="shared" si="129"/>
        <v>0</v>
      </c>
      <c r="G1206" s="45" t="e">
        <f>IF(AND(C1206&lt;&gt;"",SUM(G$27:G1205)&lt;E$19),$E$19/$E$23,0)</f>
        <v>#N/A</v>
      </c>
      <c r="H1206" s="43">
        <f t="shared" si="130"/>
        <v>0</v>
      </c>
      <c r="I1206" s="43">
        <f t="shared" si="132"/>
        <v>0</v>
      </c>
      <c r="J1206" s="78" t="str">
        <f t="shared" si="131"/>
        <v>2120–2121</v>
      </c>
      <c r="K1206" s="78"/>
      <c r="L1206" s="89"/>
      <c r="M1206" s="78"/>
      <c r="N1206" s="87"/>
      <c r="O1206" s="79"/>
      <c r="Q1206" s="46"/>
    </row>
    <row r="1207" spans="1:17" s="40" customFormat="1" ht="20.25" customHeight="1" x14ac:dyDescent="0.2">
      <c r="A1207" s="41">
        <v>80660</v>
      </c>
      <c r="B1207" s="42">
        <f t="shared" si="127"/>
        <v>0</v>
      </c>
      <c r="C1207" s="117"/>
      <c r="D1207" s="43">
        <f t="shared" si="128"/>
        <v>0</v>
      </c>
      <c r="E1207" s="44">
        <f t="shared" si="126"/>
        <v>0</v>
      </c>
      <c r="F1207" s="43">
        <f t="shared" si="129"/>
        <v>0</v>
      </c>
      <c r="G1207" s="45" t="e">
        <f>IF(AND(C1207&lt;&gt;"",SUM(G$27:G1206)&lt;E$19),$E$19/$E$23,0)</f>
        <v>#N/A</v>
      </c>
      <c r="H1207" s="43">
        <f t="shared" si="130"/>
        <v>0</v>
      </c>
      <c r="I1207" s="43">
        <f t="shared" si="132"/>
        <v>0</v>
      </c>
      <c r="J1207" s="78" t="str">
        <f t="shared" si="131"/>
        <v>2120–2121</v>
      </c>
      <c r="K1207" s="78"/>
      <c r="L1207" s="89"/>
      <c r="M1207" s="78"/>
      <c r="N1207" s="87"/>
      <c r="O1207" s="79"/>
      <c r="Q1207" s="46"/>
    </row>
    <row r="1208" spans="1:17" s="40" customFormat="1" ht="20.25" customHeight="1" x14ac:dyDescent="0.2">
      <c r="A1208" s="41">
        <v>80690</v>
      </c>
      <c r="B1208" s="42">
        <f t="shared" si="127"/>
        <v>0</v>
      </c>
      <c r="C1208" s="117"/>
      <c r="D1208" s="43">
        <f t="shared" si="128"/>
        <v>0</v>
      </c>
      <c r="E1208" s="44">
        <f t="shared" si="126"/>
        <v>0</v>
      </c>
      <c r="F1208" s="43">
        <f t="shared" si="129"/>
        <v>0</v>
      </c>
      <c r="G1208" s="45" t="e">
        <f>IF(AND(C1208&lt;&gt;"",SUM(G$27:G1207)&lt;E$19),$E$19/$E$23,0)</f>
        <v>#N/A</v>
      </c>
      <c r="H1208" s="43">
        <f t="shared" si="130"/>
        <v>0</v>
      </c>
      <c r="I1208" s="43">
        <f t="shared" si="132"/>
        <v>0</v>
      </c>
      <c r="J1208" s="78" t="str">
        <f t="shared" si="131"/>
        <v>2120–2121</v>
      </c>
      <c r="K1208" s="78"/>
      <c r="L1208" s="89"/>
      <c r="M1208" s="78"/>
      <c r="N1208" s="87"/>
      <c r="O1208" s="79"/>
      <c r="Q1208" s="46"/>
    </row>
    <row r="1209" spans="1:17" s="40" customFormat="1" ht="20.25" customHeight="1" x14ac:dyDescent="0.2">
      <c r="A1209" s="41">
        <v>80721</v>
      </c>
      <c r="B1209" s="42">
        <f t="shared" si="127"/>
        <v>0</v>
      </c>
      <c r="C1209" s="117"/>
      <c r="D1209" s="43">
        <f t="shared" si="128"/>
        <v>0</v>
      </c>
      <c r="E1209" s="44">
        <f t="shared" si="126"/>
        <v>0</v>
      </c>
      <c r="F1209" s="43">
        <f t="shared" si="129"/>
        <v>0</v>
      </c>
      <c r="G1209" s="45" t="e">
        <f>IF(AND(C1209&lt;&gt;"",SUM(G$27:G1208)&lt;E$19),$E$19/$E$23,0)</f>
        <v>#N/A</v>
      </c>
      <c r="H1209" s="43">
        <f t="shared" si="130"/>
        <v>0</v>
      </c>
      <c r="I1209" s="43">
        <f t="shared" si="132"/>
        <v>0</v>
      </c>
      <c r="J1209" s="78" t="str">
        <f t="shared" si="131"/>
        <v>2120–2121</v>
      </c>
      <c r="K1209" s="78"/>
      <c r="L1209" s="89"/>
      <c r="M1209" s="78"/>
      <c r="N1209" s="87"/>
      <c r="O1209" s="79"/>
      <c r="Q1209" s="46"/>
    </row>
    <row r="1210" spans="1:17" s="40" customFormat="1" ht="20.25" customHeight="1" x14ac:dyDescent="0.2">
      <c r="A1210" s="41">
        <v>80752</v>
      </c>
      <c r="B1210" s="42">
        <f t="shared" si="127"/>
        <v>0</v>
      </c>
      <c r="C1210" s="117"/>
      <c r="D1210" s="43">
        <f t="shared" si="128"/>
        <v>0</v>
      </c>
      <c r="E1210" s="44">
        <f t="shared" si="126"/>
        <v>0</v>
      </c>
      <c r="F1210" s="43">
        <f t="shared" si="129"/>
        <v>0</v>
      </c>
      <c r="G1210" s="45" t="e">
        <f>IF(AND(C1210&lt;&gt;"",SUM(G$27:G1209)&lt;E$19),$E$19/$E$23,0)</f>
        <v>#N/A</v>
      </c>
      <c r="H1210" s="43">
        <f t="shared" si="130"/>
        <v>0</v>
      </c>
      <c r="I1210" s="43">
        <f t="shared" si="132"/>
        <v>0</v>
      </c>
      <c r="J1210" s="78" t="str">
        <f t="shared" si="131"/>
        <v>2120–2121</v>
      </c>
      <c r="K1210" s="78"/>
      <c r="L1210" s="89"/>
      <c r="M1210" s="78"/>
      <c r="N1210" s="87"/>
      <c r="O1210" s="79"/>
      <c r="Q1210" s="46"/>
    </row>
    <row r="1211" spans="1:17" s="40" customFormat="1" ht="20.25" customHeight="1" x14ac:dyDescent="0.2">
      <c r="A1211" s="41">
        <v>80780</v>
      </c>
      <c r="B1211" s="42">
        <f t="shared" si="127"/>
        <v>0</v>
      </c>
      <c r="C1211" s="117"/>
      <c r="D1211" s="43">
        <f t="shared" si="128"/>
        <v>0</v>
      </c>
      <c r="E1211" s="44">
        <f t="shared" si="126"/>
        <v>0</v>
      </c>
      <c r="F1211" s="43">
        <f t="shared" si="129"/>
        <v>0</v>
      </c>
      <c r="G1211" s="45" t="e">
        <f>IF(AND(C1211&lt;&gt;"",SUM(G$27:G1210)&lt;E$19),$E$19/$E$23,0)</f>
        <v>#N/A</v>
      </c>
      <c r="H1211" s="43">
        <f t="shared" si="130"/>
        <v>0</v>
      </c>
      <c r="I1211" s="43">
        <f t="shared" si="132"/>
        <v>0</v>
      </c>
      <c r="J1211" s="78" t="str">
        <f t="shared" si="131"/>
        <v>2120–2121</v>
      </c>
      <c r="K1211" s="78"/>
      <c r="L1211" s="89"/>
      <c r="M1211" s="78"/>
      <c r="N1211" s="87"/>
      <c r="O1211" s="79"/>
      <c r="Q1211" s="46"/>
    </row>
    <row r="1212" spans="1:17" s="40" customFormat="1" ht="20.25" customHeight="1" x14ac:dyDescent="0.2">
      <c r="A1212" s="41">
        <v>80811</v>
      </c>
      <c r="B1212" s="42">
        <f t="shared" si="127"/>
        <v>0</v>
      </c>
      <c r="C1212" s="117"/>
      <c r="D1212" s="43">
        <f t="shared" si="128"/>
        <v>0</v>
      </c>
      <c r="E1212" s="44">
        <f t="shared" si="126"/>
        <v>0</v>
      </c>
      <c r="F1212" s="43">
        <f t="shared" si="129"/>
        <v>0</v>
      </c>
      <c r="G1212" s="45" t="e">
        <f>IF(AND(C1212&lt;&gt;"",SUM(G$27:G1211)&lt;E$19),$E$19/$E$23,0)</f>
        <v>#N/A</v>
      </c>
      <c r="H1212" s="43">
        <f t="shared" si="130"/>
        <v>0</v>
      </c>
      <c r="I1212" s="43">
        <f t="shared" si="132"/>
        <v>0</v>
      </c>
      <c r="J1212" s="78" t="str">
        <f t="shared" si="131"/>
        <v>2120–2121</v>
      </c>
      <c r="K1212" s="78"/>
      <c r="L1212" s="89"/>
      <c r="M1212" s="78"/>
      <c r="N1212" s="87"/>
      <c r="O1212" s="79"/>
      <c r="Q1212" s="46"/>
    </row>
    <row r="1213" spans="1:17" s="40" customFormat="1" ht="20.25" customHeight="1" x14ac:dyDescent="0.2">
      <c r="A1213" s="41">
        <v>80841</v>
      </c>
      <c r="B1213" s="42">
        <f t="shared" si="127"/>
        <v>0</v>
      </c>
      <c r="C1213" s="117"/>
      <c r="D1213" s="43">
        <f t="shared" si="128"/>
        <v>0</v>
      </c>
      <c r="E1213" s="44">
        <f t="shared" si="126"/>
        <v>0</v>
      </c>
      <c r="F1213" s="43">
        <f t="shared" si="129"/>
        <v>0</v>
      </c>
      <c r="G1213" s="45" t="e">
        <f>IF(AND(C1213&lt;&gt;"",SUM(G$27:G1212)&lt;E$19),$E$19/$E$23,0)</f>
        <v>#N/A</v>
      </c>
      <c r="H1213" s="43">
        <f t="shared" si="130"/>
        <v>0</v>
      </c>
      <c r="I1213" s="43">
        <f t="shared" si="132"/>
        <v>0</v>
      </c>
      <c r="J1213" s="78" t="str">
        <f t="shared" si="131"/>
        <v>2120–2121</v>
      </c>
      <c r="K1213" s="78"/>
      <c r="L1213" s="89"/>
      <c r="M1213" s="78"/>
      <c r="N1213" s="87"/>
      <c r="O1213" s="79"/>
      <c r="Q1213" s="46"/>
    </row>
    <row r="1214" spans="1:17" s="40" customFormat="1" ht="20.25" customHeight="1" x14ac:dyDescent="0.2">
      <c r="A1214" s="41">
        <v>80872</v>
      </c>
      <c r="B1214" s="42">
        <f t="shared" si="127"/>
        <v>0</v>
      </c>
      <c r="C1214" s="117"/>
      <c r="D1214" s="43">
        <f t="shared" si="128"/>
        <v>0</v>
      </c>
      <c r="E1214" s="44">
        <f t="shared" si="126"/>
        <v>0</v>
      </c>
      <c r="F1214" s="43">
        <f t="shared" si="129"/>
        <v>0</v>
      </c>
      <c r="G1214" s="45" t="e">
        <f>IF(AND(C1214&lt;&gt;"",SUM(G$27:G1213)&lt;E$19),$E$19/$E$23,0)</f>
        <v>#N/A</v>
      </c>
      <c r="H1214" s="43">
        <f t="shared" si="130"/>
        <v>0</v>
      </c>
      <c r="I1214" s="43">
        <f t="shared" si="132"/>
        <v>0</v>
      </c>
      <c r="J1214" s="78" t="str">
        <f t="shared" si="131"/>
        <v>2120–2121</v>
      </c>
      <c r="K1214" s="78"/>
      <c r="L1214" s="89"/>
      <c r="M1214" s="78"/>
      <c r="N1214" s="87"/>
      <c r="O1214" s="79"/>
      <c r="Q1214" s="46"/>
    </row>
    <row r="1215" spans="1:17" s="40" customFormat="1" ht="20.25" customHeight="1" x14ac:dyDescent="0.2">
      <c r="A1215" s="41">
        <v>80902</v>
      </c>
      <c r="B1215" s="42">
        <f t="shared" si="127"/>
        <v>0</v>
      </c>
      <c r="C1215" s="117"/>
      <c r="D1215" s="43">
        <f t="shared" si="128"/>
        <v>0</v>
      </c>
      <c r="E1215" s="44">
        <f t="shared" si="126"/>
        <v>0</v>
      </c>
      <c r="F1215" s="43">
        <f t="shared" si="129"/>
        <v>0</v>
      </c>
      <c r="G1215" s="45" t="e">
        <f>IF(AND(C1215&lt;&gt;"",SUM(G$27:G1214)&lt;E$19),$E$19/$E$23,0)</f>
        <v>#N/A</v>
      </c>
      <c r="H1215" s="43">
        <f t="shared" si="130"/>
        <v>0</v>
      </c>
      <c r="I1215" s="43">
        <f t="shared" si="132"/>
        <v>0</v>
      </c>
      <c r="J1215" s="78" t="str">
        <f t="shared" si="131"/>
        <v>2121–2122</v>
      </c>
      <c r="K1215" s="78"/>
      <c r="L1215" s="89"/>
      <c r="M1215" s="78"/>
      <c r="N1215" s="87"/>
      <c r="O1215" s="79"/>
      <c r="Q1215" s="46"/>
    </row>
    <row r="1216" spans="1:17" s="40" customFormat="1" ht="20.25" customHeight="1" x14ac:dyDescent="0.2">
      <c r="A1216" s="41">
        <v>80933</v>
      </c>
      <c r="B1216" s="42">
        <f t="shared" si="127"/>
        <v>0</v>
      </c>
      <c r="C1216" s="117"/>
      <c r="D1216" s="43">
        <f t="shared" si="128"/>
        <v>0</v>
      </c>
      <c r="E1216" s="44">
        <f t="shared" si="126"/>
        <v>0</v>
      </c>
      <c r="F1216" s="43">
        <f t="shared" si="129"/>
        <v>0</v>
      </c>
      <c r="G1216" s="45" t="e">
        <f>IF(AND(C1216&lt;&gt;"",SUM(G$27:G1215)&lt;E$19),$E$19/$E$23,0)</f>
        <v>#N/A</v>
      </c>
      <c r="H1216" s="43">
        <f t="shared" si="130"/>
        <v>0</v>
      </c>
      <c r="I1216" s="43">
        <f t="shared" si="132"/>
        <v>0</v>
      </c>
      <c r="J1216" s="78" t="str">
        <f t="shared" si="131"/>
        <v>2121–2122</v>
      </c>
      <c r="K1216" s="78"/>
      <c r="L1216" s="89"/>
      <c r="M1216" s="78"/>
      <c r="N1216" s="87"/>
      <c r="O1216" s="79"/>
      <c r="Q1216" s="46"/>
    </row>
    <row r="1217" spans="1:17" s="40" customFormat="1" ht="20.25" customHeight="1" x14ac:dyDescent="0.2">
      <c r="A1217" s="41">
        <v>80964</v>
      </c>
      <c r="B1217" s="42">
        <f t="shared" si="127"/>
        <v>0</v>
      </c>
      <c r="C1217" s="117"/>
      <c r="D1217" s="43">
        <f t="shared" si="128"/>
        <v>0</v>
      </c>
      <c r="E1217" s="44">
        <f t="shared" si="126"/>
        <v>0</v>
      </c>
      <c r="F1217" s="43">
        <f t="shared" si="129"/>
        <v>0</v>
      </c>
      <c r="G1217" s="45" t="e">
        <f>IF(AND(C1217&lt;&gt;"",SUM(G$27:G1216)&lt;E$19),$E$19/$E$23,0)</f>
        <v>#N/A</v>
      </c>
      <c r="H1217" s="43">
        <f t="shared" si="130"/>
        <v>0</v>
      </c>
      <c r="I1217" s="43">
        <f t="shared" si="132"/>
        <v>0</v>
      </c>
      <c r="J1217" s="78" t="str">
        <f t="shared" si="131"/>
        <v>2121–2122</v>
      </c>
      <c r="K1217" s="78"/>
      <c r="L1217" s="89"/>
      <c r="M1217" s="78"/>
      <c r="N1217" s="87"/>
      <c r="O1217" s="79"/>
      <c r="Q1217" s="46"/>
    </row>
    <row r="1218" spans="1:17" s="40" customFormat="1" ht="20.25" customHeight="1" x14ac:dyDescent="0.2">
      <c r="A1218" s="41">
        <v>80994</v>
      </c>
      <c r="B1218" s="42">
        <f t="shared" si="127"/>
        <v>0</v>
      </c>
      <c r="C1218" s="117"/>
      <c r="D1218" s="43">
        <f t="shared" si="128"/>
        <v>0</v>
      </c>
      <c r="E1218" s="44">
        <f t="shared" si="126"/>
        <v>0</v>
      </c>
      <c r="F1218" s="43">
        <f t="shared" si="129"/>
        <v>0</v>
      </c>
      <c r="G1218" s="45" t="e">
        <f>IF(AND(C1218&lt;&gt;"",SUM(G$27:G1217)&lt;E$19),$E$19/$E$23,0)</f>
        <v>#N/A</v>
      </c>
      <c r="H1218" s="43">
        <f t="shared" si="130"/>
        <v>0</v>
      </c>
      <c r="I1218" s="43">
        <f t="shared" si="132"/>
        <v>0</v>
      </c>
      <c r="J1218" s="78" t="str">
        <f t="shared" si="131"/>
        <v>2121–2122</v>
      </c>
      <c r="K1218" s="78"/>
      <c r="L1218" s="89"/>
      <c r="M1218" s="78"/>
      <c r="N1218" s="87"/>
      <c r="O1218" s="79"/>
      <c r="Q1218" s="46"/>
    </row>
    <row r="1219" spans="1:17" s="40" customFormat="1" ht="20.25" customHeight="1" x14ac:dyDescent="0.2">
      <c r="A1219" s="41">
        <v>81025</v>
      </c>
      <c r="B1219" s="42">
        <f t="shared" si="127"/>
        <v>0</v>
      </c>
      <c r="C1219" s="117"/>
      <c r="D1219" s="43">
        <f t="shared" si="128"/>
        <v>0</v>
      </c>
      <c r="E1219" s="44">
        <f t="shared" si="126"/>
        <v>0</v>
      </c>
      <c r="F1219" s="43">
        <f t="shared" si="129"/>
        <v>0</v>
      </c>
      <c r="G1219" s="45" t="e">
        <f>IF(AND(C1219&lt;&gt;"",SUM(G$27:G1218)&lt;E$19),$E$19/$E$23,0)</f>
        <v>#N/A</v>
      </c>
      <c r="H1219" s="43">
        <f t="shared" si="130"/>
        <v>0</v>
      </c>
      <c r="I1219" s="43">
        <f t="shared" si="132"/>
        <v>0</v>
      </c>
      <c r="J1219" s="78" t="str">
        <f t="shared" si="131"/>
        <v>2121–2122</v>
      </c>
      <c r="K1219" s="78"/>
      <c r="L1219" s="89"/>
      <c r="M1219" s="78"/>
      <c r="N1219" s="87"/>
      <c r="O1219" s="79"/>
      <c r="Q1219" s="46"/>
    </row>
    <row r="1220" spans="1:17" s="40" customFormat="1" ht="20.25" customHeight="1" x14ac:dyDescent="0.2">
      <c r="A1220" s="41">
        <v>81055</v>
      </c>
      <c r="B1220" s="42">
        <f t="shared" si="127"/>
        <v>0</v>
      </c>
      <c r="C1220" s="117"/>
      <c r="D1220" s="43">
        <f t="shared" si="128"/>
        <v>0</v>
      </c>
      <c r="E1220" s="44">
        <f t="shared" si="126"/>
        <v>0</v>
      </c>
      <c r="F1220" s="43">
        <f t="shared" si="129"/>
        <v>0</v>
      </c>
      <c r="G1220" s="45" t="e">
        <f>IF(AND(C1220&lt;&gt;"",SUM(G$27:G1219)&lt;E$19),$E$19/$E$23,0)</f>
        <v>#N/A</v>
      </c>
      <c r="H1220" s="43">
        <f t="shared" si="130"/>
        <v>0</v>
      </c>
      <c r="I1220" s="43">
        <f t="shared" si="132"/>
        <v>0</v>
      </c>
      <c r="J1220" s="78" t="str">
        <f t="shared" si="131"/>
        <v>2121–2122</v>
      </c>
      <c r="K1220" s="78"/>
      <c r="L1220" s="89"/>
      <c r="M1220" s="78"/>
      <c r="N1220" s="87"/>
      <c r="O1220" s="79"/>
      <c r="Q1220" s="46"/>
    </row>
    <row r="1221" spans="1:17" s="40" customFormat="1" ht="20.25" customHeight="1" x14ac:dyDescent="0.2">
      <c r="A1221" s="41">
        <v>81086</v>
      </c>
      <c r="B1221" s="42">
        <f t="shared" si="127"/>
        <v>0</v>
      </c>
      <c r="C1221" s="117"/>
      <c r="D1221" s="43">
        <f t="shared" si="128"/>
        <v>0</v>
      </c>
      <c r="E1221" s="44">
        <f t="shared" si="126"/>
        <v>0</v>
      </c>
      <c r="F1221" s="43">
        <f t="shared" si="129"/>
        <v>0</v>
      </c>
      <c r="G1221" s="45" t="e">
        <f>IF(AND(C1221&lt;&gt;"",SUM(G$27:G1220)&lt;E$19),$E$19/$E$23,0)</f>
        <v>#N/A</v>
      </c>
      <c r="H1221" s="43">
        <f t="shared" si="130"/>
        <v>0</v>
      </c>
      <c r="I1221" s="43">
        <f t="shared" si="132"/>
        <v>0</v>
      </c>
      <c r="J1221" s="78" t="str">
        <f t="shared" si="131"/>
        <v>2121–2122</v>
      </c>
      <c r="K1221" s="78"/>
      <c r="L1221" s="89"/>
      <c r="M1221" s="78"/>
      <c r="N1221" s="87"/>
      <c r="O1221" s="79"/>
      <c r="Q1221" s="46"/>
    </row>
    <row r="1222" spans="1:17" s="40" customFormat="1" ht="20.25" customHeight="1" x14ac:dyDescent="0.2">
      <c r="A1222" s="41">
        <v>81117</v>
      </c>
      <c r="B1222" s="42">
        <f t="shared" si="127"/>
        <v>0</v>
      </c>
      <c r="C1222" s="117"/>
      <c r="D1222" s="43">
        <f t="shared" si="128"/>
        <v>0</v>
      </c>
      <c r="E1222" s="44">
        <f t="shared" si="126"/>
        <v>0</v>
      </c>
      <c r="F1222" s="43">
        <f t="shared" si="129"/>
        <v>0</v>
      </c>
      <c r="G1222" s="45" t="e">
        <f>IF(AND(C1222&lt;&gt;"",SUM(G$27:G1221)&lt;E$19),$E$19/$E$23,0)</f>
        <v>#N/A</v>
      </c>
      <c r="H1222" s="43">
        <f t="shared" si="130"/>
        <v>0</v>
      </c>
      <c r="I1222" s="43">
        <f t="shared" si="132"/>
        <v>0</v>
      </c>
      <c r="J1222" s="78" t="str">
        <f t="shared" si="131"/>
        <v>2121–2122</v>
      </c>
      <c r="K1222" s="78"/>
      <c r="L1222" s="89"/>
      <c r="M1222" s="78"/>
      <c r="N1222" s="87"/>
      <c r="O1222" s="79"/>
      <c r="Q1222" s="46"/>
    </row>
    <row r="1223" spans="1:17" s="40" customFormat="1" ht="20.25" customHeight="1" x14ac:dyDescent="0.2">
      <c r="A1223" s="41">
        <v>81145</v>
      </c>
      <c r="B1223" s="42">
        <f t="shared" si="127"/>
        <v>0</v>
      </c>
      <c r="C1223" s="117"/>
      <c r="D1223" s="43">
        <f t="shared" si="128"/>
        <v>0</v>
      </c>
      <c r="E1223" s="44">
        <f t="shared" si="126"/>
        <v>0</v>
      </c>
      <c r="F1223" s="43">
        <f t="shared" si="129"/>
        <v>0</v>
      </c>
      <c r="G1223" s="45" t="e">
        <f>IF(AND(C1223&lt;&gt;"",SUM(G$27:G1222)&lt;E$19),$E$19/$E$23,0)</f>
        <v>#N/A</v>
      </c>
      <c r="H1223" s="43">
        <f t="shared" si="130"/>
        <v>0</v>
      </c>
      <c r="I1223" s="43">
        <f t="shared" si="132"/>
        <v>0</v>
      </c>
      <c r="J1223" s="78" t="str">
        <f t="shared" si="131"/>
        <v>2121–2122</v>
      </c>
      <c r="K1223" s="78"/>
      <c r="L1223" s="89"/>
      <c r="M1223" s="78"/>
      <c r="N1223" s="87"/>
      <c r="O1223" s="79"/>
      <c r="Q1223" s="46"/>
    </row>
    <row r="1224" spans="1:17" s="40" customFormat="1" ht="20.25" customHeight="1" x14ac:dyDescent="0.2">
      <c r="A1224" s="41">
        <v>81176</v>
      </c>
      <c r="B1224" s="42">
        <f t="shared" si="127"/>
        <v>0</v>
      </c>
      <c r="C1224" s="117"/>
      <c r="D1224" s="43">
        <f t="shared" si="128"/>
        <v>0</v>
      </c>
      <c r="E1224" s="44">
        <f t="shared" si="126"/>
        <v>0</v>
      </c>
      <c r="F1224" s="43">
        <f t="shared" si="129"/>
        <v>0</v>
      </c>
      <c r="G1224" s="45" t="e">
        <f>IF(AND(C1224&lt;&gt;"",SUM(G$27:G1223)&lt;E$19),$E$19/$E$23,0)</f>
        <v>#N/A</v>
      </c>
      <c r="H1224" s="43">
        <f t="shared" si="130"/>
        <v>0</v>
      </c>
      <c r="I1224" s="43">
        <f t="shared" si="132"/>
        <v>0</v>
      </c>
      <c r="J1224" s="78" t="str">
        <f t="shared" si="131"/>
        <v>2121–2122</v>
      </c>
      <c r="K1224" s="78"/>
      <c r="L1224" s="89"/>
      <c r="M1224" s="78"/>
      <c r="N1224" s="87"/>
      <c r="O1224" s="79"/>
      <c r="Q1224" s="46"/>
    </row>
    <row r="1225" spans="1:17" s="40" customFormat="1" ht="20.25" customHeight="1" x14ac:dyDescent="0.2">
      <c r="A1225" s="41">
        <v>81206</v>
      </c>
      <c r="B1225" s="42">
        <f t="shared" si="127"/>
        <v>0</v>
      </c>
      <c r="C1225" s="117"/>
      <c r="D1225" s="43">
        <f t="shared" si="128"/>
        <v>0</v>
      </c>
      <c r="E1225" s="44">
        <f t="shared" si="126"/>
        <v>0</v>
      </c>
      <c r="F1225" s="43">
        <f t="shared" si="129"/>
        <v>0</v>
      </c>
      <c r="G1225" s="45" t="e">
        <f>IF(AND(C1225&lt;&gt;"",SUM(G$27:G1224)&lt;E$19),$E$19/$E$23,0)</f>
        <v>#N/A</v>
      </c>
      <c r="H1225" s="43">
        <f t="shared" si="130"/>
        <v>0</v>
      </c>
      <c r="I1225" s="43">
        <f t="shared" si="132"/>
        <v>0</v>
      </c>
      <c r="J1225" s="78" t="str">
        <f t="shared" si="131"/>
        <v>2121–2122</v>
      </c>
      <c r="K1225" s="78"/>
      <c r="L1225" s="89"/>
      <c r="M1225" s="78"/>
      <c r="N1225" s="87"/>
      <c r="O1225" s="79"/>
      <c r="Q1225" s="46"/>
    </row>
    <row r="1226" spans="1:17" s="40" customFormat="1" ht="20.25" customHeight="1" x14ac:dyDescent="0.2">
      <c r="A1226" s="41">
        <v>81237</v>
      </c>
      <c r="B1226" s="42">
        <f t="shared" si="127"/>
        <v>0</v>
      </c>
      <c r="C1226" s="117"/>
      <c r="D1226" s="43">
        <f t="shared" si="128"/>
        <v>0</v>
      </c>
      <c r="E1226" s="44">
        <f t="shared" si="126"/>
        <v>0</v>
      </c>
      <c r="F1226" s="43">
        <f t="shared" si="129"/>
        <v>0</v>
      </c>
      <c r="G1226" s="45" t="e">
        <f>IF(AND(C1226&lt;&gt;"",SUM(G$27:G1225)&lt;E$19),$E$19/$E$23,0)</f>
        <v>#N/A</v>
      </c>
      <c r="H1226" s="43">
        <f t="shared" si="130"/>
        <v>0</v>
      </c>
      <c r="I1226" s="43">
        <f t="shared" si="132"/>
        <v>0</v>
      </c>
      <c r="J1226" s="78" t="str">
        <f t="shared" si="131"/>
        <v>2121–2122</v>
      </c>
      <c r="K1226" s="78"/>
      <c r="L1226" s="89"/>
      <c r="M1226" s="78"/>
      <c r="N1226" s="87"/>
      <c r="O1226" s="79"/>
      <c r="Q1226" s="46"/>
    </row>
    <row r="1227" spans="1:17" s="40" customFormat="1" ht="20.25" customHeight="1" x14ac:dyDescent="0.2">
      <c r="A1227" s="41">
        <v>81267</v>
      </c>
      <c r="B1227" s="42">
        <f t="shared" si="127"/>
        <v>0</v>
      </c>
      <c r="C1227" s="117"/>
      <c r="D1227" s="43">
        <f t="shared" si="128"/>
        <v>0</v>
      </c>
      <c r="E1227" s="44">
        <f t="shared" si="126"/>
        <v>0</v>
      </c>
      <c r="F1227" s="43">
        <f t="shared" si="129"/>
        <v>0</v>
      </c>
      <c r="G1227" s="45" t="e">
        <f>IF(AND(C1227&lt;&gt;"",SUM(G$27:G1226)&lt;E$19),$E$19/$E$23,0)</f>
        <v>#N/A</v>
      </c>
      <c r="H1227" s="43">
        <f t="shared" si="130"/>
        <v>0</v>
      </c>
      <c r="I1227" s="43">
        <f t="shared" si="132"/>
        <v>0</v>
      </c>
      <c r="J1227" s="78" t="str">
        <f t="shared" si="131"/>
        <v>2122–2123</v>
      </c>
      <c r="K1227" s="78"/>
      <c r="L1227" s="89"/>
      <c r="M1227" s="78"/>
      <c r="N1227" s="87"/>
      <c r="O1227" s="79"/>
      <c r="Q1227" s="46"/>
    </row>
    <row r="1228" spans="1:17" s="40" customFormat="1" ht="20.25" customHeight="1" x14ac:dyDescent="0.2">
      <c r="A1228" s="41">
        <v>81298</v>
      </c>
      <c r="B1228" s="42">
        <f t="shared" si="127"/>
        <v>0</v>
      </c>
      <c r="C1228" s="117"/>
      <c r="D1228" s="43">
        <f t="shared" si="128"/>
        <v>0</v>
      </c>
      <c r="E1228" s="44">
        <f t="shared" si="126"/>
        <v>0</v>
      </c>
      <c r="F1228" s="43">
        <f t="shared" si="129"/>
        <v>0</v>
      </c>
      <c r="G1228" s="45" t="e">
        <f>IF(AND(C1228&lt;&gt;"",SUM(G$27:G1227)&lt;E$19),$E$19/$E$23,0)</f>
        <v>#N/A</v>
      </c>
      <c r="H1228" s="43">
        <f t="shared" si="130"/>
        <v>0</v>
      </c>
      <c r="I1228" s="43">
        <f t="shared" si="132"/>
        <v>0</v>
      </c>
      <c r="J1228" s="78" t="str">
        <f t="shared" si="131"/>
        <v>2122–2123</v>
      </c>
      <c r="K1228" s="78"/>
      <c r="L1228" s="89"/>
      <c r="M1228" s="78"/>
      <c r="N1228" s="87"/>
      <c r="O1228" s="79"/>
      <c r="Q1228" s="46"/>
    </row>
    <row r="1229" spans="1:17" s="40" customFormat="1" ht="20.25" customHeight="1" x14ac:dyDescent="0.2">
      <c r="A1229" s="41">
        <v>81329</v>
      </c>
      <c r="B1229" s="42">
        <f t="shared" si="127"/>
        <v>0</v>
      </c>
      <c r="C1229" s="117"/>
      <c r="D1229" s="43">
        <f t="shared" si="128"/>
        <v>0</v>
      </c>
      <c r="E1229" s="44">
        <f t="shared" si="126"/>
        <v>0</v>
      </c>
      <c r="F1229" s="43">
        <f t="shared" si="129"/>
        <v>0</v>
      </c>
      <c r="G1229" s="45" t="e">
        <f>IF(AND(C1229&lt;&gt;"",SUM(G$27:G1228)&lt;E$19),$E$19/$E$23,0)</f>
        <v>#N/A</v>
      </c>
      <c r="H1229" s="43">
        <f t="shared" si="130"/>
        <v>0</v>
      </c>
      <c r="I1229" s="43">
        <f t="shared" si="132"/>
        <v>0</v>
      </c>
      <c r="J1229" s="78" t="str">
        <f t="shared" si="131"/>
        <v>2122–2123</v>
      </c>
      <c r="K1229" s="78"/>
      <c r="L1229" s="89"/>
      <c r="M1229" s="78"/>
      <c r="N1229" s="87"/>
      <c r="O1229" s="79"/>
      <c r="Q1229" s="46"/>
    </row>
    <row r="1230" spans="1:17" s="40" customFormat="1" ht="20.25" customHeight="1" x14ac:dyDescent="0.2">
      <c r="A1230" s="41">
        <v>81359</v>
      </c>
      <c r="B1230" s="42">
        <f t="shared" si="127"/>
        <v>0</v>
      </c>
      <c r="C1230" s="117"/>
      <c r="D1230" s="43">
        <f t="shared" si="128"/>
        <v>0</v>
      </c>
      <c r="E1230" s="44">
        <f t="shared" si="126"/>
        <v>0</v>
      </c>
      <c r="F1230" s="43">
        <f t="shared" si="129"/>
        <v>0</v>
      </c>
      <c r="G1230" s="45" t="e">
        <f>IF(AND(C1230&lt;&gt;"",SUM(G$27:G1229)&lt;E$19),$E$19/$E$23,0)</f>
        <v>#N/A</v>
      </c>
      <c r="H1230" s="43">
        <f t="shared" si="130"/>
        <v>0</v>
      </c>
      <c r="I1230" s="43">
        <f t="shared" si="132"/>
        <v>0</v>
      </c>
      <c r="J1230" s="78" t="str">
        <f t="shared" si="131"/>
        <v>2122–2123</v>
      </c>
      <c r="K1230" s="78"/>
      <c r="L1230" s="89"/>
      <c r="M1230" s="78"/>
      <c r="N1230" s="87"/>
      <c r="O1230" s="79"/>
      <c r="Q1230" s="46"/>
    </row>
    <row r="1231" spans="1:17" s="40" customFormat="1" ht="20.25" customHeight="1" x14ac:dyDescent="0.2">
      <c r="A1231" s="41">
        <v>81390</v>
      </c>
      <c r="B1231" s="42">
        <f t="shared" si="127"/>
        <v>0</v>
      </c>
      <c r="C1231" s="117"/>
      <c r="D1231" s="43">
        <f t="shared" si="128"/>
        <v>0</v>
      </c>
      <c r="E1231" s="44">
        <f t="shared" si="126"/>
        <v>0</v>
      </c>
      <c r="F1231" s="43">
        <f t="shared" si="129"/>
        <v>0</v>
      </c>
      <c r="G1231" s="45" t="e">
        <f>IF(AND(C1231&lt;&gt;"",SUM(G$27:G1230)&lt;E$19),$E$19/$E$23,0)</f>
        <v>#N/A</v>
      </c>
      <c r="H1231" s="43">
        <f t="shared" si="130"/>
        <v>0</v>
      </c>
      <c r="I1231" s="43">
        <f t="shared" si="132"/>
        <v>0</v>
      </c>
      <c r="J1231" s="78" t="str">
        <f t="shared" si="131"/>
        <v>2122–2123</v>
      </c>
      <c r="K1231" s="78"/>
      <c r="L1231" s="89"/>
      <c r="M1231" s="78"/>
      <c r="N1231" s="87"/>
      <c r="O1231" s="79"/>
      <c r="Q1231" s="46"/>
    </row>
    <row r="1232" spans="1:17" s="40" customFormat="1" ht="20.25" customHeight="1" x14ac:dyDescent="0.2">
      <c r="A1232" s="41">
        <v>81420</v>
      </c>
      <c r="B1232" s="42">
        <f t="shared" si="127"/>
        <v>0</v>
      </c>
      <c r="C1232" s="117"/>
      <c r="D1232" s="43">
        <f t="shared" si="128"/>
        <v>0</v>
      </c>
      <c r="E1232" s="44">
        <f t="shared" si="126"/>
        <v>0</v>
      </c>
      <c r="F1232" s="43">
        <f t="shared" si="129"/>
        <v>0</v>
      </c>
      <c r="G1232" s="45" t="e">
        <f>IF(AND(C1232&lt;&gt;"",SUM(G$27:G1231)&lt;E$19),$E$19/$E$23,0)</f>
        <v>#N/A</v>
      </c>
      <c r="H1232" s="43">
        <f t="shared" si="130"/>
        <v>0</v>
      </c>
      <c r="I1232" s="43">
        <f t="shared" si="132"/>
        <v>0</v>
      </c>
      <c r="J1232" s="78" t="str">
        <f t="shared" si="131"/>
        <v>2122–2123</v>
      </c>
      <c r="K1232" s="78"/>
      <c r="L1232" s="89"/>
      <c r="M1232" s="78"/>
      <c r="N1232" s="87"/>
      <c r="O1232" s="79"/>
      <c r="Q1232" s="46"/>
    </row>
    <row r="1233" spans="1:17" s="40" customFormat="1" ht="20.25" customHeight="1" x14ac:dyDescent="0.2">
      <c r="A1233" s="41">
        <v>81451</v>
      </c>
      <c r="B1233" s="42">
        <f t="shared" si="127"/>
        <v>0</v>
      </c>
      <c r="C1233" s="117"/>
      <c r="D1233" s="43">
        <f t="shared" si="128"/>
        <v>0</v>
      </c>
      <c r="E1233" s="44">
        <f t="shared" si="126"/>
        <v>0</v>
      </c>
      <c r="F1233" s="43">
        <f t="shared" si="129"/>
        <v>0</v>
      </c>
      <c r="G1233" s="45" t="e">
        <f>IF(AND(C1233&lt;&gt;"",SUM(G$27:G1232)&lt;E$19),$E$19/$E$23,0)</f>
        <v>#N/A</v>
      </c>
      <c r="H1233" s="43">
        <f t="shared" si="130"/>
        <v>0</v>
      </c>
      <c r="I1233" s="43">
        <f t="shared" si="132"/>
        <v>0</v>
      </c>
      <c r="J1233" s="78" t="str">
        <f t="shared" si="131"/>
        <v>2122–2123</v>
      </c>
      <c r="K1233" s="78"/>
      <c r="L1233" s="89"/>
      <c r="M1233" s="78"/>
      <c r="N1233" s="87"/>
      <c r="O1233" s="79"/>
      <c r="Q1233" s="46"/>
    </row>
    <row r="1234" spans="1:17" s="40" customFormat="1" ht="20.25" customHeight="1" x14ac:dyDescent="0.2">
      <c r="A1234" s="41">
        <v>81482</v>
      </c>
      <c r="B1234" s="42">
        <f t="shared" si="127"/>
        <v>0</v>
      </c>
      <c r="C1234" s="117"/>
      <c r="D1234" s="43">
        <f t="shared" si="128"/>
        <v>0</v>
      </c>
      <c r="E1234" s="44">
        <f t="shared" si="126"/>
        <v>0</v>
      </c>
      <c r="F1234" s="43">
        <f t="shared" si="129"/>
        <v>0</v>
      </c>
      <c r="G1234" s="45" t="e">
        <f>IF(AND(C1234&lt;&gt;"",SUM(G$27:G1233)&lt;E$19),$E$19/$E$23,0)</f>
        <v>#N/A</v>
      </c>
      <c r="H1234" s="43">
        <f t="shared" si="130"/>
        <v>0</v>
      </c>
      <c r="I1234" s="43">
        <f t="shared" si="132"/>
        <v>0</v>
      </c>
      <c r="J1234" s="78" t="str">
        <f t="shared" si="131"/>
        <v>2122–2123</v>
      </c>
      <c r="K1234" s="78"/>
      <c r="L1234" s="89"/>
      <c r="M1234" s="78"/>
      <c r="N1234" s="87"/>
      <c r="O1234" s="79"/>
      <c r="Q1234" s="46"/>
    </row>
    <row r="1235" spans="1:17" s="40" customFormat="1" ht="20.25" customHeight="1" x14ac:dyDescent="0.2">
      <c r="A1235" s="41">
        <v>81510</v>
      </c>
      <c r="B1235" s="42">
        <f t="shared" si="127"/>
        <v>0</v>
      </c>
      <c r="C1235" s="117"/>
      <c r="D1235" s="43">
        <f t="shared" si="128"/>
        <v>0</v>
      </c>
      <c r="E1235" s="44">
        <f t="shared" si="126"/>
        <v>0</v>
      </c>
      <c r="F1235" s="43">
        <f t="shared" si="129"/>
        <v>0</v>
      </c>
      <c r="G1235" s="45" t="e">
        <f>IF(AND(C1235&lt;&gt;"",SUM(G$27:G1234)&lt;E$19),$E$19/$E$23,0)</f>
        <v>#N/A</v>
      </c>
      <c r="H1235" s="43">
        <f t="shared" si="130"/>
        <v>0</v>
      </c>
      <c r="I1235" s="43">
        <f t="shared" si="132"/>
        <v>0</v>
      </c>
      <c r="J1235" s="78" t="str">
        <f t="shared" si="131"/>
        <v>2122–2123</v>
      </c>
      <c r="K1235" s="78"/>
      <c r="L1235" s="89"/>
      <c r="M1235" s="78"/>
      <c r="N1235" s="87"/>
      <c r="O1235" s="79"/>
      <c r="Q1235" s="46"/>
    </row>
    <row r="1236" spans="1:17" s="40" customFormat="1" ht="20.25" customHeight="1" x14ac:dyDescent="0.2">
      <c r="A1236" s="41">
        <v>81541</v>
      </c>
      <c r="B1236" s="42">
        <f t="shared" si="127"/>
        <v>0</v>
      </c>
      <c r="C1236" s="117"/>
      <c r="D1236" s="43">
        <f t="shared" si="128"/>
        <v>0</v>
      </c>
      <c r="E1236" s="44">
        <f t="shared" si="126"/>
        <v>0</v>
      </c>
      <c r="F1236" s="43">
        <f t="shared" si="129"/>
        <v>0</v>
      </c>
      <c r="G1236" s="45" t="e">
        <f>IF(AND(C1236&lt;&gt;"",SUM(G$27:G1235)&lt;E$19),$E$19/$E$23,0)</f>
        <v>#N/A</v>
      </c>
      <c r="H1236" s="43">
        <f t="shared" si="130"/>
        <v>0</v>
      </c>
      <c r="I1236" s="43">
        <f t="shared" si="132"/>
        <v>0</v>
      </c>
      <c r="J1236" s="78" t="str">
        <f t="shared" si="131"/>
        <v>2122–2123</v>
      </c>
      <c r="K1236" s="78"/>
      <c r="L1236" s="89"/>
      <c r="M1236" s="78"/>
      <c r="N1236" s="87"/>
      <c r="O1236" s="79"/>
      <c r="Q1236" s="46"/>
    </row>
    <row r="1237" spans="1:17" s="40" customFormat="1" ht="20.25" customHeight="1" x14ac:dyDescent="0.2">
      <c r="A1237" s="41">
        <v>81571</v>
      </c>
      <c r="B1237" s="42">
        <f t="shared" si="127"/>
        <v>0</v>
      </c>
      <c r="C1237" s="117"/>
      <c r="D1237" s="43">
        <f t="shared" si="128"/>
        <v>0</v>
      </c>
      <c r="E1237" s="44">
        <f t="shared" si="126"/>
        <v>0</v>
      </c>
      <c r="F1237" s="43">
        <f t="shared" si="129"/>
        <v>0</v>
      </c>
      <c r="G1237" s="45" t="e">
        <f>IF(AND(C1237&lt;&gt;"",SUM(G$27:G1236)&lt;E$19),$E$19/$E$23,0)</f>
        <v>#N/A</v>
      </c>
      <c r="H1237" s="43">
        <f t="shared" si="130"/>
        <v>0</v>
      </c>
      <c r="I1237" s="43">
        <f t="shared" si="132"/>
        <v>0</v>
      </c>
      <c r="J1237" s="78" t="str">
        <f t="shared" si="131"/>
        <v>2122–2123</v>
      </c>
      <c r="K1237" s="78"/>
      <c r="L1237" s="89"/>
      <c r="M1237" s="78"/>
      <c r="N1237" s="87"/>
      <c r="O1237" s="79"/>
      <c r="Q1237" s="46"/>
    </row>
    <row r="1238" spans="1:17" s="40" customFormat="1" ht="20.25" customHeight="1" x14ac:dyDescent="0.2">
      <c r="A1238" s="41">
        <v>81602</v>
      </c>
      <c r="B1238" s="42">
        <f t="shared" si="127"/>
        <v>0</v>
      </c>
      <c r="C1238" s="117"/>
      <c r="D1238" s="43">
        <f t="shared" si="128"/>
        <v>0</v>
      </c>
      <c r="E1238" s="44">
        <f t="shared" si="126"/>
        <v>0</v>
      </c>
      <c r="F1238" s="43">
        <f t="shared" si="129"/>
        <v>0</v>
      </c>
      <c r="G1238" s="45" t="e">
        <f>IF(AND(C1238&lt;&gt;"",SUM(G$27:G1237)&lt;E$19),$E$19/$E$23,0)</f>
        <v>#N/A</v>
      </c>
      <c r="H1238" s="43">
        <f t="shared" si="130"/>
        <v>0</v>
      </c>
      <c r="I1238" s="43">
        <f t="shared" si="132"/>
        <v>0</v>
      </c>
      <c r="J1238" s="78" t="str">
        <f t="shared" si="131"/>
        <v>2122–2123</v>
      </c>
      <c r="K1238" s="78"/>
      <c r="L1238" s="89"/>
      <c r="M1238" s="78"/>
      <c r="N1238" s="87"/>
      <c r="O1238" s="79"/>
      <c r="Q1238" s="46"/>
    </row>
    <row r="1239" spans="1:17" s="40" customFormat="1" ht="20.25" customHeight="1" x14ac:dyDescent="0.2">
      <c r="A1239" s="14"/>
      <c r="B1239" s="14"/>
      <c r="C1239" s="14"/>
      <c r="D1239" s="14"/>
      <c r="E1239" s="14"/>
      <c r="F1239" s="14"/>
      <c r="G1239" s="14"/>
      <c r="H1239" s="14"/>
      <c r="I1239" s="14"/>
      <c r="J1239" s="78"/>
      <c r="K1239" s="78"/>
      <c r="L1239" s="78"/>
      <c r="M1239" s="78"/>
      <c r="N1239" s="78"/>
      <c r="O1239" s="90"/>
    </row>
  </sheetData>
  <sheetProtection sheet="1" objects="1" scenarios="1" formatColumns="0" formatRows="0"/>
  <mergeCells count="43">
    <mergeCell ref="A25:I25"/>
    <mergeCell ref="A21:D21"/>
    <mergeCell ref="E21:F21"/>
    <mergeCell ref="A22:D22"/>
    <mergeCell ref="E22:F22"/>
    <mergeCell ref="A23:D23"/>
    <mergeCell ref="E23:F23"/>
    <mergeCell ref="A18:D18"/>
    <mergeCell ref="E18:F18"/>
    <mergeCell ref="A19:D19"/>
    <mergeCell ref="E19:F19"/>
    <mergeCell ref="A20:D20"/>
    <mergeCell ref="E20:F20"/>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1:F1"/>
    <mergeCell ref="A2:F2"/>
    <mergeCell ref="A3:F3"/>
    <mergeCell ref="A4:F4"/>
    <mergeCell ref="A5:D5"/>
    <mergeCell ref="E5:F5"/>
  </mergeCells>
  <dataValidations count="3">
    <dataValidation operator="lessThan" allowBlank="1" showInputMessage="1" showErrorMessage="1" sqref="R1239:R1048576 R25 A27:A1238 G23:I23 G21:I21 AE3 Q26 E14 G14:I14 E21 E23 E16:E19 G16:I19 S4:S21" xr:uid="{8CC329D8-1F1B-4321-9C3A-6CD504DBFEB2}"/>
    <dataValidation type="textLength" operator="lessThan" allowBlank="1" showInputMessage="1" showErrorMessage="1" sqref="E22 G22:I22" xr:uid="{7DF52A74-35D5-4D2B-9DC1-EA25727154BA}">
      <formula1>0</formula1>
    </dataValidation>
    <dataValidation operator="lessThan" showInputMessage="1" showErrorMessage="1" sqref="C27:C269" xr:uid="{68FDADF9-96FB-4226-93F7-B045551CC622}"/>
  </dataValidations>
  <pageMargins left="0.7" right="0.7" top="0.75" bottom="0.75" header="0.3" footer="0.3"/>
  <pageSetup scale="57" fitToHeight="0" orientation="portrait" r:id="rId1"/>
  <headerFooter>
    <oddHeader>&amp;C&amp;"arial,Bold"&amp;14GASB 96 
Amortization Schedule</oddHeader>
    <oddFooter>&amp;L&amp;"arial,Regular"&amp;12State Controller's Office&amp;C&amp;"arial,Regular"&amp;12
Example 1 Input&amp;R&amp;"arial,Regular"&amp;12Page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703C0A-F69A-443A-98E3-AD586964E828}">
          <x14:formula1>
            <xm:f>'Drop-down menus'!$O$1:$O$3</xm:f>
          </x14:formula1>
          <xm:sqref>E12:F12</xm:sqref>
        </x14:dataValidation>
        <x14:dataValidation type="list" allowBlank="1" showInputMessage="1" showErrorMessage="1" xr:uid="{745D1B7F-D0D1-48D3-9D7D-C0A6F0A53491}">
          <x14:formula1>
            <xm:f>'Drop-down menus'!$N$1:$N$2</xm:f>
          </x14:formula1>
          <xm:sqref>E7</xm:sqref>
        </x14:dataValidation>
        <x14:dataValidation type="list" allowBlank="1" showInputMessage="1" showErrorMessage="1" xr:uid="{17F329A3-AF61-4D78-AB72-8941CF926D58}">
          <x14:formula1>
            <xm:f>'Drop-down menus'!$M$1:$M$2</xm:f>
          </x14:formula1>
          <xm:sqref>E11</xm:sqref>
        </x14:dataValidation>
        <x14:dataValidation type="list" allowBlank="1" showInputMessage="1" showErrorMessage="1" xr:uid="{2CDE8717-02BC-4E1E-AE2E-27C5E848B511}">
          <x14:formula1>
            <xm:f>'Drop-down menus'!$K$2:$K$3</xm:f>
          </x14:formula1>
          <xm:sqref>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06A2-4D96-49BA-8B3F-4C4CE706C063}">
  <sheetPr>
    <pageSetUpPr fitToPage="1"/>
  </sheetPr>
  <dimension ref="A1:XFC68"/>
  <sheetViews>
    <sheetView zoomScale="85" zoomScaleNormal="85" workbookViewId="0">
      <selection activeCell="H19" sqref="H19"/>
    </sheetView>
  </sheetViews>
  <sheetFormatPr defaultColWidth="0" defaultRowHeight="15" zeroHeight="1" x14ac:dyDescent="0.2"/>
  <cols>
    <col min="1" max="1" width="12" style="49" customWidth="1"/>
    <col min="2" max="2" width="10.85546875" style="17" customWidth="1"/>
    <col min="3" max="3" width="10.42578125" style="17" customWidth="1"/>
    <col min="4" max="4" width="27.5703125" style="17" customWidth="1"/>
    <col min="5" max="9" width="14.28515625" style="17" customWidth="1"/>
    <col min="10" max="11" width="25.7109375" style="50" customWidth="1"/>
    <col min="12" max="12" width="15.140625" style="17" hidden="1"/>
    <col min="13" max="13" width="13.140625" style="17" hidden="1"/>
    <col min="14" max="14" width="12.140625" style="17" hidden="1"/>
    <col min="15" max="19" width="0" style="17" hidden="1"/>
    <col min="20" max="16383" width="12.140625" style="17" hidden="1"/>
    <col min="16384" max="16384" width="23.140625" style="17" hidden="1" customWidth="1"/>
  </cols>
  <sheetData>
    <row r="1" spans="1:11" ht="30" customHeight="1" x14ac:dyDescent="0.25">
      <c r="B1" s="223" t="s">
        <v>1564</v>
      </c>
      <c r="C1" s="223"/>
      <c r="D1" s="223"/>
      <c r="E1" s="223"/>
      <c r="F1" s="223"/>
      <c r="G1" s="223"/>
      <c r="H1" s="223"/>
      <c r="I1" s="223"/>
      <c r="J1" s="223"/>
      <c r="K1" s="223"/>
    </row>
    <row r="2" spans="1:11" ht="18.75" customHeight="1" x14ac:dyDescent="0.25">
      <c r="B2" s="225" t="s">
        <v>33</v>
      </c>
      <c r="C2" s="225"/>
      <c r="D2" s="225"/>
      <c r="E2" s="224">
        <f>'Contract 2 Input'!$E$5</f>
        <v>0</v>
      </c>
      <c r="F2" s="224"/>
      <c r="G2" s="224"/>
    </row>
    <row r="3" spans="1:11" ht="18.75" customHeight="1" x14ac:dyDescent="0.25">
      <c r="B3" s="226" t="s">
        <v>1455</v>
      </c>
      <c r="C3" s="227"/>
      <c r="D3" s="228"/>
      <c r="E3" s="230">
        <f>'Contract 2 Input'!E9</f>
        <v>0</v>
      </c>
      <c r="F3" s="231"/>
      <c r="G3" s="232"/>
    </row>
    <row r="4" spans="1:11" ht="18.75" customHeight="1" x14ac:dyDescent="0.25">
      <c r="B4" s="118" t="s">
        <v>1505</v>
      </c>
      <c r="C4" s="119"/>
      <c r="D4" s="120"/>
      <c r="E4" s="230" t="str">
        <f>IFERROR(IF('Contract 2 Input'!E11="Yes","Proprietary Fund",VLOOKUP(E3,GAAP02Aindex!$A$2:$K$654,4,FALSE)),"Unidentified")</f>
        <v>Unidentified</v>
      </c>
      <c r="F4" s="231"/>
      <c r="G4" s="232"/>
    </row>
    <row r="5" spans="1:11" ht="18.75" customHeight="1" x14ac:dyDescent="0.25">
      <c r="B5" s="226" t="s">
        <v>1456</v>
      </c>
      <c r="C5" s="227"/>
      <c r="D5" s="228"/>
      <c r="E5" s="229">
        <f>'Contract 2 Input'!E10</f>
        <v>0</v>
      </c>
      <c r="F5" s="229"/>
      <c r="G5" s="229"/>
    </row>
    <row r="6" spans="1:11" ht="18.75" customHeight="1" x14ac:dyDescent="0.25">
      <c r="B6" s="225" t="s">
        <v>1481</v>
      </c>
      <c r="C6" s="225"/>
      <c r="D6" s="225"/>
      <c r="E6" s="224">
        <f>'Contract 2 Input'!$E$12</f>
        <v>0</v>
      </c>
      <c r="F6" s="224"/>
      <c r="G6" s="224"/>
      <c r="H6" s="51"/>
      <c r="I6" s="26"/>
      <c r="J6" s="26"/>
      <c r="K6" s="26"/>
    </row>
    <row r="7" spans="1:11" ht="18.75" customHeight="1" x14ac:dyDescent="0.25">
      <c r="B7" s="225" t="s">
        <v>13</v>
      </c>
      <c r="C7" s="225"/>
      <c r="D7" s="225"/>
      <c r="E7" s="243"/>
      <c r="F7" s="243"/>
      <c r="G7" s="243"/>
      <c r="H7" s="52" t="s">
        <v>1476</v>
      </c>
      <c r="I7" s="26"/>
      <c r="J7" s="26"/>
      <c r="K7" s="53"/>
    </row>
    <row r="8" spans="1:11" ht="18.75" customHeight="1" x14ac:dyDescent="0.2">
      <c r="B8" s="233" t="str">
        <f>IF($E$7="","Was this SBITA included in your prior year Annual Reporting Submission Workbook? (see instructions)",CONCATENATE("Was this SBITA included in your ",LEFT(E7,4)-1,"-",RIGHT(E7,4)-1," Annual Reporting Submission Workbook? (see instructions)"))</f>
        <v>Was this SBITA included in your prior year Annual Reporting Submission Workbook? (see instructions)</v>
      </c>
      <c r="C8" s="233"/>
      <c r="D8" s="233"/>
      <c r="E8" s="234"/>
      <c r="F8" s="235"/>
      <c r="G8" s="236"/>
      <c r="H8" s="57"/>
      <c r="I8" s="57"/>
      <c r="J8" s="56"/>
      <c r="K8" s="56"/>
    </row>
    <row r="9" spans="1:11" ht="18.75" customHeight="1" x14ac:dyDescent="0.2">
      <c r="B9" s="233"/>
      <c r="C9" s="233"/>
      <c r="D9" s="233"/>
      <c r="E9" s="237"/>
      <c r="F9" s="238"/>
      <c r="G9" s="239"/>
      <c r="H9" s="57"/>
      <c r="I9" s="57"/>
      <c r="J9" s="56"/>
      <c r="K9" s="56"/>
    </row>
    <row r="10" spans="1:11" ht="18.75" customHeight="1" x14ac:dyDescent="0.2">
      <c r="B10" s="233"/>
      <c r="C10" s="233"/>
      <c r="D10" s="233"/>
      <c r="E10" s="240"/>
      <c r="F10" s="241"/>
      <c r="G10" s="242"/>
      <c r="H10" s="57"/>
      <c r="I10" s="57"/>
      <c r="J10" s="56"/>
      <c r="K10" s="56"/>
    </row>
    <row r="11" spans="1:11" ht="18.75" customHeight="1" x14ac:dyDescent="0.25">
      <c r="B11" s="54"/>
      <c r="C11" s="55"/>
      <c r="D11" s="55"/>
      <c r="E11" s="55"/>
      <c r="F11" s="56"/>
      <c r="G11" s="56"/>
      <c r="H11" s="57"/>
      <c r="I11" s="57"/>
      <c r="J11" s="56"/>
      <c r="K11" s="56"/>
    </row>
    <row r="12" spans="1:11" ht="18.75" customHeight="1" x14ac:dyDescent="0.2">
      <c r="A12" s="222" t="s">
        <v>1523</v>
      </c>
      <c r="B12" s="222"/>
      <c r="C12" s="222"/>
      <c r="D12" s="222"/>
      <c r="E12" s="222"/>
      <c r="F12" s="222"/>
      <c r="G12" s="222"/>
      <c r="H12" s="222"/>
      <c r="I12" s="222"/>
      <c r="J12" s="222"/>
      <c r="K12" s="222"/>
    </row>
    <row r="13" spans="1:11" ht="18.75" customHeight="1" x14ac:dyDescent="0.2">
      <c r="A13" s="222"/>
      <c r="B13" s="222"/>
      <c r="C13" s="222"/>
      <c r="D13" s="222"/>
      <c r="E13" s="222"/>
      <c r="F13" s="222"/>
      <c r="G13" s="222"/>
      <c r="H13" s="222"/>
      <c r="I13" s="222"/>
      <c r="J13" s="222"/>
      <c r="K13" s="222"/>
    </row>
    <row r="14" spans="1:11" ht="18.75" customHeight="1" x14ac:dyDescent="0.3">
      <c r="A14" s="121"/>
      <c r="B14" s="121"/>
      <c r="C14" s="121"/>
      <c r="D14" s="121"/>
      <c r="E14" s="121"/>
      <c r="F14" s="121"/>
      <c r="G14" s="121"/>
      <c r="H14" s="121"/>
      <c r="I14" s="121"/>
      <c r="J14" s="121"/>
      <c r="K14" s="121"/>
    </row>
    <row r="15" spans="1:11" ht="18.75" customHeight="1" x14ac:dyDescent="0.2">
      <c r="A15" s="122" t="str">
        <f>IF($E$7="2022–2023","Establish Beginning Balances (SBITAs as of July 1, 2022)","Establish Beginning Balances (existing SBITAs only)")</f>
        <v>Establish Beginning Balances (existing SBITAs only)</v>
      </c>
      <c r="B15" s="123"/>
      <c r="C15" s="124"/>
      <c r="D15" s="124"/>
      <c r="E15" s="124"/>
      <c r="F15" s="105"/>
      <c r="G15" s="105"/>
      <c r="H15" s="125"/>
      <c r="I15" s="125"/>
      <c r="J15" s="105"/>
      <c r="K15" s="105"/>
    </row>
    <row r="16" spans="1:11" ht="18.75" customHeight="1" x14ac:dyDescent="0.25">
      <c r="A16" s="126" t="s">
        <v>68</v>
      </c>
      <c r="B16" s="127"/>
      <c r="C16" s="128"/>
      <c r="D16" s="128"/>
      <c r="E16" s="128"/>
      <c r="F16" s="108"/>
      <c r="G16" s="108"/>
      <c r="H16" s="129"/>
      <c r="I16" s="129"/>
      <c r="J16" s="108"/>
      <c r="K16" s="108"/>
    </row>
    <row r="17" spans="1:19" ht="18.75" customHeight="1" x14ac:dyDescent="0.3">
      <c r="A17" s="130">
        <v>0</v>
      </c>
      <c r="B17" s="131" t="str">
        <f>IF($E$7="2022–2023","To establish the beginning balance of SBITAs as of 07/01/2022.","Roll forward prior year right-to-use SBITAs to record opening balances.")</f>
        <v>Roll forward prior year right-to-use SBITAs to record opening balances.</v>
      </c>
      <c r="C17" s="55"/>
      <c r="D17" s="55"/>
      <c r="E17" s="55"/>
      <c r="F17" s="58"/>
      <c r="G17" s="58"/>
      <c r="H17" s="57"/>
      <c r="I17" s="57"/>
      <c r="J17" s="58"/>
      <c r="K17" s="58"/>
    </row>
    <row r="18" spans="1:19" ht="18.75" customHeight="1" x14ac:dyDescent="0.2">
      <c r="A18" s="17"/>
      <c r="B18" s="109" t="str">
        <f>IF('Contract 2 Input'!$E$7="FI$Cal","Dr: 1624100 - Right-to-Use SBITA - Amortizable",
IF('Contract 2 Input'!$E$7="Non-FI$Cal", "Dr: Acct 0480 - RIGHT-TO-USE SBITA - AMORTIZABLE","Please complete rows 5 and 14 of the input sheet."))</f>
        <v>Dr: Acct 0480 - RIGHT-TO-USE SBITA - AMORTIZABLE</v>
      </c>
      <c r="C18" s="60"/>
      <c r="D18" s="60"/>
      <c r="E18" s="60"/>
      <c r="F18" s="110"/>
      <c r="G18" s="110"/>
      <c r="H18" s="109"/>
      <c r="I18" s="109"/>
      <c r="J18" s="110" t="e">
        <f>IF(AND('Contract 2 Input'!$L$13="No",$E$7="2022–2023"),ROUND('Contract 2 Input'!$E$19,2),'Contract 2 Input'!$N$17)</f>
        <v>#VALUE!</v>
      </c>
      <c r="K18" s="110"/>
    </row>
    <row r="19" spans="1:19" ht="18.75" customHeight="1" x14ac:dyDescent="0.2">
      <c r="B19" s="60" t="str">
        <f>IF('Contract 2 Input'!$E$7="FI$Cal","Dr: 390XXXXXX - Fund Balance",IF('Contract 2 Input'!$E$7="Non-FI$Cal", "Dr: Acct 0950 - BEGINNING FUND BALANCE","Please complete the input sheet fully."))</f>
        <v>Dr: Acct 0950 - BEGINNING FUND BALANCE</v>
      </c>
      <c r="C19" s="60"/>
      <c r="D19" s="60"/>
      <c r="E19" s="60"/>
      <c r="F19" s="110"/>
      <c r="G19" s="110"/>
      <c r="H19" s="109"/>
      <c r="I19" s="109"/>
      <c r="J19" s="110" t="e">
        <f>IF(AND('Contract 2 Input'!$L$13="No",$E$7="2022–2023"),0,IF(AND($E$8&lt;&gt;'Drop-down menus'!$P$2,$J$18&lt;($K$21+$K$22)),($K$21+$K$22)-$J$18,0))</f>
        <v>#VALUE!</v>
      </c>
      <c r="K19" s="110"/>
    </row>
    <row r="20" spans="1:19" ht="18.75" customHeight="1" x14ac:dyDescent="0.2">
      <c r="B20" s="60" t="str">
        <f>IF('Contract 2 Input'!$E$7="FI$Cal","Dr: 390XXXXXX - Fund Balance",IF('Contract 2 Input'!$E$7="Non-FI$Cal", "Dr: Acct 0952 - BEG FB ADJ/PRIOR PERIOD ADJUSTMENT","Please complete the input sheet fully."))</f>
        <v>Dr: Acct 0952 - BEG FB ADJ/PRIOR PERIOD ADJUSTMENT</v>
      </c>
      <c r="C20" s="60"/>
      <c r="D20" s="60"/>
      <c r="E20" s="60"/>
      <c r="F20" s="110"/>
      <c r="G20" s="110"/>
      <c r="H20" s="109"/>
      <c r="I20" s="109"/>
      <c r="J20" s="110" t="e">
        <f>IF(AND('Contract 2 Input'!$L$13="No",$E$7="2022–2023"),0,IF(AND($E$8='Drop-down menus'!$P$2,$J$18&lt;($K$21+$K$22)),($K$21+$K$22)-$J$18,0))</f>
        <v>#VALUE!</v>
      </c>
      <c r="K20" s="110"/>
    </row>
    <row r="21" spans="1:19" ht="18.75" customHeight="1" x14ac:dyDescent="0.2">
      <c r="B21" s="60"/>
      <c r="C21" s="60" t="str">
        <f>IF('Contract 2 Input'!$E$7="FI$Cal","Cr: 1624190 - Accumulated Amortization - Right-to-Use SBITA",IF('Contract 2 Input'!$E$7="Non-FI$Cal", "Cr: Acct 0475 - ACCUMULATED AMORTIZATION - RIGHT-TO-USE SBITA","Please select either FI$Cal or non-FI$Cal in the input sheet"))</f>
        <v>Cr: Acct 0475 - ACCUMULATED AMORTIZATION - RIGHT-TO-USE SBITA</v>
      </c>
      <c r="D21" s="60"/>
      <c r="E21" s="60"/>
      <c r="F21" s="110"/>
      <c r="G21" s="110"/>
      <c r="H21" s="109"/>
      <c r="I21" s="109"/>
      <c r="J21" s="110"/>
      <c r="K21" s="110" t="e">
        <f>IF(AND('Contract 2 Input'!$L$13="No",$E$7="2022–2023"),0,'Contract 2 Input'!$M$17)</f>
        <v>#N/A</v>
      </c>
    </row>
    <row r="22" spans="1:19" ht="18.75" customHeight="1" x14ac:dyDescent="0.25">
      <c r="B22" s="65"/>
      <c r="C22" s="60" t="str">
        <f>IF('Contract 2 Input'!$E$7="FI$Cal","Cr: 2590180 - Right-to-Use SBITA Liability - Noncurrent (GAAP)",IF('Contract 2 Input'!$E$7="Non-FI$Cal", "Cr: Acct 0674 - RIGHT-TO-USE SBITA LIABILITY","Please complete the input sheet fully."))</f>
        <v>Cr: Acct 0674 - RIGHT-TO-USE SBITA LIABILITY</v>
      </c>
      <c r="D22" s="60"/>
      <c r="E22" s="60"/>
      <c r="F22" s="110"/>
      <c r="G22" s="110"/>
      <c r="H22" s="109"/>
      <c r="I22" s="109"/>
      <c r="J22" s="110"/>
      <c r="K22" s="110">
        <f>IF(AND('Contract 2 Input'!$L$13="No",$E$7="2022–2023"),ROUND('Contract 2 Input'!$E$16,2),'Contract 2 Input'!$L$17)</f>
        <v>0</v>
      </c>
    </row>
    <row r="23" spans="1:19" ht="18.75" customHeight="1" x14ac:dyDescent="0.25">
      <c r="B23" s="65"/>
      <c r="C23" s="60" t="str">
        <f>IF('Contract 2 Input'!$E$7="FI$Cal","Cr: 390XXXXXX - Fund Balance",IF('Contract 2 Input'!$E$7="Non-FI$Cal", "Cr: Acct 0950 - BEGINNING FUND BALANCE","Please complete the input sheet fully."))</f>
        <v>Cr: Acct 0950 - BEGINNING FUND BALANCE</v>
      </c>
      <c r="D23" s="60"/>
      <c r="E23" s="60"/>
      <c r="F23" s="110"/>
      <c r="G23" s="110"/>
      <c r="H23" s="109"/>
      <c r="I23" s="109"/>
      <c r="J23" s="110"/>
      <c r="K23" s="110" t="e">
        <f>IF(AND('Contract 2 Input'!$L$13="No",$E$7="2022–2023"),0,IF(AND($E$8&lt;&gt;'Drop-down menus'!$P$2,($K$21+$K$22)&lt;J18),$J$18-($K$21+$K$22),0))</f>
        <v>#N/A</v>
      </c>
    </row>
    <row r="24" spans="1:19" ht="18.75" customHeight="1" x14ac:dyDescent="0.25">
      <c r="B24" s="65"/>
      <c r="C24" s="60" t="str">
        <f>IF('Contract 2 Input'!$E$7="FI$Cal","Cr: 390XXXXXX - Fund Balance",IF('Contract 2 Input'!$E$7="Non-FI$Cal", "Cr: Acct 0952 - BEG FB ADJ/PRIOR PERIOD ADJUSTMENT","Please complete the input sheet fully."))</f>
        <v>Cr: Acct 0952 - BEG FB ADJ/PRIOR PERIOD ADJUSTMENT</v>
      </c>
      <c r="D24" s="60"/>
      <c r="E24" s="60"/>
      <c r="F24" s="110"/>
      <c r="G24" s="110"/>
      <c r="H24" s="109"/>
      <c r="I24" s="109"/>
      <c r="J24" s="110"/>
      <c r="K24" s="110" t="e">
        <f>IF(AND('Contract 2 Input'!$L$13="No",$E$7="2022–2023"),($J$18-$K$22),IF(AND($E$8='Drop-down menus'!$P$2,($K$21+$K$22)&lt;$J$18),$J$18-($K$21+$K$22),0))</f>
        <v>#N/A</v>
      </c>
    </row>
    <row r="25" spans="1:19" ht="18.75" customHeight="1" x14ac:dyDescent="0.2">
      <c r="B25" s="97"/>
      <c r="C25" s="55"/>
      <c r="D25" s="55"/>
      <c r="E25" s="55"/>
      <c r="F25" s="58"/>
      <c r="G25" s="58"/>
      <c r="H25" s="57"/>
      <c r="I25" s="57"/>
      <c r="J25" s="58"/>
      <c r="K25" s="58"/>
    </row>
    <row r="26" spans="1:19" ht="18.75" customHeight="1" x14ac:dyDescent="0.2">
      <c r="A26" s="122" t="str">
        <f>IF($E$7="2022–2023","Record new SBITAs commenced on or after July 2, 2022","Record New SBITAs (new SBITAs only)")</f>
        <v>Record New SBITAs (new SBITAs only)</v>
      </c>
      <c r="B26" s="123"/>
      <c r="C26" s="124"/>
      <c r="D26" s="124"/>
      <c r="E26" s="124"/>
      <c r="F26" s="105"/>
      <c r="G26" s="105"/>
      <c r="H26" s="125"/>
      <c r="I26" s="125"/>
      <c r="J26" s="105"/>
      <c r="K26" s="105"/>
    </row>
    <row r="27" spans="1:19" ht="18.75" customHeight="1" x14ac:dyDescent="0.3">
      <c r="A27" s="130">
        <v>1</v>
      </c>
      <c r="B27" s="131" t="s">
        <v>1524</v>
      </c>
      <c r="C27" s="55"/>
      <c r="D27" s="55"/>
      <c r="E27" s="55"/>
      <c r="F27" s="58"/>
      <c r="G27" s="58"/>
      <c r="H27" s="57"/>
      <c r="I27" s="57"/>
      <c r="J27" s="58"/>
      <c r="K27" s="58"/>
      <c r="S27" s="40"/>
    </row>
    <row r="28" spans="1:19" ht="18.75" customHeight="1" x14ac:dyDescent="0.2">
      <c r="B28" s="60" t="str">
        <f>IF('Contract 2 Input'!$E$7="FI$Cal","Dr: 5362548 - Right-to-Use SBITA - Amortizable","Dr: Acct 0842 - CAPITAL OUTLAY (GAAP ADJ)")</f>
        <v>Dr: Acct 0842 - CAPITAL OUTLAY (GAAP ADJ)</v>
      </c>
      <c r="C28" s="60"/>
      <c r="D28" s="60"/>
      <c r="E28" s="60"/>
      <c r="F28" s="110"/>
      <c r="G28" s="110"/>
      <c r="H28" s="109"/>
      <c r="I28" s="109"/>
      <c r="J28" s="110" t="e">
        <f>IF(AND('Contract 2 Input'!$L$13="No",$E$7="2022–2023"),0,IF(('Contract 2 Input'!$E11="Yes"),0,IF('Contract 2 Input'!$J$20=$E$7,'Contract 2 Input'!$E$19,0)))</f>
        <v>#N/A</v>
      </c>
      <c r="K28" s="110"/>
      <c r="O28" s="59"/>
      <c r="S28" s="40" t="s">
        <v>1466</v>
      </c>
    </row>
    <row r="29" spans="1:19" ht="18.75" customHeight="1" x14ac:dyDescent="0.25">
      <c r="B29" s="65"/>
      <c r="C29" s="60" t="str">
        <f>IF('Contract 2 Input'!$E$7="FI$Cal","Cr: 4598400 - Lease &amp; Other Financing Proceeds",IF('Contract 2 Input'!$E$7="Non-FI$Cal", "Cr: Acct 0789 - LEASE AND OTHER FINANCING PROCEEDS","Please select either FI$Cal or non-FI$Cal in the input sheet"))</f>
        <v>Cr: Acct 0789 - LEASE AND OTHER FINANCING PROCEEDS</v>
      </c>
      <c r="D29" s="60"/>
      <c r="E29" s="60"/>
      <c r="F29" s="110"/>
      <c r="G29" s="110"/>
      <c r="H29" s="109"/>
      <c r="I29" s="109"/>
      <c r="J29" s="110"/>
      <c r="K29" s="110" t="e">
        <f>IF(AND('Contract 2 Input'!$L$13="No",$E$7="2022–2023"),0,IF(('Contract 2 Input'!$E11="Yes"),0,IF('Contract 2 Input'!$J$20=$E$7,'Contract 2 Input'!$E$16,0)))</f>
        <v>#N/A</v>
      </c>
      <c r="O29" s="59"/>
    </row>
    <row r="30" spans="1:19" ht="18.75" customHeight="1" x14ac:dyDescent="0.25">
      <c r="B30" s="65"/>
      <c r="C30" s="60" t="str">
        <f>IF('Contract 2 Input'!$E$7="Non-FI$Cal",VLOOKUP($E$4,'Drop-down menus'!$T$1:$W$10,4,FALSE),"Cr: 5346350 - Information Technology Services - Subscription")</f>
        <v>Cr: Acct 0XXX - FUNCTIONAL EXPENSE</v>
      </c>
      <c r="D30" s="60"/>
      <c r="E30" s="60"/>
      <c r="F30" s="110"/>
      <c r="G30" s="110"/>
      <c r="H30" s="109"/>
      <c r="I30" s="109"/>
      <c r="J30" s="110"/>
      <c r="K30" s="110" t="e">
        <f>J28-K29</f>
        <v>#N/A</v>
      </c>
      <c r="O30" s="59"/>
    </row>
    <row r="31" spans="1:19" ht="18.75" customHeight="1" x14ac:dyDescent="0.2">
      <c r="B31" s="97"/>
      <c r="C31" s="55"/>
      <c r="E31" s="55"/>
      <c r="F31" s="63"/>
      <c r="G31" s="63"/>
      <c r="H31" s="57"/>
      <c r="I31" s="57"/>
      <c r="J31" s="63"/>
      <c r="K31" s="63"/>
    </row>
    <row r="32" spans="1:19" ht="18.75" customHeight="1" x14ac:dyDescent="0.3">
      <c r="A32" s="130">
        <v>2</v>
      </c>
      <c r="B32" s="131" t="s">
        <v>1504</v>
      </c>
      <c r="C32" s="55"/>
      <c r="D32" s="55"/>
      <c r="E32" s="55"/>
      <c r="F32" s="58"/>
      <c r="G32" s="58"/>
      <c r="H32" s="57"/>
      <c r="I32" s="57"/>
      <c r="J32" s="58"/>
      <c r="K32" s="58"/>
    </row>
    <row r="33" spans="1:15" ht="18.75" customHeight="1" x14ac:dyDescent="0.2">
      <c r="A33" s="132"/>
      <c r="B33" s="109" t="str">
        <f>IF('Contract 2 Input'!$E$7="FI$Cal","Dr: 1624100 - Right-to-Use SBITA - Amortizable",
IF('Contract 2 Input'!$E$7="Non-FI$Cal", "Dr: Acct 0480 - RIGHT-TO-USE SBITA - AMORTIZABLE","Please complete rows 5 and 14 of the input sheet."))</f>
        <v>Dr: Acct 0480 - RIGHT-TO-USE SBITA - AMORTIZABLE</v>
      </c>
      <c r="C33" s="60"/>
      <c r="D33" s="60"/>
      <c r="E33" s="60"/>
      <c r="F33" s="111"/>
      <c r="G33" s="111"/>
      <c r="H33" s="109"/>
      <c r="I33" s="109"/>
      <c r="J33" s="110" t="e">
        <f>IF(AND('Contract 2 Input'!$L$13="No",$E$7="2022–2023"),0,IF(AND('Contract 2 Input'!$E$11="Yes",'Contract 2 Input'!$J$20=$E$7),'Contract 2 Input'!$E$19,IF(AND('Contract 2 Input'!$E$11="No",'Contract 2 Input'!$J$20=$E$7),'Contract 2 Input'!$E$19,0)))</f>
        <v>#N/A</v>
      </c>
      <c r="K33" s="58"/>
    </row>
    <row r="34" spans="1:15" ht="18.75" customHeight="1" x14ac:dyDescent="0.2">
      <c r="A34" s="17"/>
      <c r="B34" s="60" t="str">
        <f>IF('Contract 2 Input'!$E$7="FI$Cal","Dr: 4598400 - Lease &amp; Other Financing Proceeds",IF('Contract 2 Input'!$E$7="Non-FI$Cal", "Dr: Acct 0789 - LEASE AND OTHER FINANCING PROCEEDS","Please select either FI$Cal or non-FI$Cal in the input sheet"))</f>
        <v>Dr: Acct 0789 - LEASE AND OTHER FINANCING PROCEEDS</v>
      </c>
      <c r="C34" s="60"/>
      <c r="D34" s="60"/>
      <c r="E34" s="60"/>
      <c r="F34" s="110"/>
      <c r="G34" s="110"/>
      <c r="H34" s="109"/>
      <c r="I34" s="109"/>
      <c r="J34" s="110" t="e">
        <f>IF(AND('Contract 2 Input'!$L$13="No",$E$7="2022–2023"),0,IF(('Contract 2 Input'!$E11="Yes"),0,IF('Contract 2 Input'!$J$20=$E$7,K29,0)))</f>
        <v>#N/A</v>
      </c>
      <c r="K34" s="110"/>
    </row>
    <row r="35" spans="1:15" ht="18.75" customHeight="1" x14ac:dyDescent="0.2">
      <c r="B35" s="109"/>
      <c r="C35" s="60" t="str">
        <f>IF('Contract 2 Input'!$E$7="FI$Cal","Cr: 5362548 - Right-to-Use SBITA - Amortizable","Cr: Acct 0842 - CAPITAL OUTLAY (GAAP ADJ)")</f>
        <v>Cr: Acct 0842 - CAPITAL OUTLAY (GAAP ADJ)</v>
      </c>
      <c r="D35" s="60"/>
      <c r="E35" s="60"/>
      <c r="F35" s="110"/>
      <c r="G35" s="110"/>
      <c r="H35" s="109"/>
      <c r="I35" s="109"/>
      <c r="J35" s="110"/>
      <c r="K35" s="110" t="e">
        <f>IF(AND('Contract 2 Input'!$L$13="No",$E$7="2022–2023"),0,IF(('Contract 2 Input'!$E11="Yes"),0,IF('Contract 2 Input'!$J$20=$E$7,J28,0)))</f>
        <v>#N/A</v>
      </c>
    </row>
    <row r="36" spans="1:15" ht="18.75" customHeight="1" x14ac:dyDescent="0.2">
      <c r="C36" s="60" t="str">
        <f>IF('Contract 2 Input'!$E$7="FI$Cal","Cr: 2590180 - Right-to-Use SBITA Liability - Noncurrent (GAAP)",IF('Contract 2 Input'!$E$7="Non-FI$Cal", "Cr: Acct 0674 - RIGHT-TO-USE SBITA LIABILITY","Please complete the input sheet fully."))</f>
        <v>Cr: Acct 0674 - RIGHT-TO-USE SBITA LIABILITY</v>
      </c>
      <c r="D36" s="60"/>
      <c r="E36" s="60"/>
      <c r="F36" s="110"/>
      <c r="G36" s="110"/>
      <c r="H36" s="109"/>
      <c r="I36" s="109"/>
      <c r="J36" s="110"/>
      <c r="K36" s="110" t="e">
        <f>IF(AND('Contract 2 Input'!$L$13="No",$E$7="2022–2023"),0,IF(AND('Contract 2 Input'!$E$11="Yes",'Contract 2 Input'!$J$20=$E$7),'Contract 2 Input'!$E$16,IF(AND('Contract 2 Input'!$E$11="No",'Contract 2 Input'!$J$20=$E$7),'Contract 2 Input'!$E$16,0)))</f>
        <v>#N/A</v>
      </c>
    </row>
    <row r="37" spans="1:15" ht="18.75" customHeight="1" x14ac:dyDescent="0.25">
      <c r="B37" s="65"/>
      <c r="C37" s="60" t="str">
        <f>IF('Contract 2 Input'!$E$7="Non-FI$Cal",VLOOKUP($E$4,'Drop-down menus'!$T$1:$W$10,4,FALSE),"Cr: 5346350 - Information Technology Services - Subscription")</f>
        <v>Cr: Acct 0XXX - FUNCTIONAL EXPENSE</v>
      </c>
      <c r="D37" s="60"/>
      <c r="E37" s="60"/>
      <c r="F37" s="110"/>
      <c r="G37" s="110"/>
      <c r="H37" s="109"/>
      <c r="I37" s="109"/>
      <c r="J37" s="110"/>
      <c r="K37" s="110" t="e">
        <f>J34+J33-K35-K36</f>
        <v>#N/A</v>
      </c>
    </row>
    <row r="38" spans="1:15" ht="18.75" customHeight="1" x14ac:dyDescent="0.25">
      <c r="A38" s="133"/>
      <c r="B38" s="54"/>
      <c r="C38" s="55"/>
      <c r="D38" s="55"/>
      <c r="E38" s="55"/>
      <c r="F38" s="58"/>
      <c r="G38" s="58"/>
      <c r="H38" s="57"/>
      <c r="I38" s="57"/>
      <c r="J38" s="58"/>
      <c r="K38" s="58"/>
      <c r="L38" s="61"/>
      <c r="M38" s="62"/>
    </row>
    <row r="39" spans="1:15" ht="18.75" customHeight="1" x14ac:dyDescent="0.25">
      <c r="A39" s="122" t="s">
        <v>1517</v>
      </c>
      <c r="B39" s="134"/>
      <c r="C39" s="135"/>
      <c r="D39" s="135"/>
      <c r="E39" s="135"/>
      <c r="F39" s="96"/>
      <c r="G39" s="96"/>
      <c r="H39" s="136"/>
      <c r="I39" s="136"/>
      <c r="J39" s="96"/>
      <c r="K39" s="96"/>
      <c r="L39" s="61"/>
      <c r="M39" s="62"/>
    </row>
    <row r="40" spans="1:15" ht="18.75" customHeight="1" x14ac:dyDescent="0.3">
      <c r="A40" s="130">
        <v>3</v>
      </c>
      <c r="B40" s="131" t="s">
        <v>1518</v>
      </c>
      <c r="C40" s="137"/>
      <c r="D40" s="137"/>
      <c r="E40" s="137"/>
      <c r="F40" s="106"/>
      <c r="G40" s="106"/>
      <c r="H40" s="138"/>
      <c r="I40" s="138"/>
      <c r="J40" s="106"/>
      <c r="K40" s="106"/>
      <c r="L40" s="61"/>
      <c r="M40" s="62"/>
    </row>
    <row r="41" spans="1:15" ht="18.75" customHeight="1" x14ac:dyDescent="0.2">
      <c r="B41" s="60" t="str">
        <f>IF($C$45="There is no amortization/depreciation for this asset class.","There is no amortization/depreciation for this asset class.",IF('Contract 2 Input'!$E$7="Non-FI$Cal","Dr: Acct 0875 - DEPRECIATION/AMORTIZATION","Dr: 5424920 - Amortization - Right-to-Use SBITA"))</f>
        <v>Dr: Acct 0875 - DEPRECIATION/AMORTIZATION</v>
      </c>
      <c r="C41" s="60"/>
      <c r="D41" s="60"/>
      <c r="E41" s="60"/>
      <c r="F41" s="110"/>
      <c r="G41" s="110"/>
      <c r="H41" s="109"/>
      <c r="I41" s="109"/>
      <c r="J41" s="64">
        <f>SUMIFS('Contract 2 Input'!$G$27:$G$1238,'Contract 2 Input'!$J$27:$J$1238,'Contract 2 Output'!$E$7)</f>
        <v>0</v>
      </c>
      <c r="K41" s="110"/>
    </row>
    <row r="42" spans="1:15" ht="18.75" customHeight="1" x14ac:dyDescent="0.25">
      <c r="B42" s="65"/>
      <c r="C42" s="60" t="str">
        <f>IF('Contract 2 Input'!$E$7="FI$Cal","Cr: 1624190 - Accumulated Amortization - Right-to-Use SBITA",IF('Contract 2 Input'!$E$7="Non-FI$Cal", "Cr: Acct 0475 - ACCUMULATED AMORTIZATION - RIGHT-TO-USE SBITA","Please select either FI$Cal or non-FI$Cal in the input sheet"))</f>
        <v>Cr: Acct 0475 - ACCUMULATED AMORTIZATION - RIGHT-TO-USE SBITA</v>
      </c>
      <c r="D42" s="60"/>
      <c r="E42" s="60"/>
      <c r="F42" s="64"/>
      <c r="G42" s="64"/>
      <c r="H42" s="109"/>
      <c r="I42" s="109"/>
      <c r="J42" s="110"/>
      <c r="K42" s="110">
        <f>J41</f>
        <v>0</v>
      </c>
    </row>
    <row r="43" spans="1:15" ht="18.75" customHeight="1" x14ac:dyDescent="0.2">
      <c r="B43" s="98" t="s">
        <v>54</v>
      </c>
      <c r="C43" s="112"/>
      <c r="D43" s="112"/>
      <c r="E43" s="60"/>
      <c r="F43" s="110"/>
      <c r="G43" s="110"/>
      <c r="H43" s="109"/>
      <c r="I43" s="109"/>
      <c r="J43" s="110"/>
      <c r="K43" s="110"/>
    </row>
    <row r="44" spans="1:15" ht="18.75" customHeight="1" x14ac:dyDescent="0.3">
      <c r="A44" s="130">
        <v>4</v>
      </c>
      <c r="B44" s="131" t="s">
        <v>1561</v>
      </c>
      <c r="C44" s="55"/>
      <c r="D44" s="55"/>
      <c r="E44" s="55"/>
      <c r="F44" s="58"/>
      <c r="G44" s="58"/>
      <c r="H44" s="57"/>
      <c r="I44" s="57"/>
      <c r="J44" s="58"/>
      <c r="K44" s="58"/>
      <c r="L44" s="61"/>
      <c r="M44" s="62"/>
    </row>
    <row r="45" spans="1:15" ht="18.75" customHeight="1" x14ac:dyDescent="0.2">
      <c r="B45" s="60" t="str">
        <f>IF('Contract 2 Input'!$E$7="FI$Cal","Dr: 5420488 - Debt Service - Principal - SBITA",
IF('Contract 2 Input'!$E$7="Non-FI$Cal", "Dr: Acct 0848 - DEBT SERVICE - PRINCIPAL LEASES","Please select either FI$Cal or non-FI$Cal in the input sheet"))</f>
        <v>Dr: Acct 0848 - DEBT SERVICE - PRINCIPAL LEASES</v>
      </c>
      <c r="C45" s="60"/>
      <c r="D45" s="60"/>
      <c r="E45" s="60"/>
      <c r="F45" s="64"/>
      <c r="G45" s="64"/>
      <c r="H45" s="109"/>
      <c r="I45" s="109"/>
      <c r="J45" s="113">
        <f>SUMIFS('Contract 2 Input'!$E$27:$E$1238,'Contract 2 Input'!$J$27:$J$1238,'Contract 2 Output'!$E$7)</f>
        <v>0</v>
      </c>
      <c r="K45" s="64"/>
      <c r="L45" s="60"/>
      <c r="M45" s="60"/>
      <c r="O45" s="59"/>
    </row>
    <row r="46" spans="1:15" ht="18.75" customHeight="1" x14ac:dyDescent="0.2">
      <c r="B46" s="60" t="str">
        <f>IF('Contract 2 Input'!$E$7="FI$Cal","Dr: 5420098 - Debt Service - Interest - SBITA",
IF('Contract 2 Input'!$E$7="Non-FI$Cal",
IF('Contract 2 Input'!$E$11="NO","Dr: Acct 0851 - DEBT SERVICE - INTEREST LEASES","Dr: Acct 0894 - INTEREST EXPENSE AND FISCAL CHARGES"),"Please select either FI$Cal or non-FI$Cal in the input sheet"))</f>
        <v>Dr: Acct 0894 - INTEREST EXPENSE AND FISCAL CHARGES</v>
      </c>
      <c r="C46" s="60"/>
      <c r="D46" s="60"/>
      <c r="E46" s="60"/>
      <c r="F46" s="64"/>
      <c r="G46" s="64"/>
      <c r="H46" s="109"/>
      <c r="I46" s="109"/>
      <c r="J46" s="113">
        <f>SUMIFS('Contract 2 Input'!$D$27:$D$1238,'Contract 2 Input'!$J$27:$J$1238,'Contract 2 Output'!$E$7)</f>
        <v>0</v>
      </c>
      <c r="K46" s="64"/>
      <c r="L46" s="60"/>
      <c r="M46" s="60"/>
      <c r="O46" s="59"/>
    </row>
    <row r="47" spans="1:15" ht="18.75" customHeight="1" x14ac:dyDescent="0.25">
      <c r="B47" s="65"/>
      <c r="C47" s="60" t="str">
        <f>IF('Contract 2 Input'!$E$7="Non-FI$Cal",VLOOKUP($E$4,'Drop-down menus'!$T$1:$W$10,4,FALSE),"Cr: 5346350 - Information Technology Services - Subscription")</f>
        <v>Cr: Acct 0XXX - FUNCTIONAL EXPENSE</v>
      </c>
      <c r="D47" s="60"/>
      <c r="E47" s="60"/>
      <c r="F47" s="64"/>
      <c r="G47" s="64"/>
      <c r="H47" s="109"/>
      <c r="I47" s="109"/>
      <c r="J47" s="64"/>
      <c r="K47" s="64">
        <f>SUM(J45:J46)</f>
        <v>0</v>
      </c>
      <c r="L47" s="64"/>
      <c r="M47" s="60"/>
    </row>
    <row r="48" spans="1:15" ht="18.75" customHeight="1" x14ac:dyDescent="0.2">
      <c r="B48" s="97"/>
      <c r="C48" s="60"/>
      <c r="D48" s="112"/>
      <c r="E48" s="60"/>
      <c r="F48" s="64"/>
      <c r="G48" s="64"/>
      <c r="H48" s="109"/>
      <c r="I48" s="109"/>
      <c r="J48" s="64"/>
      <c r="K48" s="64"/>
      <c r="L48" s="64"/>
      <c r="M48" s="60"/>
    </row>
    <row r="49" spans="1:15" ht="18.75" customHeight="1" x14ac:dyDescent="0.3">
      <c r="A49" s="130">
        <v>5</v>
      </c>
      <c r="B49" s="131" t="s">
        <v>1519</v>
      </c>
      <c r="C49" s="55"/>
      <c r="D49" s="55"/>
      <c r="E49" s="55"/>
      <c r="F49" s="58"/>
      <c r="G49" s="58"/>
      <c r="H49" s="57"/>
      <c r="I49" s="57"/>
      <c r="J49" s="58"/>
      <c r="K49" s="58"/>
    </row>
    <row r="50" spans="1:15" ht="18.75" customHeight="1" x14ac:dyDescent="0.2">
      <c r="B50" s="60" t="str">
        <f>IF('Contract 2 Input'!$E$7="FI$Cal","Dr: 2590180 - Right-to-Use SBITA Liability - Noncurrent (GAAP)",
IF('Contract 2 Input'!$E$7="Non-FI$Cal", "Dr: Acct 0674 - RIGHT-TO-USE SBITA LIABILITY","Please complete the input sheet fully"))</f>
        <v>Dr: Acct 0674 - RIGHT-TO-USE SBITA LIABILITY</v>
      </c>
      <c r="C50" s="60"/>
      <c r="D50" s="60"/>
      <c r="E50" s="60"/>
      <c r="F50" s="110"/>
      <c r="G50" s="110"/>
      <c r="H50" s="109"/>
      <c r="I50" s="109"/>
      <c r="J50" s="110">
        <f>K51</f>
        <v>0</v>
      </c>
      <c r="K50" s="110"/>
      <c r="O50" s="59"/>
    </row>
    <row r="51" spans="1:15" ht="18.75" customHeight="1" x14ac:dyDescent="0.25">
      <c r="B51" s="65"/>
      <c r="C51" s="60" t="str">
        <f>IF('Contract 2 Input'!$E$7="FI$Cal","Cr: 5420488 - Debt Service - Principal - SBITA",IF('Contract 2 Input'!$E$7="Non-FI$Cal", "Cr: Acct 0848 -  DEBT SERVICE - PRINCIPAL LEASES","Cr: Acct 0848 -  DEBT SERVICE - PRINCIPAL LEASES"))</f>
        <v>Cr: Acct 0848 -  DEBT SERVICE - PRINCIPAL LEASES</v>
      </c>
      <c r="D51" s="60"/>
      <c r="E51" s="60"/>
      <c r="F51" s="110"/>
      <c r="G51" s="110"/>
      <c r="H51" s="109"/>
      <c r="I51" s="109"/>
      <c r="J51" s="110"/>
      <c r="K51" s="110">
        <f>J45</f>
        <v>0</v>
      </c>
      <c r="O51" s="59"/>
    </row>
    <row r="52" spans="1:15" ht="18.75" customHeight="1" x14ac:dyDescent="0.2">
      <c r="B52" s="97"/>
      <c r="C52" s="60"/>
      <c r="D52" s="112"/>
      <c r="E52" s="60"/>
      <c r="F52" s="110"/>
      <c r="G52" s="110"/>
      <c r="H52" s="109"/>
      <c r="I52" s="109"/>
      <c r="J52" s="110"/>
      <c r="K52" s="110"/>
    </row>
    <row r="53" spans="1:15" ht="18.75" customHeight="1" x14ac:dyDescent="0.3">
      <c r="A53" s="130">
        <v>6</v>
      </c>
      <c r="B53" s="131" t="s">
        <v>1562</v>
      </c>
      <c r="C53" s="55"/>
      <c r="D53" s="55"/>
      <c r="E53" s="55"/>
      <c r="F53" s="58"/>
      <c r="G53" s="58"/>
      <c r="H53" s="57"/>
      <c r="I53" s="57"/>
      <c r="J53" s="58"/>
      <c r="K53" s="58"/>
    </row>
    <row r="54" spans="1:15" ht="18.75" customHeight="1" x14ac:dyDescent="0.2">
      <c r="A54" s="17"/>
      <c r="B54" s="60" t="str">
        <f>IF('Contract 2 Input'!$E$7="FI$Cal","Dr: 2590180 - Right-to-Use SBITA Liability - Noncurrent (GAAP)",
IF('Contract 2 Input'!$E$7="Non-FI$Cal", "Dr: Acct 0674 - RIGHT-TO-USE SBITA LIABILITY","Please select either FI$Cal or non-FI$Cal in the input sheet"))</f>
        <v>Dr: Acct 0674 - RIGHT-TO-USE SBITA LIABILITY</v>
      </c>
      <c r="C54" s="60"/>
      <c r="D54" s="60"/>
      <c r="E54" s="60"/>
      <c r="F54" s="110"/>
      <c r="G54" s="110"/>
      <c r="H54" s="109"/>
      <c r="I54" s="109"/>
      <c r="J54" s="111">
        <f>K55</f>
        <v>0</v>
      </c>
      <c r="K54" s="110"/>
      <c r="L54" s="60"/>
      <c r="M54" s="66"/>
      <c r="O54" s="59"/>
    </row>
    <row r="55" spans="1:15" ht="18.75" customHeight="1" x14ac:dyDescent="0.25">
      <c r="B55" s="65"/>
      <c r="C55" s="60" t="str">
        <f>IF('Contract 2 Input'!$E$7="FI$Cal","Cr: 2090955 - Right-to-Use SBITA Liability - Current (GAAP)",IF('Contract 2 Input'!$E$7="Non-FI$Cal", "Cr: Acct 0651 - RIGHT-TO-USE SBITA LIABILITY (CURRENT PORTION LT)","Please complete the input sheet fully."))</f>
        <v>Cr: Acct 0651 - RIGHT-TO-USE SBITA LIABILITY (CURRENT PORTION LT)</v>
      </c>
      <c r="D55" s="60"/>
      <c r="E55" s="60"/>
      <c r="F55" s="110"/>
      <c r="G55" s="110"/>
      <c r="H55" s="109"/>
      <c r="I55" s="109"/>
      <c r="J55" s="110"/>
      <c r="K55" s="110">
        <f>IF($E$7="",0,IF($E$7&lt;'Contract 2 Input'!$J$20,0,SUM(INDEX('Contract 2 Input'!$A$27:$E$1238,MATCH(DATE(RIGHT($E$7,4),7,1),'Contract 2 Input'!$A$27:$A$1238),5):INDEX('Contract 2 Input'!$A$27:$E$1238,MATCH(DATE(RIGHT($E$7,4)+1,6,1),'Contract 2 Input'!$A$27:$A$1238),5))))</f>
        <v>0</v>
      </c>
      <c r="O55" s="59"/>
    </row>
    <row r="56" spans="1:15" ht="18.75" customHeight="1" x14ac:dyDescent="0.2">
      <c r="B56" s="221" t="s">
        <v>1590</v>
      </c>
      <c r="C56" s="221"/>
      <c r="D56" s="221"/>
      <c r="E56" s="221"/>
      <c r="F56" s="221"/>
      <c r="G56" s="221"/>
      <c r="H56" s="221"/>
      <c r="I56" s="221"/>
      <c r="J56" s="58"/>
      <c r="K56" s="58"/>
    </row>
    <row r="57" spans="1:15" ht="18.75" customHeight="1" x14ac:dyDescent="0.2">
      <c r="B57" s="221"/>
      <c r="C57" s="221"/>
      <c r="D57" s="221"/>
      <c r="E57" s="221"/>
      <c r="F57" s="221"/>
      <c r="G57" s="221"/>
      <c r="H57" s="221"/>
      <c r="I57" s="221"/>
      <c r="J57" s="58"/>
      <c r="K57" s="58"/>
    </row>
    <row r="58" spans="1:15" ht="18.75" customHeight="1" x14ac:dyDescent="0.25">
      <c r="B58" s="65"/>
      <c r="C58" s="55"/>
      <c r="D58" s="55"/>
      <c r="E58" s="55"/>
      <c r="F58" s="58"/>
      <c r="G58" s="58"/>
      <c r="H58" s="57"/>
      <c r="I58" s="57"/>
      <c r="J58" s="58"/>
      <c r="K58" s="58"/>
    </row>
    <row r="59" spans="1:15" ht="18.75" customHeight="1" x14ac:dyDescent="0.2">
      <c r="A59" s="122" t="s">
        <v>1520</v>
      </c>
      <c r="B59" s="123"/>
      <c r="C59" s="124"/>
      <c r="D59" s="124"/>
      <c r="E59" s="124"/>
      <c r="F59" s="105"/>
      <c r="G59" s="105"/>
      <c r="H59" s="125"/>
      <c r="I59" s="125"/>
      <c r="J59" s="105"/>
      <c r="K59" s="105"/>
    </row>
    <row r="60" spans="1:15" ht="18.75" customHeight="1" x14ac:dyDescent="0.3">
      <c r="A60" s="130">
        <v>7</v>
      </c>
      <c r="B60" s="131" t="s">
        <v>1521</v>
      </c>
      <c r="J60" s="67"/>
      <c r="K60" s="67"/>
    </row>
    <row r="61" spans="1:15" ht="18.75" customHeight="1" x14ac:dyDescent="0.2">
      <c r="A61" s="17"/>
      <c r="B61" s="60" t="str">
        <f>IF('Contract 2 Input'!$E$7="FI$Cal","Dr: 1624190 - Accumulated Amortization - Right-to-Use SBITA",IF('Contract 2 Input'!$E$7="Non-FI$Cal", "Dr: Acct 0475 - ACCUMULATED AMORTIZATION - RIGHT-TO-USE SBITA","Please select either FI$Cal or non-FI$Cal in the input sheet"))</f>
        <v>Dr: Acct 0475 - ACCUMULATED AMORTIZATION - RIGHT-TO-USE SBITA</v>
      </c>
      <c r="C61" s="112"/>
      <c r="D61" s="112"/>
      <c r="E61" s="112"/>
      <c r="F61" s="112"/>
      <c r="G61" s="112"/>
      <c r="H61" s="112"/>
      <c r="I61" s="112"/>
      <c r="J61" s="111" t="e">
        <f>'Contract 2 Input'!M20</f>
        <v>#N/A</v>
      </c>
      <c r="K61" s="110"/>
    </row>
    <row r="62" spans="1:15" ht="18.75" customHeight="1" x14ac:dyDescent="0.2">
      <c r="A62" s="77"/>
      <c r="B62" s="112"/>
      <c r="C62" s="60" t="str">
        <f>IF('Contract 2 Input'!$E$7="FI$Cal","Cr: 1624100 - Right-to-Use SBITA – Amortizable",
IF('Contract 2 Input'!$E$7="Non-FI$Cal","Cr: Acct 0480 - RIGHT-TO-USE SBITA - AMORTIZABLE","Please select either FI$Cal or non-FI$Cal in the input sheet"))</f>
        <v>Cr: Acct 0480 - RIGHT-TO-USE SBITA - AMORTIZABLE</v>
      </c>
      <c r="D62" s="112"/>
      <c r="E62" s="112"/>
      <c r="F62" s="112"/>
      <c r="G62" s="112"/>
      <c r="H62" s="112"/>
      <c r="I62" s="112"/>
      <c r="J62" s="110"/>
      <c r="K62" s="110" t="e">
        <f>J61</f>
        <v>#N/A</v>
      </c>
    </row>
    <row r="63" spans="1:15" ht="18.75" customHeight="1" x14ac:dyDescent="0.2">
      <c r="A63" s="77"/>
      <c r="B63" s="99"/>
      <c r="J63" s="67"/>
      <c r="K63" s="67"/>
    </row>
    <row r="64" spans="1:15" ht="18.75" customHeight="1" x14ac:dyDescent="0.25">
      <c r="A64" s="77"/>
      <c r="B64" s="65"/>
      <c r="J64" s="67"/>
      <c r="K64" s="67"/>
    </row>
    <row r="65" spans="1:11" ht="18.75" customHeight="1" x14ac:dyDescent="0.25">
      <c r="B65" s="54"/>
      <c r="C65" s="55"/>
      <c r="D65" s="55"/>
      <c r="E65" s="55"/>
      <c r="F65" s="58"/>
      <c r="G65" s="58"/>
      <c r="H65" s="57"/>
      <c r="I65" s="57"/>
      <c r="J65" s="58"/>
      <c r="K65" s="58"/>
    </row>
    <row r="66" spans="1:11" ht="18.75" customHeight="1" x14ac:dyDescent="0.25">
      <c r="B66" s="54"/>
      <c r="C66" s="55"/>
      <c r="D66" s="55"/>
      <c r="E66" s="55"/>
      <c r="F66" s="58"/>
      <c r="G66" s="58"/>
      <c r="H66" s="57"/>
      <c r="I66" s="57"/>
      <c r="J66" s="58"/>
      <c r="K66" s="58"/>
    </row>
    <row r="67" spans="1:11" hidden="1" x14ac:dyDescent="0.2">
      <c r="A67" s="68"/>
      <c r="B67" s="55"/>
      <c r="J67" s="67"/>
      <c r="K67" s="67"/>
    </row>
    <row r="68" spans="1:11" x14ac:dyDescent="0.2"/>
  </sheetData>
  <sheetProtection sheet="1" objects="1" scenarios="1" formatColumns="0" formatRows="0"/>
  <mergeCells count="16">
    <mergeCell ref="E4:G4"/>
    <mergeCell ref="B56:I57"/>
    <mergeCell ref="B1:K1"/>
    <mergeCell ref="B2:D2"/>
    <mergeCell ref="E2:G2"/>
    <mergeCell ref="B3:D3"/>
    <mergeCell ref="E3:G3"/>
    <mergeCell ref="B8:D10"/>
    <mergeCell ref="E8:G10"/>
    <mergeCell ref="A12:K13"/>
    <mergeCell ref="B5:D5"/>
    <mergeCell ref="E5:G5"/>
    <mergeCell ref="B6:D6"/>
    <mergeCell ref="E6:G6"/>
    <mergeCell ref="B7:D7"/>
    <mergeCell ref="E7:G7"/>
  </mergeCells>
  <pageMargins left="0.7" right="0.7" top="0.75" bottom="0.75" header="0.3" footer="0.3"/>
  <pageSetup scale="51"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AC8DD-6E8C-4920-B5B5-0530042A3FFD}">
          <x14:formula1>
            <xm:f>'Drop-down menus'!$P$1:$P$3</xm:f>
          </x14:formula1>
          <xm:sqref>E8</xm:sqref>
        </x14:dataValidation>
        <x14:dataValidation type="list" allowBlank="1" showInputMessage="1" showErrorMessage="1" xr:uid="{CC9AE2E1-D28F-4910-8415-78A99A52D8D8}">
          <x14:formula1>
            <xm:f>'Drop-down menus'!$L$1:$L$100</xm:f>
          </x14:formula1>
          <xm:sqref>E7:G7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A389-8940-4440-8652-2507857905C1}">
  <sheetPr>
    <pageSetUpPr fitToPage="1"/>
  </sheetPr>
  <dimension ref="A1:T36"/>
  <sheetViews>
    <sheetView zoomScaleNormal="100" workbookViewId="0">
      <selection activeCell="E19" sqref="E19"/>
    </sheetView>
  </sheetViews>
  <sheetFormatPr defaultRowHeight="15" x14ac:dyDescent="0.2"/>
  <cols>
    <col min="1" max="1" width="19.5703125" style="140" customWidth="1"/>
    <col min="2" max="2" width="23.28515625" style="140" customWidth="1"/>
    <col min="3" max="3" width="23.42578125" style="140" customWidth="1"/>
    <col min="4" max="4" width="3.140625" style="140" customWidth="1"/>
    <col min="5" max="5" width="78.42578125" style="140" customWidth="1"/>
    <col min="6" max="16384" width="9.140625" style="140"/>
  </cols>
  <sheetData>
    <row r="1" spans="1:20" ht="22.5" customHeight="1" x14ac:dyDescent="0.25">
      <c r="A1" s="244" t="str">
        <f>IF('Contract 2 Input'!$E$11="No","Individual GOVERNMENTAL FUND SBITA Note Disclosure Worksheet","Individual ENTERPRISE FUND / PROPRIETARY FUND SBITA Note Disclosure Worksheet")</f>
        <v>Individual ENTERPRISE FUND / PROPRIETARY FUND SBITA Note Disclosure Worksheet</v>
      </c>
      <c r="B1" s="244"/>
      <c r="C1" s="244"/>
      <c r="D1" s="244"/>
      <c r="E1" s="244"/>
    </row>
    <row r="2" spans="1:20" ht="22.5" customHeight="1" x14ac:dyDescent="0.25">
      <c r="A2" s="139"/>
      <c r="B2" s="139"/>
      <c r="C2" s="139"/>
      <c r="D2" s="139"/>
      <c r="E2" s="139"/>
    </row>
    <row r="3" spans="1:20" ht="22.5" customHeight="1" x14ac:dyDescent="0.25">
      <c r="A3" s="247" t="s">
        <v>1472</v>
      </c>
      <c r="B3" s="247"/>
      <c r="C3" s="142">
        <f>'Contract 2 Output'!E2</f>
        <v>0</v>
      </c>
      <c r="D3" s="142"/>
      <c r="E3" s="143" t="str">
        <f>"All of the questions below are for Fiscal Year "&amp;$C$7&amp;":"</f>
        <v>All of the questions below are for Fiscal Year 0:</v>
      </c>
      <c r="F3" s="142"/>
      <c r="G3" s="142"/>
    </row>
    <row r="4" spans="1:20" ht="22.5" customHeight="1" x14ac:dyDescent="0.25">
      <c r="A4" s="247" t="s">
        <v>31</v>
      </c>
      <c r="B4" s="247"/>
      <c r="C4" s="144">
        <f>'Contract 2 Input'!$E$9</f>
        <v>0</v>
      </c>
      <c r="D4" s="142"/>
      <c r="E4" s="245" t="s">
        <v>1474</v>
      </c>
      <c r="F4" s="142"/>
      <c r="G4" s="142"/>
    </row>
    <row r="5" spans="1:20" ht="22.5" customHeight="1" x14ac:dyDescent="0.25">
      <c r="A5" s="247" t="s">
        <v>18</v>
      </c>
      <c r="B5" s="247"/>
      <c r="C5" s="144">
        <f>'Contract 2 Output'!E5</f>
        <v>0</v>
      </c>
      <c r="D5" s="144"/>
      <c r="E5" s="246"/>
      <c r="F5" s="144"/>
      <c r="G5" s="144"/>
    </row>
    <row r="6" spans="1:20" ht="22.5" customHeight="1" x14ac:dyDescent="0.25">
      <c r="A6" s="247" t="s">
        <v>1481</v>
      </c>
      <c r="B6" s="247"/>
      <c r="C6" s="144">
        <f>'Contract 2 Input'!$E$12</f>
        <v>0</v>
      </c>
      <c r="D6" s="144"/>
      <c r="E6" s="11"/>
      <c r="F6" s="141"/>
      <c r="G6" s="141"/>
      <c r="H6" s="141"/>
      <c r="I6" s="141"/>
      <c r="J6" s="141"/>
      <c r="K6" s="141"/>
      <c r="L6" s="141"/>
      <c r="M6" s="141"/>
      <c r="N6" s="141"/>
      <c r="O6" s="141"/>
      <c r="P6" s="141"/>
      <c r="Q6" s="141"/>
      <c r="R6" s="141"/>
      <c r="S6" s="141"/>
      <c r="T6" s="141"/>
    </row>
    <row r="7" spans="1:20" ht="22.5" customHeight="1" x14ac:dyDescent="0.25">
      <c r="A7" s="247" t="s">
        <v>14</v>
      </c>
      <c r="B7" s="247"/>
      <c r="C7" s="145">
        <f>'Contract 2 Output'!$E$7</f>
        <v>0</v>
      </c>
      <c r="E7" s="246" t="str">
        <f>"If yes, record the dollar amount of variable payments below for fiscal year "&amp;$C$7&amp;":"</f>
        <v>If yes, record the dollar amount of variable payments below for fiscal year 0:</v>
      </c>
      <c r="F7" s="141"/>
      <c r="G7" s="141"/>
      <c r="H7" s="141"/>
      <c r="I7" s="141"/>
      <c r="J7" s="141"/>
      <c r="K7" s="141"/>
      <c r="L7" s="141"/>
      <c r="M7" s="141"/>
      <c r="N7" s="141"/>
      <c r="O7" s="141"/>
      <c r="P7" s="141"/>
      <c r="Q7" s="141"/>
      <c r="R7" s="141"/>
      <c r="S7" s="141"/>
      <c r="T7" s="141"/>
    </row>
    <row r="8" spans="1:20" ht="22.5" customHeight="1" x14ac:dyDescent="0.25">
      <c r="A8" s="146" t="s">
        <v>66</v>
      </c>
      <c r="B8" s="146" t="s">
        <v>8</v>
      </c>
      <c r="C8" s="147" t="s">
        <v>9</v>
      </c>
      <c r="E8" s="246"/>
    </row>
    <row r="9" spans="1:20" ht="22.5" customHeight="1" x14ac:dyDescent="0.25">
      <c r="A9" s="148" t="str">
        <f>RIGHT(C7,4)&amp;"–"&amp;RIGHT(C7,4)+1</f>
        <v>0–1</v>
      </c>
      <c r="B9" s="7" t="e">
        <f>SUM(INDEX('Contract 2 Input'!$A$27:$E$1238,MATCH(DATE(LEFT($A9,4),7,1),'Contract 2 Input'!$A$27:$A$1238),5):INDEX('Contract 2 Input'!$A$27:$E$1238,MATCH(DATE(RIGHT($A9,4),6,1),'Contract 2 Input'!$A$27:$A$1238),5))</f>
        <v>#VALUE!</v>
      </c>
      <c r="C9" s="7" t="e">
        <f>SUM(INDEX('Contract 2 Input'!$A$27:$E$1238,MATCH(DATE(LEFT($A9,4),7,1),'Contract 2 Input'!$A$27:$A$1238),4):INDEX('Contract 2 Input'!$A$27:$E$1238,MATCH(DATE(RIGHT($A9,4),6,1),'Contract 2 Input'!$A$27:$A$1238),4))</f>
        <v>#VALUE!</v>
      </c>
      <c r="D9" s="8"/>
      <c r="E9" s="10"/>
      <c r="F9" s="149"/>
      <c r="G9" s="149"/>
      <c r="H9" s="149"/>
      <c r="I9" s="149"/>
      <c r="J9" s="149"/>
      <c r="K9" s="149"/>
      <c r="L9" s="149"/>
      <c r="M9" s="149"/>
      <c r="N9" s="149"/>
      <c r="O9" s="149"/>
      <c r="P9" s="149"/>
      <c r="Q9" s="149"/>
      <c r="R9" s="149"/>
      <c r="S9" s="149"/>
      <c r="T9" s="149"/>
    </row>
    <row r="10" spans="1:20" ht="22.5" customHeight="1" x14ac:dyDescent="0.25">
      <c r="A10" s="148" t="e">
        <f>LEFT(A9,4)+1&amp;"–"&amp;RIGHT(A9,4)+1</f>
        <v>#VALUE!</v>
      </c>
      <c r="B10" s="7" t="e">
        <f>SUM(INDEX('Contract 2 Input'!$A$27:$E$1238,MATCH(DATE(LEFT($A10,4),7,1),'Contract 2 Input'!$A$27:$A$1238),5):INDEX('Contract 2 Input'!$A$27:$E$1238,MATCH(DATE(RIGHT($A10,4),6,1),'Contract 2 Input'!$A$27:$A$1238),5))</f>
        <v>#VALUE!</v>
      </c>
      <c r="C10" s="7" t="e">
        <f>SUM(INDEX('Contract 2 Input'!$A$27:$E$1238,MATCH(DATE(LEFT($A10,4),7,1),'Contract 2 Input'!$A$27:$A$1238),4):INDEX('Contract 2 Input'!$A$27:$E$1238,MATCH(DATE(RIGHT($A10,4),6,1),'Contract 2 Input'!$A$27:$A$1238),4))</f>
        <v>#VALUE!</v>
      </c>
      <c r="E10" s="245"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0:</v>
      </c>
      <c r="F10" s="9"/>
      <c r="G10" s="9"/>
      <c r="H10" s="9"/>
      <c r="I10" s="150"/>
      <c r="J10" s="150"/>
      <c r="K10" s="150"/>
      <c r="L10" s="150"/>
      <c r="M10" s="150"/>
      <c r="N10" s="150"/>
      <c r="O10" s="150"/>
      <c r="P10" s="150"/>
      <c r="Q10" s="150"/>
      <c r="R10" s="150"/>
    </row>
    <row r="11" spans="1:20" ht="22.5" customHeight="1" x14ac:dyDescent="0.25">
      <c r="A11" s="148" t="e">
        <f>LEFT(A10,4)+1&amp;"–"&amp;RIGHT(A10,4)+1</f>
        <v>#VALUE!</v>
      </c>
      <c r="B11" s="7" t="e">
        <f>SUM(INDEX('Contract 2 Input'!$A$27:$E$1238,MATCH(DATE(LEFT($A11,4),7,1),'Contract 2 Input'!$A$27:$A$1238),5):INDEX('Contract 2 Input'!$A$27:$E$1238,MATCH(DATE(RIGHT($A11,4),6,1),'Contract 2 Input'!$A$27:$A$1238),5))</f>
        <v>#VALUE!</v>
      </c>
      <c r="C11" s="7" t="e">
        <f>SUM(INDEX('Contract 2 Input'!$A$27:$E$1238,MATCH(DATE(LEFT($A11,4),7,1),'Contract 2 Input'!$A$27:$A$1238),4):INDEX('Contract 2 Input'!$A$27:$E$1238,MATCH(DATE(RIGHT($A11,4),6,1),'Contract 2 Input'!$A$27:$A$1238),4))</f>
        <v>#VALUE!</v>
      </c>
      <c r="E11" s="246"/>
      <c r="F11" s="9"/>
      <c r="G11" s="9"/>
      <c r="H11" s="9"/>
      <c r="I11" s="150"/>
      <c r="J11" s="150"/>
      <c r="K11" s="150"/>
      <c r="L11" s="150"/>
      <c r="M11" s="150"/>
      <c r="N11" s="150"/>
      <c r="O11" s="150"/>
      <c r="P11" s="150"/>
      <c r="Q11" s="150"/>
      <c r="R11" s="150"/>
    </row>
    <row r="12" spans="1:20" ht="22.5" customHeight="1" x14ac:dyDescent="0.25">
      <c r="A12" s="148" t="e">
        <f>LEFT(A11,4)+1&amp;"–"&amp;RIGHT(A11,4)+1</f>
        <v>#VALUE!</v>
      </c>
      <c r="B12" s="7" t="e">
        <f>SUM(INDEX('Contract 2 Input'!$A$27:$E$1238,MATCH(DATE(LEFT($A12,4),7,1),'Contract 2 Input'!$A$27:$A$1238),5):INDEX('Contract 2 Input'!$A$27:$E$1238,MATCH(DATE(RIGHT($A12,4),6,1),'Contract 2 Input'!$A$27:$A$1238),5))</f>
        <v>#VALUE!</v>
      </c>
      <c r="C12" s="7" t="e">
        <f>SUM(INDEX('Contract 2 Input'!$A$27:$E$1238,MATCH(DATE(LEFT($A12,4),7,1),'Contract 2 Input'!$A$27:$A$1238),4):INDEX('Contract 2 Input'!$A$27:$E$1238,MATCH(DATE(RIGHT($A12,4),6,1),'Contract 2 Input'!$A$27:$A$1238),4))</f>
        <v>#VALUE!</v>
      </c>
      <c r="E12" s="246"/>
      <c r="F12" s="141"/>
      <c r="G12" s="141"/>
      <c r="H12" s="141"/>
      <c r="I12" s="141"/>
      <c r="J12" s="141"/>
      <c r="K12" s="141"/>
      <c r="L12" s="141"/>
      <c r="M12" s="141"/>
      <c r="N12" s="141"/>
      <c r="O12" s="141"/>
      <c r="P12" s="141"/>
      <c r="Q12" s="141"/>
      <c r="R12" s="141"/>
      <c r="S12" s="141"/>
      <c r="T12" s="141"/>
    </row>
    <row r="13" spans="1:20" ht="22.5" customHeight="1" x14ac:dyDescent="0.25">
      <c r="A13" s="148" t="e">
        <f>LEFT(A12,4)+1&amp;"–"&amp;RIGHT(A12,4)+1</f>
        <v>#VALUE!</v>
      </c>
      <c r="B13" s="7" t="e">
        <f>SUM(INDEX('Contract 2 Input'!$A$27:$E$1238,MATCH(DATE(LEFT($A13,4),7,1),'Contract 2 Input'!$A$27:$A$1238),5):INDEX('Contract 2 Input'!$A$27:$E$1238,MATCH(DATE(RIGHT($A13,4),6,1),'Contract 2 Input'!$A$27:$A$1238),5))</f>
        <v>#VALUE!</v>
      </c>
      <c r="C13" s="7" t="e">
        <f>SUM(INDEX('Contract 2 Input'!$A$27:$E$1238,MATCH(DATE(LEFT($A13,4),7,1),'Contract 2 Input'!$A$27:$A$1238),4):INDEX('Contract 2 Input'!$A$27:$E$1238,MATCH(DATE(RIGHT($A13,4),6,1),'Contract 2 Input'!$A$27:$A$1238),4))</f>
        <v>#VALUE!</v>
      </c>
      <c r="E13" s="10"/>
    </row>
    <row r="14" spans="1:20" ht="22.5" customHeight="1" x14ac:dyDescent="0.25">
      <c r="A14" s="148" t="e">
        <f>LEFT(A13,4)+1&amp;"–"&amp;RIGHT(A13,4)+5</f>
        <v>#VALUE!</v>
      </c>
      <c r="B14" s="7" t="e">
        <f>SUM(INDEX('Contract 2 Input'!$A$27:$E$1238,MATCH(DATE(LEFT($A14,4),7,1),'Contract 2 Input'!$A$27:$A$1238),5):INDEX('Contract 2 Input'!$A$27:$E$1238,MATCH(DATE(RIGHT($A14,4),6,1),'Contract 2 Input'!$A$27:$A$1238),5))</f>
        <v>#VALUE!</v>
      </c>
      <c r="C14" s="7" t="e">
        <f>SUM(INDEX('Contract 2 Input'!$A$27:$E$1238,MATCH(DATE(LEFT($A14,4),7,1),'Contract 2 Input'!$A$27:$A$1238),4):INDEX('Contract 2 Input'!$A$27:$E$1238,MATCH(DATE(RIGHT($A14,4),6,1),'Contract 2 Input'!$A$27:$A$1238),4))</f>
        <v>#VALUE!</v>
      </c>
      <c r="E14" s="245"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0? If so, record the amount below:</v>
      </c>
      <c r="F14" s="149"/>
      <c r="G14" s="149"/>
      <c r="H14" s="149"/>
      <c r="I14" s="149"/>
      <c r="J14" s="149"/>
      <c r="K14" s="149"/>
      <c r="L14" s="149"/>
      <c r="M14" s="149"/>
      <c r="N14" s="149"/>
      <c r="O14" s="149"/>
      <c r="P14" s="149"/>
      <c r="Q14" s="149"/>
      <c r="R14" s="149"/>
      <c r="S14" s="149"/>
      <c r="T14" s="149"/>
    </row>
    <row r="15" spans="1:20" ht="22.5" customHeight="1" x14ac:dyDescent="0.25">
      <c r="A15" s="148" t="e">
        <f t="shared" ref="A15:A28" si="0">LEFT(A14,4)+5&amp;"–"&amp;RIGHT(A14,4)+5</f>
        <v>#VALUE!</v>
      </c>
      <c r="B15" s="7" t="e">
        <f>SUM(INDEX('Contract 2 Input'!$A$27:$E$1238,MATCH(DATE(LEFT($A15,4),7,1),'Contract 2 Input'!$A$27:$A$1238),5):INDEX('Contract 2 Input'!$A$27:$E$1238,MATCH(DATE(RIGHT($A15,4),6,1),'Contract 2 Input'!$A$27:$A$1238),5))</f>
        <v>#VALUE!</v>
      </c>
      <c r="C15" s="7" t="e">
        <f>SUM(INDEX('Contract 2 Input'!$A$27:$E$1238,MATCH(DATE(LEFT($A15,4),7,1),'Contract 2 Input'!$A$27:$A$1238),4):INDEX('Contract 2 Input'!$A$27:$E$1238,MATCH(DATE(RIGHT($A15,4),6,1),'Contract 2 Input'!$A$27:$A$1238),4))</f>
        <v>#VALUE!</v>
      </c>
      <c r="E15" s="246"/>
      <c r="F15" s="9"/>
      <c r="G15" s="9"/>
      <c r="H15" s="9"/>
    </row>
    <row r="16" spans="1:20" ht="22.5" customHeight="1" x14ac:dyDescent="0.25">
      <c r="A16" s="148" t="e">
        <f t="shared" si="0"/>
        <v>#VALUE!</v>
      </c>
      <c r="B16" s="7" t="e">
        <f>SUM(INDEX('Contract 2 Input'!$A$27:$E$1238,MATCH(DATE(LEFT($A16,4),7,1),'Contract 2 Input'!$A$27:$A$1238),5):INDEX('Contract 2 Input'!$A$27:$E$1238,MATCH(DATE(RIGHT($A16,4),6,1),'Contract 2 Input'!$A$27:$A$1238),5))</f>
        <v>#VALUE!</v>
      </c>
      <c r="C16" s="7" t="e">
        <f>SUM(INDEX('Contract 2 Input'!$A$27:$E$1238,MATCH(DATE(LEFT($A16,4),7,1),'Contract 2 Input'!$A$27:$A$1238),4):INDEX('Contract 2 Input'!$A$27:$E$1238,MATCH(DATE(RIGHT($A16,4),6,1),'Contract 2 Input'!$A$27:$A$1238),4))</f>
        <v>#VALUE!</v>
      </c>
      <c r="E16" s="10"/>
    </row>
    <row r="17" spans="1:20" ht="22.5" customHeight="1" x14ac:dyDescent="0.25">
      <c r="A17" s="148" t="e">
        <f t="shared" si="0"/>
        <v>#VALUE!</v>
      </c>
      <c r="B17" s="7" t="e">
        <f>SUM(INDEX('Contract 2 Input'!$A$27:$E$1238,MATCH(DATE(LEFT($A17,4),7,1),'Contract 2 Input'!$A$27:$A$1238),5):INDEX('Contract 2 Input'!$A$27:$E$1238,MATCH(DATE(RIGHT($A17,4),6,1),'Contract 2 Input'!$A$27:$A$1238),5))</f>
        <v>#VALUE!</v>
      </c>
      <c r="C17" s="7" t="e">
        <f>SUM(INDEX('Contract 2 Input'!$A$27:$E$1238,MATCH(DATE(LEFT($A17,4),7,1),'Contract 2 Input'!$A$27:$A$1238),4):INDEX('Contract 2 Input'!$A$27:$E$1238,MATCH(DATE(RIGHT($A17,4),6,1),'Contract 2 Input'!$A$27:$A$1238),4))</f>
        <v>#VALUE!</v>
      </c>
      <c r="E17" s="151"/>
    </row>
    <row r="18" spans="1:20" ht="22.5" customHeight="1" x14ac:dyDescent="0.25">
      <c r="A18" s="148" t="e">
        <f t="shared" si="0"/>
        <v>#VALUE!</v>
      </c>
      <c r="B18" s="7" t="e">
        <f>SUM(INDEX('Contract 2 Input'!$A$27:$E$1238,MATCH(DATE(LEFT($A18,4),7,1),'Contract 2 Input'!$A$27:$A$1238),5):INDEX('Contract 2 Input'!$A$27:$E$1238,MATCH(DATE(RIGHT($A18,4),6,1),'Contract 2 Input'!$A$27:$A$1238),5))</f>
        <v>#VALUE!</v>
      </c>
      <c r="C18" s="7" t="e">
        <f>SUM(INDEX('Contract 2 Input'!$A$27:$E$1238,MATCH(DATE(LEFT($A18,4),7,1),'Contract 2 Input'!$A$27:$A$1238),4):INDEX('Contract 2 Input'!$A$27:$E$1238,MATCH(DATE(RIGHT($A18,4),6,1),'Contract 2 Input'!$A$27:$A$1238),4))</f>
        <v>#VALUE!</v>
      </c>
      <c r="E18" s="152"/>
      <c r="F18" s="9"/>
      <c r="G18" s="9"/>
      <c r="H18" s="9"/>
    </row>
    <row r="19" spans="1:20" ht="22.5" customHeight="1" x14ac:dyDescent="0.25">
      <c r="A19" s="148" t="e">
        <f t="shared" si="0"/>
        <v>#VALUE!</v>
      </c>
      <c r="B19" s="7" t="e">
        <f>SUM(INDEX('Contract 2 Input'!$A$27:$E$1238,MATCH(DATE(LEFT($A19,4),7,1),'Contract 2 Input'!$A$27:$A$1238),5):INDEX('Contract 2 Input'!$A$27:$E$1238,MATCH(DATE(RIGHT($A19,4),6,1),'Contract 2 Input'!$A$27:$A$1238),5))</f>
        <v>#VALUE!</v>
      </c>
      <c r="C19" s="7" t="e">
        <f>SUM(INDEX('Contract 2 Input'!$A$27:$E$1238,MATCH(DATE(LEFT($A19,4),7,1),'Contract 2 Input'!$A$27:$A$1238),4):INDEX('Contract 2 Input'!$A$27:$E$1238,MATCH(DATE(RIGHT($A19,4),6,1),'Contract 2 Input'!$A$27:$A$1238),4))</f>
        <v>#VALUE!</v>
      </c>
      <c r="E19" s="152"/>
      <c r="F19" s="9"/>
      <c r="G19" s="9"/>
      <c r="H19" s="9"/>
    </row>
    <row r="20" spans="1:20" ht="22.5" customHeight="1" x14ac:dyDescent="0.25">
      <c r="A20" s="148" t="e">
        <f t="shared" si="0"/>
        <v>#VALUE!</v>
      </c>
      <c r="B20" s="7" t="e">
        <f>SUM(INDEX('Contract 2 Input'!$A$27:$E$1238,MATCH(DATE(LEFT($A20,4),7,1),'Contract 2 Input'!$A$27:$A$1238),5):INDEX('Contract 2 Input'!$A$27:$E$1238,MATCH(DATE(RIGHT($A20,4),6,1),'Contract 2 Input'!$A$27:$A$1238),5))</f>
        <v>#VALUE!</v>
      </c>
      <c r="C20" s="7" t="e">
        <f>SUM(INDEX('Contract 2 Input'!$A$27:$E$1238,MATCH(DATE(LEFT($A20,4),7,1),'Contract 2 Input'!$A$27:$A$1238),4):INDEX('Contract 2 Input'!$A$27:$E$1238,MATCH(DATE(RIGHT($A20,4),6,1),'Contract 2 Input'!$A$27:$A$1238),4))</f>
        <v>#VALUE!</v>
      </c>
      <c r="E20" s="151"/>
    </row>
    <row r="21" spans="1:20" ht="22.5" customHeight="1" x14ac:dyDescent="0.25">
      <c r="A21" s="148" t="e">
        <f t="shared" si="0"/>
        <v>#VALUE!</v>
      </c>
      <c r="B21" s="7" t="e">
        <f>SUM(INDEX('Contract 2 Input'!$A$27:$E$1238,MATCH(DATE(LEFT($A21,4),7,1),'Contract 2 Input'!$A$27:$A$1238),5):INDEX('Contract 2 Input'!$A$27:$E$1238,MATCH(DATE(RIGHT($A21,4),6,1),'Contract 2 Input'!$A$27:$A$1238),5))</f>
        <v>#VALUE!</v>
      </c>
      <c r="C21" s="7" t="e">
        <f>SUM(INDEX('Contract 2 Input'!$A$27:$E$1238,MATCH(DATE(LEFT($A21,4),7,1),'Contract 2 Input'!$A$27:$A$1238),4):INDEX('Contract 2 Input'!$A$27:$E$1238,MATCH(DATE(RIGHT($A21,4),6,1),'Contract 2 Input'!$A$27:$A$1238),4))</f>
        <v>#VALUE!</v>
      </c>
      <c r="E21" s="152"/>
    </row>
    <row r="22" spans="1:20" ht="22.5" customHeight="1" x14ac:dyDescent="0.25">
      <c r="A22" s="148" t="e">
        <f t="shared" si="0"/>
        <v>#VALUE!</v>
      </c>
      <c r="B22" s="7" t="e">
        <f>SUM(INDEX('Contract 2 Input'!$A$27:$E$1238,MATCH(DATE(LEFT($A22,4),7,1),'Contract 2 Input'!$A$27:$A$1238),5):INDEX('Contract 2 Input'!$A$27:$E$1238,MATCH(DATE(RIGHT($A22,4),6,1),'Contract 2 Input'!$A$27:$A$1238),5))</f>
        <v>#VALUE!</v>
      </c>
      <c r="C22" s="7" t="e">
        <f>SUM(INDEX('Contract 2 Input'!$A$27:$E$1238,MATCH(DATE(LEFT($A22,4),7,1),'Contract 2 Input'!$A$27:$A$1238),4):INDEX('Contract 2 Input'!$A$27:$E$1238,MATCH(DATE(RIGHT($A22,4),6,1),'Contract 2 Input'!$A$27:$A$1238),4))</f>
        <v>#VALUE!</v>
      </c>
      <c r="E22" s="152"/>
      <c r="F22" s="153"/>
      <c r="G22" s="153"/>
      <c r="H22" s="153"/>
      <c r="I22" s="153"/>
      <c r="J22" s="153"/>
      <c r="K22" s="153"/>
      <c r="L22" s="153"/>
      <c r="M22" s="153"/>
      <c r="N22" s="153"/>
      <c r="O22" s="153"/>
      <c r="P22" s="153"/>
      <c r="Q22" s="153"/>
      <c r="R22" s="153"/>
      <c r="S22" s="153"/>
      <c r="T22" s="153"/>
    </row>
    <row r="23" spans="1:20" ht="22.5" customHeight="1" x14ac:dyDescent="0.25">
      <c r="A23" s="148" t="e">
        <f t="shared" si="0"/>
        <v>#VALUE!</v>
      </c>
      <c r="B23" s="7" t="e">
        <f>SUM(INDEX('Contract 2 Input'!$A$27:$E$1238,MATCH(DATE(LEFT($A23,4),7,1),'Contract 2 Input'!$A$27:$A$1238),5):INDEX('Contract 2 Input'!$A$27:$E$1238,MATCH(DATE(RIGHT($A23,4),6,1),'Contract 2 Input'!$A$27:$A$1238),5))</f>
        <v>#VALUE!</v>
      </c>
      <c r="C23" s="7" t="e">
        <f>SUM(INDEX('Contract 2 Input'!$A$27:$E$1238,MATCH(DATE(LEFT($A23,4),7,1),'Contract 2 Input'!$A$27:$A$1238),4):INDEX('Contract 2 Input'!$A$27:$E$1238,MATCH(DATE(RIGHT($A23,4),6,1),'Contract 2 Input'!$A$27:$A$1238),4))</f>
        <v>#VALUE!</v>
      </c>
      <c r="F23" s="153"/>
      <c r="G23" s="153"/>
      <c r="H23" s="153"/>
      <c r="I23" s="153"/>
      <c r="J23" s="153"/>
      <c r="K23" s="153"/>
      <c r="L23" s="153"/>
      <c r="M23" s="153"/>
      <c r="N23" s="153"/>
      <c r="O23" s="153"/>
      <c r="P23" s="153"/>
      <c r="Q23" s="153"/>
      <c r="R23" s="153"/>
      <c r="S23" s="153"/>
      <c r="T23" s="153"/>
    </row>
    <row r="24" spans="1:20" ht="22.5" customHeight="1" x14ac:dyDescent="0.25">
      <c r="A24" s="148" t="e">
        <f t="shared" si="0"/>
        <v>#VALUE!</v>
      </c>
      <c r="B24" s="7" t="e">
        <f>SUM(INDEX('Contract 2 Input'!$A$27:$E$1238,MATCH(DATE(LEFT($A24,4),7,1),'Contract 2 Input'!$A$27:$A$1238),5):INDEX('Contract 2 Input'!$A$27:$E$1238,MATCH(DATE(RIGHT($A24,4),6,1),'Contract 2 Input'!$A$27:$A$1238),5))</f>
        <v>#VALUE!</v>
      </c>
      <c r="C24" s="7" t="e">
        <f>SUM(INDEX('Contract 2 Input'!$A$27:$E$1238,MATCH(DATE(LEFT($A24,4),7,1),'Contract 2 Input'!$A$27:$A$1238),4):INDEX('Contract 2 Input'!$A$27:$E$1238,MATCH(DATE(RIGHT($A24,4),6,1),'Contract 2 Input'!$A$27:$A$1238),4))</f>
        <v>#VALUE!</v>
      </c>
      <c r="F24" s="147"/>
      <c r="G24" s="147"/>
      <c r="H24" s="147"/>
      <c r="I24" s="147"/>
      <c r="J24" s="147"/>
      <c r="K24" s="147"/>
      <c r="L24" s="147"/>
      <c r="M24" s="147"/>
      <c r="N24" s="147"/>
      <c r="O24" s="147"/>
      <c r="P24" s="147"/>
      <c r="Q24" s="147"/>
      <c r="R24" s="147"/>
      <c r="S24" s="147"/>
      <c r="T24" s="147"/>
    </row>
    <row r="25" spans="1:20" ht="22.5" customHeight="1" x14ac:dyDescent="0.25">
      <c r="A25" s="148" t="e">
        <f>LEFT(A24,4)+5&amp;"–"&amp;RIGHT(A24,4)+5</f>
        <v>#VALUE!</v>
      </c>
      <c r="B25" s="7" t="e">
        <f>SUM(INDEX('Contract 2 Input'!$A$27:$E$1238,MATCH(DATE(LEFT($A25,4),7,1),'Contract 2 Input'!$A$27:$A$1238),5):INDEX('Contract 2 Input'!$A$27:$E$1238,MATCH(DATE(RIGHT($A25,4),6,1),'Contract 2 Input'!$A$27:$A$1238),5))</f>
        <v>#VALUE!</v>
      </c>
      <c r="C25" s="7" t="e">
        <f>SUM(INDEX('Contract 2 Input'!$A$27:$E$1238,MATCH(DATE(LEFT($A25,4),7,1),'Contract 2 Input'!$A$27:$A$1238),4):INDEX('Contract 2 Input'!$A$27:$E$1238,MATCH(DATE(RIGHT($A25,4),6,1),'Contract 2 Input'!$A$27:$A$1238),4))</f>
        <v>#VALUE!</v>
      </c>
    </row>
    <row r="26" spans="1:20" ht="22.5" customHeight="1" x14ac:dyDescent="0.25">
      <c r="A26" s="148" t="e">
        <f t="shared" si="0"/>
        <v>#VALUE!</v>
      </c>
      <c r="B26" s="7" t="e">
        <f>SUM(INDEX('Contract 2 Input'!$A$27:$E$1238,MATCH(DATE(LEFT($A26,4),7,1),'Contract 2 Input'!$A$27:$A$1238),5):INDEX('Contract 2 Input'!$A$27:$E$1238,MATCH(DATE(RIGHT($A26,4),6,1),'Contract 2 Input'!$A$27:$A$1238),5))</f>
        <v>#VALUE!</v>
      </c>
      <c r="C26" s="7" t="e">
        <f>SUM(INDEX('Contract 2 Input'!$A$27:$E$1238,MATCH(DATE(LEFT($A26,4),7,1),'Contract 2 Input'!$A$27:$A$1238),4):INDEX('Contract 2 Input'!$A$27:$E$1238,MATCH(DATE(RIGHT($A26,4),6,1),'Contract 2 Input'!$A$27:$A$1238),4))</f>
        <v>#VALUE!</v>
      </c>
    </row>
    <row r="27" spans="1:20" ht="22.5" customHeight="1" x14ac:dyDescent="0.25">
      <c r="A27" s="148" t="e">
        <f t="shared" si="0"/>
        <v>#VALUE!</v>
      </c>
      <c r="B27" s="7" t="e">
        <f>SUM(INDEX('Contract 2 Input'!$A$27:$E$1238,MATCH(DATE(LEFT($A27,4),7,1),'Contract 2 Input'!$A$27:$A$1238),5):INDEX('Contract 2 Input'!$A$27:$E$1238,MATCH(DATE(RIGHT($A27,4),6,1),'Contract 2 Input'!$A$27:$A$1238),5))</f>
        <v>#VALUE!</v>
      </c>
      <c r="C27" s="7" t="e">
        <f>SUM(INDEX('Contract 2 Input'!$A$27:$E$1238,MATCH(DATE(LEFT($A27,4),7,1),'Contract 2 Input'!$A$27:$A$1238),4):INDEX('Contract 2 Input'!$A$27:$E$1238,MATCH(DATE(RIGHT($A27,4),6,1),'Contract 2 Input'!$A$27:$A$1238),4))</f>
        <v>#VALUE!</v>
      </c>
    </row>
    <row r="28" spans="1:20" ht="22.5" customHeight="1" x14ac:dyDescent="0.25">
      <c r="A28" s="148" t="e">
        <f t="shared" si="0"/>
        <v>#VALUE!</v>
      </c>
      <c r="B28" s="7" t="e">
        <f>SUM(INDEX('Contract 2 Input'!$A$27:$E$1238,MATCH(DATE(LEFT($A28,4),7,1),'Contract 2 Input'!$A$27:$A$1238),5):INDEX('Contract 2 Input'!$A$27:$E$1238,MATCH(DATE(RIGHT($A28,4),6,1),'Contract 2 Input'!$A$27:$A$1238),5))</f>
        <v>#VALUE!</v>
      </c>
      <c r="C28" s="7" t="e">
        <f>SUM(INDEX('Contract 2 Input'!$A$27:$E$1238,MATCH(DATE(LEFT($A28,4),7,1),'Contract 2 Input'!$A$27:$A$1238),4):INDEX('Contract 2 Input'!$A$27:$E$1238,MATCH(DATE(RIGHT($A28,4),6,1),'Contract 2 Input'!$A$27:$A$1238),4))</f>
        <v>#VALUE!</v>
      </c>
    </row>
    <row r="29" spans="1:20" ht="22.5" customHeight="1" x14ac:dyDescent="0.25">
      <c r="A29" s="148" t="e">
        <f>LEFT(A28,4)+5&amp;"–"&amp;RIGHT(A28,4)+5</f>
        <v>#VALUE!</v>
      </c>
      <c r="B29" s="7" t="e">
        <f>SUM(INDEX('Contract 2 Input'!$A$27:$E$1238,MATCH(DATE(LEFT($A29,4),7,1),'Contract 2 Input'!$A$27:$A$1238),5):INDEX('Contract 2 Input'!$A$27:$E$1238,MATCH(DATE(RIGHT($A29,4),6,1),'Contract 2 Input'!$A$27:$A$1238),5))</f>
        <v>#VALUE!</v>
      </c>
      <c r="C29" s="7" t="e">
        <f>SUM(INDEX('Contract 2 Input'!$A$27:$E$1238,MATCH(DATE(LEFT($A29,4),7,1),'Contract 2 Input'!$A$27:$A$1238),4):INDEX('Contract 2 Input'!$A$27:$E$1238,MATCH(DATE(RIGHT($A29,4),6,1),'Contract 2 Input'!$A$27:$A$1238),4))</f>
        <v>#VALUE!</v>
      </c>
    </row>
    <row r="30" spans="1:20" ht="22.5" customHeight="1" x14ac:dyDescent="0.25">
      <c r="A30" s="148" t="e">
        <f>LEFT(A29,4)+5&amp;"–"&amp;RIGHT(A29,4)+5</f>
        <v>#VALUE!</v>
      </c>
      <c r="B30" s="7" t="e">
        <f>SUM(INDEX('Contract 2 Input'!$A$27:$E$1238,MATCH(DATE(LEFT($A30,4),7,1),'Contract 2 Input'!$A$27:$A$1238),5):INDEX('Contract 2 Input'!$A$27:$E$1238,MATCH(DATE(RIGHT($A30,4),6,1),'Contract 2 Input'!$A$27:$A$1238),5))</f>
        <v>#VALUE!</v>
      </c>
      <c r="C30" s="7" t="e">
        <f>SUM(INDEX('Contract 2 Input'!$A$27:$E$1238,MATCH(DATE(LEFT($A30,4),7,1),'Contract 2 Input'!$A$27:$A$1238),4):INDEX('Contract 2 Input'!$A$27:$E$1238,MATCH(DATE(RIGHT($A30,4),6,1),'Contract 2 Input'!$A$27:$A$1238),4))</f>
        <v>#VALUE!</v>
      </c>
    </row>
    <row r="31" spans="1:20" ht="22.5" customHeight="1" x14ac:dyDescent="0.25">
      <c r="A31" s="148" t="e">
        <f>LEFT(A30,4)+5&amp;"–"&amp;RIGHT(A30,4)+5</f>
        <v>#VALUE!</v>
      </c>
      <c r="B31" s="7" t="e">
        <f>SUM(INDEX('Contract 2 Input'!$A$27:$E$1238,MATCH(DATE(LEFT($A31,4),7,1),'Contract 2 Input'!$A$27:$A$1238),5):INDEX('Contract 2 Input'!$A$27:$E$1238,MATCH(DATE(RIGHT($A31,4),6,1),'Contract 2 Input'!$A$27:$A$1238),5))</f>
        <v>#VALUE!</v>
      </c>
      <c r="C31" s="7" t="e">
        <f>SUM(INDEX('Contract 2 Input'!$A$27:$E$1238,MATCH(DATE(LEFT($A31,4),7,1),'Contract 2 Input'!$A$27:$A$1238),4):INDEX('Contract 2 Input'!$A$27:$E$1238,MATCH(DATE(RIGHT($A31,4),6,1),'Contract 2 Input'!$A$27:$A$1238),4))</f>
        <v>#VALUE!</v>
      </c>
    </row>
    <row r="32" spans="1:20" ht="22.5" customHeight="1" x14ac:dyDescent="0.25">
      <c r="A32" s="148" t="e">
        <f>LEFT(A31,4)+5&amp;"–"&amp;RIGHT(A31,4)+5</f>
        <v>#VALUE!</v>
      </c>
      <c r="B32" s="7" t="e">
        <f>SUM(INDEX('Contract 2 Input'!$A$27:$E$1238,MATCH(DATE(LEFT($A32,4),7,1),'Contract 2 Input'!$A$27:$A$1238),5):INDEX('Contract 2 Input'!$A$27:$E$1238,MATCH(DATE(RIGHT($A32,4),6,1),'Contract 2 Input'!$A$27:$A$1238),5))</f>
        <v>#VALUE!</v>
      </c>
      <c r="C32" s="7" t="e">
        <f>SUM(INDEX('Contract 2 Input'!$A$27:$E$1238,MATCH(DATE(LEFT($A32,4),7,1),'Contract 2 Input'!$A$27:$A$1238),4):INDEX('Contract 2 Input'!$A$27:$E$1238,MATCH(DATE(RIGHT($A32,4),6,1),'Contract 2 Input'!$A$27:$A$1238),4))</f>
        <v>#VALUE!</v>
      </c>
    </row>
    <row r="34" ht="15" customHeight="1" x14ac:dyDescent="0.2"/>
    <row r="36" ht="35.25" customHeight="1" x14ac:dyDescent="0.2"/>
  </sheetData>
  <sheetProtection sheet="1" formatColumns="0" formatRows="0"/>
  <mergeCells count="10">
    <mergeCell ref="A7:B7"/>
    <mergeCell ref="E7:E8"/>
    <mergeCell ref="E10:E12"/>
    <mergeCell ref="E14:E15"/>
    <mergeCell ref="A1:E1"/>
    <mergeCell ref="A3:B3"/>
    <mergeCell ref="A4:B4"/>
    <mergeCell ref="E4:E5"/>
    <mergeCell ref="A5:B5"/>
    <mergeCell ref="A6:B6"/>
  </mergeCells>
  <dataValidations count="2">
    <dataValidation operator="lessThan" allowBlank="1" showInputMessage="1" showErrorMessage="1" sqref="F1:G2 A1:A2 H1:XFD5 A7:C32" xr:uid="{88E7055C-8B60-4DD1-B627-81F4F115B97F}"/>
    <dataValidation type="textLength" operator="lessThan" allowBlank="1" showInputMessage="1" showErrorMessage="1" sqref="A33:C1048576" xr:uid="{50BBC6AB-345F-4257-BE2D-3394AA92915E}">
      <formula1>0</formula1>
    </dataValidation>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C1510EB-7B15-4B65-A186-F73802032E28}">
          <x14:formula1>
            <xm:f>'Drop-down menus'!$M$1:$M$2</xm:f>
          </x14:formula1>
          <xm:sqref>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W101"/>
  <sheetViews>
    <sheetView topLeftCell="F1" workbookViewId="0">
      <selection activeCell="O4" sqref="O4"/>
    </sheetView>
  </sheetViews>
  <sheetFormatPr defaultRowHeight="15" x14ac:dyDescent="0.25"/>
  <cols>
    <col min="1" max="1" width="54" bestFit="1" customWidth="1"/>
    <col min="2" max="2" width="55.7109375" bestFit="1" customWidth="1"/>
    <col min="3" max="3" width="62.28515625" customWidth="1"/>
    <col min="4" max="4" width="67.140625" customWidth="1"/>
    <col min="5" max="5" width="62.28515625" customWidth="1"/>
    <col min="6" max="7" width="55.85546875" customWidth="1"/>
    <col min="8" max="8" width="47.140625" hidden="1" customWidth="1"/>
    <col min="9" max="9" width="39.5703125" hidden="1" customWidth="1"/>
    <col min="10" max="10" width="22.140625" bestFit="1" customWidth="1"/>
    <col min="11" max="11" width="35.85546875" bestFit="1" customWidth="1"/>
    <col min="12" max="12" width="11.5703125" customWidth="1"/>
    <col min="14" max="14" width="10.7109375" bestFit="1" customWidth="1"/>
    <col min="15" max="15" width="32" bestFit="1" customWidth="1"/>
    <col min="16" max="16" width="35.5703125" bestFit="1" customWidth="1"/>
    <col min="17" max="17" width="46.85546875" customWidth="1"/>
    <col min="18" max="18" width="39.5703125" customWidth="1"/>
    <col min="19" max="19" width="18.7109375" customWidth="1"/>
    <col min="20" max="20" width="33.5703125" customWidth="1"/>
    <col min="21" max="21" width="44.7109375" customWidth="1"/>
    <col min="22" max="22" width="55.140625" customWidth="1"/>
    <col min="23" max="23" width="47" customWidth="1"/>
    <col min="24" max="24" width="9.140625" customWidth="1"/>
  </cols>
  <sheetData>
    <row r="1" spans="1:23" x14ac:dyDescent="0.25">
      <c r="A1" t="s">
        <v>3</v>
      </c>
      <c r="J1" t="s">
        <v>4</v>
      </c>
      <c r="K1" t="s">
        <v>5</v>
      </c>
      <c r="L1" t="s">
        <v>1460</v>
      </c>
      <c r="M1" t="s">
        <v>11</v>
      </c>
      <c r="N1" t="s">
        <v>16</v>
      </c>
      <c r="O1" t="s">
        <v>1482</v>
      </c>
      <c r="P1" t="s">
        <v>1483</v>
      </c>
      <c r="Q1" s="1" t="s">
        <v>19</v>
      </c>
      <c r="R1" s="1" t="s">
        <v>25</v>
      </c>
      <c r="S1" t="s">
        <v>1469</v>
      </c>
      <c r="T1" s="3" t="s">
        <v>54</v>
      </c>
      <c r="U1" s="4" t="s">
        <v>64</v>
      </c>
      <c r="V1" s="4" t="s">
        <v>63</v>
      </c>
      <c r="W1" s="4" t="s">
        <v>64</v>
      </c>
    </row>
    <row r="2" spans="1:23" x14ac:dyDescent="0.25">
      <c r="A2" t="s">
        <v>1461</v>
      </c>
      <c r="B2" t="s">
        <v>1465</v>
      </c>
      <c r="C2" t="s">
        <v>1468</v>
      </c>
      <c r="D2" t="s">
        <v>1465</v>
      </c>
      <c r="E2" t="s">
        <v>1468</v>
      </c>
      <c r="F2" t="s">
        <v>1464</v>
      </c>
      <c r="G2" t="s">
        <v>1467</v>
      </c>
      <c r="J2">
        <v>10</v>
      </c>
      <c r="K2" t="s">
        <v>6</v>
      </c>
      <c r="L2" t="str">
        <f>LEFT(L1,4)+1&amp;"–"&amp;RIGHT(L1,4)+1</f>
        <v>2023–2024</v>
      </c>
      <c r="M2" t="s">
        <v>10</v>
      </c>
      <c r="N2" t="s">
        <v>17</v>
      </c>
      <c r="O2" t="s">
        <v>1484</v>
      </c>
      <c r="P2" t="s">
        <v>1516</v>
      </c>
      <c r="Q2" s="1" t="s">
        <v>20</v>
      </c>
      <c r="R2" s="1" t="s">
        <v>25</v>
      </c>
      <c r="S2" t="s">
        <v>1470</v>
      </c>
      <c r="T2" s="3" t="s">
        <v>38</v>
      </c>
      <c r="U2" t="s">
        <v>41</v>
      </c>
      <c r="V2" t="s">
        <v>56</v>
      </c>
      <c r="W2" t="s">
        <v>47</v>
      </c>
    </row>
    <row r="3" spans="1:23" x14ac:dyDescent="0.25">
      <c r="A3" s="12" t="s">
        <v>1461</v>
      </c>
      <c r="B3" s="12" t="s">
        <v>1465</v>
      </c>
      <c r="C3" s="12" t="s">
        <v>1468</v>
      </c>
      <c r="D3" s="12" t="s">
        <v>1465</v>
      </c>
      <c r="E3" s="12" t="s">
        <v>1468</v>
      </c>
      <c r="F3" s="12" t="s">
        <v>1464</v>
      </c>
      <c r="G3" s="12" t="s">
        <v>1467</v>
      </c>
      <c r="K3" t="s">
        <v>7</v>
      </c>
      <c r="L3" t="str">
        <f t="shared" ref="L3:L66" si="0">LEFT(L2,4)+1&amp;"–"&amp;RIGHT(L2,4)+1</f>
        <v>2024–2025</v>
      </c>
      <c r="O3" t="s">
        <v>1485</v>
      </c>
      <c r="P3" t="s">
        <v>1486</v>
      </c>
      <c r="Q3" s="1" t="s">
        <v>21</v>
      </c>
      <c r="R3" s="1" t="s">
        <v>26</v>
      </c>
      <c r="T3" s="3" t="str">
        <f>"Education"</f>
        <v>Education</v>
      </c>
      <c r="U3" t="s">
        <v>42</v>
      </c>
      <c r="V3" t="s">
        <v>57</v>
      </c>
      <c r="W3" t="s">
        <v>48</v>
      </c>
    </row>
    <row r="4" spans="1:23" x14ac:dyDescent="0.25">
      <c r="A4" s="12" t="s">
        <v>1461</v>
      </c>
      <c r="B4" s="12" t="s">
        <v>1465</v>
      </c>
      <c r="C4" s="12" t="s">
        <v>1468</v>
      </c>
      <c r="D4" s="12" t="s">
        <v>1465</v>
      </c>
      <c r="E4" s="12" t="s">
        <v>1468</v>
      </c>
      <c r="F4" s="12" t="s">
        <v>1464</v>
      </c>
      <c r="G4" s="12" t="s">
        <v>1467</v>
      </c>
      <c r="L4" t="str">
        <f t="shared" si="0"/>
        <v>2025–2026</v>
      </c>
      <c r="Q4" s="1" t="s">
        <v>22</v>
      </c>
      <c r="R4" s="1" t="s">
        <v>27</v>
      </c>
      <c r="T4" s="3" t="s">
        <v>39</v>
      </c>
      <c r="U4" t="s">
        <v>43</v>
      </c>
      <c r="V4" t="s">
        <v>58</v>
      </c>
      <c r="W4" t="s">
        <v>50</v>
      </c>
    </row>
    <row r="5" spans="1:23" x14ac:dyDescent="0.25">
      <c r="A5" s="12" t="s">
        <v>1461</v>
      </c>
      <c r="B5" s="12" t="s">
        <v>1465</v>
      </c>
      <c r="C5" s="12" t="s">
        <v>1468</v>
      </c>
      <c r="D5" s="12" t="s">
        <v>1465</v>
      </c>
      <c r="E5" s="12" t="s">
        <v>1468</v>
      </c>
      <c r="F5" s="12" t="s">
        <v>1464</v>
      </c>
      <c r="G5" s="12" t="s">
        <v>1467</v>
      </c>
      <c r="L5" t="str">
        <f t="shared" si="0"/>
        <v>2026–2027</v>
      </c>
      <c r="Q5" s="1" t="s">
        <v>23</v>
      </c>
      <c r="R5" s="1" t="s">
        <v>24</v>
      </c>
      <c r="T5" s="3" t="s">
        <v>40</v>
      </c>
      <c r="U5" t="s">
        <v>44</v>
      </c>
      <c r="V5" t="s">
        <v>59</v>
      </c>
      <c r="W5" t="s">
        <v>51</v>
      </c>
    </row>
    <row r="6" spans="1:23" x14ac:dyDescent="0.25">
      <c r="A6" s="12" t="s">
        <v>1461</v>
      </c>
      <c r="B6" s="12" t="s">
        <v>1465</v>
      </c>
      <c r="C6" s="12" t="s">
        <v>1468</v>
      </c>
      <c r="D6" s="12" t="s">
        <v>1465</v>
      </c>
      <c r="E6" s="12" t="s">
        <v>1468</v>
      </c>
      <c r="F6" s="12" t="s">
        <v>1464</v>
      </c>
      <c r="G6" s="12" t="s">
        <v>1467</v>
      </c>
      <c r="L6" t="str">
        <f t="shared" si="0"/>
        <v>2027–2028</v>
      </c>
      <c r="Q6" s="1" t="s">
        <v>29</v>
      </c>
      <c r="R6" s="1" t="s">
        <v>24</v>
      </c>
      <c r="T6" s="6" t="s">
        <v>174</v>
      </c>
      <c r="U6" t="s">
        <v>45</v>
      </c>
      <c r="V6" t="s">
        <v>60</v>
      </c>
      <c r="W6" t="s">
        <v>52</v>
      </c>
    </row>
    <row r="7" spans="1:23" x14ac:dyDescent="0.25">
      <c r="L7" t="str">
        <f t="shared" si="0"/>
        <v>2028–2029</v>
      </c>
      <c r="Q7" s="2" t="s">
        <v>28</v>
      </c>
      <c r="R7" s="1" t="s">
        <v>24</v>
      </c>
      <c r="T7" s="3" t="s">
        <v>1459</v>
      </c>
      <c r="U7" t="s">
        <v>46</v>
      </c>
      <c r="V7" t="s">
        <v>61</v>
      </c>
      <c r="W7" t="s">
        <v>49</v>
      </c>
    </row>
    <row r="8" spans="1:23" x14ac:dyDescent="0.25">
      <c r="L8" t="str">
        <f t="shared" si="0"/>
        <v>2029–2030</v>
      </c>
      <c r="Q8" s="1"/>
      <c r="R8" s="1"/>
      <c r="T8" s="3" t="s">
        <v>27</v>
      </c>
      <c r="U8" t="s">
        <v>55</v>
      </c>
      <c r="V8" t="s">
        <v>62</v>
      </c>
      <c r="W8" t="s">
        <v>53</v>
      </c>
    </row>
    <row r="9" spans="1:23" x14ac:dyDescent="0.25">
      <c r="L9" t="str">
        <f t="shared" si="0"/>
        <v>2030–2031</v>
      </c>
      <c r="T9" s="3" t="s">
        <v>1515</v>
      </c>
      <c r="U9" t="s">
        <v>1502</v>
      </c>
      <c r="V9" t="s">
        <v>1471</v>
      </c>
      <c r="W9" t="s">
        <v>1503</v>
      </c>
    </row>
    <row r="10" spans="1:23" x14ac:dyDescent="0.25">
      <c r="L10" t="str">
        <f t="shared" si="0"/>
        <v>2031–2032</v>
      </c>
      <c r="T10" t="s">
        <v>1498</v>
      </c>
      <c r="U10" t="s">
        <v>1499</v>
      </c>
      <c r="V10" t="s">
        <v>1499</v>
      </c>
      <c r="W10" t="s">
        <v>1500</v>
      </c>
    </row>
    <row r="11" spans="1:23" x14ac:dyDescent="0.25">
      <c r="L11" t="str">
        <f t="shared" si="0"/>
        <v>2032–2033</v>
      </c>
    </row>
    <row r="12" spans="1:23" x14ac:dyDescent="0.25">
      <c r="L12" t="str">
        <f t="shared" si="0"/>
        <v>2033–2034</v>
      </c>
    </row>
    <row r="13" spans="1:23" x14ac:dyDescent="0.25">
      <c r="L13" t="str">
        <f t="shared" si="0"/>
        <v>2034–2035</v>
      </c>
    </row>
    <row r="14" spans="1:23" x14ac:dyDescent="0.25">
      <c r="L14" t="str">
        <f t="shared" si="0"/>
        <v>2035–2036</v>
      </c>
    </row>
    <row r="15" spans="1:23" x14ac:dyDescent="0.25">
      <c r="L15" t="str">
        <f t="shared" si="0"/>
        <v>2036–2037</v>
      </c>
    </row>
    <row r="16" spans="1:23" x14ac:dyDescent="0.25">
      <c r="L16" t="str">
        <f t="shared" si="0"/>
        <v>2037–2038</v>
      </c>
    </row>
    <row r="17" spans="12:12" x14ac:dyDescent="0.25">
      <c r="L17" t="str">
        <f t="shared" si="0"/>
        <v>2038–2039</v>
      </c>
    </row>
    <row r="18" spans="12:12" x14ac:dyDescent="0.25">
      <c r="L18" t="str">
        <f t="shared" si="0"/>
        <v>2039–2040</v>
      </c>
    </row>
    <row r="19" spans="12:12" x14ac:dyDescent="0.25">
      <c r="L19" t="str">
        <f t="shared" si="0"/>
        <v>2040–2041</v>
      </c>
    </row>
    <row r="20" spans="12:12" x14ac:dyDescent="0.25">
      <c r="L20" t="str">
        <f t="shared" si="0"/>
        <v>2041–2042</v>
      </c>
    </row>
    <row r="21" spans="12:12" x14ac:dyDescent="0.25">
      <c r="L21" t="str">
        <f t="shared" si="0"/>
        <v>2042–2043</v>
      </c>
    </row>
    <row r="22" spans="12:12" x14ac:dyDescent="0.25">
      <c r="L22" t="str">
        <f t="shared" si="0"/>
        <v>2043–2044</v>
      </c>
    </row>
    <row r="23" spans="12:12" x14ac:dyDescent="0.25">
      <c r="L23" t="str">
        <f t="shared" si="0"/>
        <v>2044–2045</v>
      </c>
    </row>
    <row r="24" spans="12:12" x14ac:dyDescent="0.25">
      <c r="L24" t="str">
        <f t="shared" si="0"/>
        <v>2045–2046</v>
      </c>
    </row>
    <row r="25" spans="12:12" x14ac:dyDescent="0.25">
      <c r="L25" t="str">
        <f t="shared" si="0"/>
        <v>2046–2047</v>
      </c>
    </row>
    <row r="26" spans="12:12" x14ac:dyDescent="0.25">
      <c r="L26" t="str">
        <f t="shared" si="0"/>
        <v>2047–2048</v>
      </c>
    </row>
    <row r="27" spans="12:12" x14ac:dyDescent="0.25">
      <c r="L27" t="str">
        <f t="shared" si="0"/>
        <v>2048–2049</v>
      </c>
    </row>
    <row r="28" spans="12:12" x14ac:dyDescent="0.25">
      <c r="L28" t="str">
        <f t="shared" si="0"/>
        <v>2049–2050</v>
      </c>
    </row>
    <row r="29" spans="12:12" x14ac:dyDescent="0.25">
      <c r="L29" t="str">
        <f t="shared" si="0"/>
        <v>2050–2051</v>
      </c>
    </row>
    <row r="30" spans="12:12" x14ac:dyDescent="0.25">
      <c r="L30" t="str">
        <f t="shared" si="0"/>
        <v>2051–2052</v>
      </c>
    </row>
    <row r="31" spans="12:12" x14ac:dyDescent="0.25">
      <c r="L31" t="str">
        <f t="shared" si="0"/>
        <v>2052–2053</v>
      </c>
    </row>
    <row r="32" spans="12:12" x14ac:dyDescent="0.25">
      <c r="L32" t="str">
        <f t="shared" si="0"/>
        <v>2053–2054</v>
      </c>
    </row>
    <row r="33" spans="12:12" x14ac:dyDescent="0.25">
      <c r="L33" t="str">
        <f t="shared" si="0"/>
        <v>2054–2055</v>
      </c>
    </row>
    <row r="34" spans="12:12" x14ac:dyDescent="0.25">
      <c r="L34" t="str">
        <f t="shared" si="0"/>
        <v>2055–2056</v>
      </c>
    </row>
    <row r="35" spans="12:12" x14ac:dyDescent="0.25">
      <c r="L35" t="str">
        <f t="shared" si="0"/>
        <v>2056–2057</v>
      </c>
    </row>
    <row r="36" spans="12:12" x14ac:dyDescent="0.25">
      <c r="L36" t="str">
        <f t="shared" si="0"/>
        <v>2057–2058</v>
      </c>
    </row>
    <row r="37" spans="12:12" x14ac:dyDescent="0.25">
      <c r="L37" t="str">
        <f t="shared" si="0"/>
        <v>2058–2059</v>
      </c>
    </row>
    <row r="38" spans="12:12" x14ac:dyDescent="0.25">
      <c r="L38" t="str">
        <f t="shared" si="0"/>
        <v>2059–2060</v>
      </c>
    </row>
    <row r="39" spans="12:12" x14ac:dyDescent="0.25">
      <c r="L39" t="str">
        <f t="shared" si="0"/>
        <v>2060–2061</v>
      </c>
    </row>
    <row r="40" spans="12:12" x14ac:dyDescent="0.25">
      <c r="L40" t="str">
        <f t="shared" si="0"/>
        <v>2061–2062</v>
      </c>
    </row>
    <row r="41" spans="12:12" x14ac:dyDescent="0.25">
      <c r="L41" t="str">
        <f t="shared" si="0"/>
        <v>2062–2063</v>
      </c>
    </row>
    <row r="42" spans="12:12" x14ac:dyDescent="0.25">
      <c r="L42" t="str">
        <f t="shared" si="0"/>
        <v>2063–2064</v>
      </c>
    </row>
    <row r="43" spans="12:12" x14ac:dyDescent="0.25">
      <c r="L43" t="str">
        <f t="shared" si="0"/>
        <v>2064–2065</v>
      </c>
    </row>
    <row r="44" spans="12:12" x14ac:dyDescent="0.25">
      <c r="L44" t="str">
        <f t="shared" si="0"/>
        <v>2065–2066</v>
      </c>
    </row>
    <row r="45" spans="12:12" x14ac:dyDescent="0.25">
      <c r="L45" t="str">
        <f t="shared" si="0"/>
        <v>2066–2067</v>
      </c>
    </row>
    <row r="46" spans="12:12" x14ac:dyDescent="0.25">
      <c r="L46" t="str">
        <f t="shared" si="0"/>
        <v>2067–2068</v>
      </c>
    </row>
    <row r="47" spans="12:12" x14ac:dyDescent="0.25">
      <c r="L47" t="str">
        <f t="shared" si="0"/>
        <v>2068–2069</v>
      </c>
    </row>
    <row r="48" spans="12:12" x14ac:dyDescent="0.25">
      <c r="L48" t="str">
        <f t="shared" si="0"/>
        <v>2069–2070</v>
      </c>
    </row>
    <row r="49" spans="12:12" x14ac:dyDescent="0.25">
      <c r="L49" t="str">
        <f t="shared" si="0"/>
        <v>2070–2071</v>
      </c>
    </row>
    <row r="50" spans="12:12" x14ac:dyDescent="0.25">
      <c r="L50" t="str">
        <f t="shared" si="0"/>
        <v>2071–2072</v>
      </c>
    </row>
    <row r="51" spans="12:12" x14ac:dyDescent="0.25">
      <c r="L51" t="str">
        <f t="shared" si="0"/>
        <v>2072–2073</v>
      </c>
    </row>
    <row r="52" spans="12:12" x14ac:dyDescent="0.25">
      <c r="L52" t="str">
        <f t="shared" si="0"/>
        <v>2073–2074</v>
      </c>
    </row>
    <row r="53" spans="12:12" x14ac:dyDescent="0.25">
      <c r="L53" t="str">
        <f t="shared" si="0"/>
        <v>2074–2075</v>
      </c>
    </row>
    <row r="54" spans="12:12" x14ac:dyDescent="0.25">
      <c r="L54" t="str">
        <f t="shared" si="0"/>
        <v>2075–2076</v>
      </c>
    </row>
    <row r="55" spans="12:12" x14ac:dyDescent="0.25">
      <c r="L55" t="str">
        <f t="shared" si="0"/>
        <v>2076–2077</v>
      </c>
    </row>
    <row r="56" spans="12:12" x14ac:dyDescent="0.25">
      <c r="L56" t="str">
        <f t="shared" si="0"/>
        <v>2077–2078</v>
      </c>
    </row>
    <row r="57" spans="12:12" x14ac:dyDescent="0.25">
      <c r="L57" t="str">
        <f t="shared" si="0"/>
        <v>2078–2079</v>
      </c>
    </row>
    <row r="58" spans="12:12" x14ac:dyDescent="0.25">
      <c r="L58" t="str">
        <f t="shared" si="0"/>
        <v>2079–2080</v>
      </c>
    </row>
    <row r="59" spans="12:12" x14ac:dyDescent="0.25">
      <c r="L59" t="str">
        <f t="shared" si="0"/>
        <v>2080–2081</v>
      </c>
    </row>
    <row r="60" spans="12:12" x14ac:dyDescent="0.25">
      <c r="L60" t="str">
        <f t="shared" si="0"/>
        <v>2081–2082</v>
      </c>
    </row>
    <row r="61" spans="12:12" x14ac:dyDescent="0.25">
      <c r="L61" t="str">
        <f t="shared" si="0"/>
        <v>2082–2083</v>
      </c>
    </row>
    <row r="62" spans="12:12" x14ac:dyDescent="0.25">
      <c r="L62" t="str">
        <f t="shared" si="0"/>
        <v>2083–2084</v>
      </c>
    </row>
    <row r="63" spans="12:12" x14ac:dyDescent="0.25">
      <c r="L63" t="str">
        <f t="shared" si="0"/>
        <v>2084–2085</v>
      </c>
    </row>
    <row r="64" spans="12:12" x14ac:dyDescent="0.25">
      <c r="L64" t="str">
        <f t="shared" si="0"/>
        <v>2085–2086</v>
      </c>
    </row>
    <row r="65" spans="12:12" x14ac:dyDescent="0.25">
      <c r="L65" t="str">
        <f t="shared" si="0"/>
        <v>2086–2087</v>
      </c>
    </row>
    <row r="66" spans="12:12" x14ac:dyDescent="0.25">
      <c r="L66" t="str">
        <f t="shared" si="0"/>
        <v>2087–2088</v>
      </c>
    </row>
    <row r="67" spans="12:12" x14ac:dyDescent="0.25">
      <c r="L67" t="str">
        <f t="shared" ref="L67:L101" si="1">LEFT(L66,4)+1&amp;"–"&amp;RIGHT(L66,4)+1</f>
        <v>2088–2089</v>
      </c>
    </row>
    <row r="68" spans="12:12" x14ac:dyDescent="0.25">
      <c r="L68" t="str">
        <f t="shared" si="1"/>
        <v>2089–2090</v>
      </c>
    </row>
    <row r="69" spans="12:12" x14ac:dyDescent="0.25">
      <c r="L69" t="str">
        <f t="shared" si="1"/>
        <v>2090–2091</v>
      </c>
    </row>
    <row r="70" spans="12:12" x14ac:dyDescent="0.25">
      <c r="L70" t="str">
        <f t="shared" si="1"/>
        <v>2091–2092</v>
      </c>
    </row>
    <row r="71" spans="12:12" x14ac:dyDescent="0.25">
      <c r="L71" t="str">
        <f t="shared" si="1"/>
        <v>2092–2093</v>
      </c>
    </row>
    <row r="72" spans="12:12" x14ac:dyDescent="0.25">
      <c r="L72" t="str">
        <f t="shared" si="1"/>
        <v>2093–2094</v>
      </c>
    </row>
    <row r="73" spans="12:12" x14ac:dyDescent="0.25">
      <c r="L73" t="str">
        <f t="shared" si="1"/>
        <v>2094–2095</v>
      </c>
    </row>
    <row r="74" spans="12:12" x14ac:dyDescent="0.25">
      <c r="L74" t="str">
        <f t="shared" si="1"/>
        <v>2095–2096</v>
      </c>
    </row>
    <row r="75" spans="12:12" x14ac:dyDescent="0.25">
      <c r="L75" t="str">
        <f t="shared" si="1"/>
        <v>2096–2097</v>
      </c>
    </row>
    <row r="76" spans="12:12" x14ac:dyDescent="0.25">
      <c r="L76" t="str">
        <f t="shared" si="1"/>
        <v>2097–2098</v>
      </c>
    </row>
    <row r="77" spans="12:12" x14ac:dyDescent="0.25">
      <c r="L77" t="str">
        <f t="shared" si="1"/>
        <v>2098–2099</v>
      </c>
    </row>
    <row r="78" spans="12:12" x14ac:dyDescent="0.25">
      <c r="L78" t="str">
        <f t="shared" si="1"/>
        <v>2099–2100</v>
      </c>
    </row>
    <row r="79" spans="12:12" x14ac:dyDescent="0.25">
      <c r="L79" t="str">
        <f t="shared" si="1"/>
        <v>2100–2101</v>
      </c>
    </row>
    <row r="80" spans="12:12" x14ac:dyDescent="0.25">
      <c r="L80" t="str">
        <f t="shared" si="1"/>
        <v>2101–2102</v>
      </c>
    </row>
    <row r="81" spans="12:12" x14ac:dyDescent="0.25">
      <c r="L81" t="str">
        <f t="shared" si="1"/>
        <v>2102–2103</v>
      </c>
    </row>
    <row r="82" spans="12:12" x14ac:dyDescent="0.25">
      <c r="L82" t="str">
        <f t="shared" si="1"/>
        <v>2103–2104</v>
      </c>
    </row>
    <row r="83" spans="12:12" x14ac:dyDescent="0.25">
      <c r="L83" t="str">
        <f t="shared" si="1"/>
        <v>2104–2105</v>
      </c>
    </row>
    <row r="84" spans="12:12" x14ac:dyDescent="0.25">
      <c r="L84" t="str">
        <f t="shared" si="1"/>
        <v>2105–2106</v>
      </c>
    </row>
    <row r="85" spans="12:12" x14ac:dyDescent="0.25">
      <c r="L85" t="str">
        <f t="shared" si="1"/>
        <v>2106–2107</v>
      </c>
    </row>
    <row r="86" spans="12:12" x14ac:dyDescent="0.25">
      <c r="L86" t="str">
        <f t="shared" si="1"/>
        <v>2107–2108</v>
      </c>
    </row>
    <row r="87" spans="12:12" x14ac:dyDescent="0.25">
      <c r="L87" t="str">
        <f t="shared" si="1"/>
        <v>2108–2109</v>
      </c>
    </row>
    <row r="88" spans="12:12" x14ac:dyDescent="0.25">
      <c r="L88" t="str">
        <f t="shared" si="1"/>
        <v>2109–2110</v>
      </c>
    </row>
    <row r="89" spans="12:12" x14ac:dyDescent="0.25">
      <c r="L89" t="str">
        <f t="shared" si="1"/>
        <v>2110–2111</v>
      </c>
    </row>
    <row r="90" spans="12:12" x14ac:dyDescent="0.25">
      <c r="L90" t="str">
        <f t="shared" si="1"/>
        <v>2111–2112</v>
      </c>
    </row>
    <row r="91" spans="12:12" x14ac:dyDescent="0.25">
      <c r="L91" t="str">
        <f t="shared" si="1"/>
        <v>2112–2113</v>
      </c>
    </row>
    <row r="92" spans="12:12" x14ac:dyDescent="0.25">
      <c r="L92" t="str">
        <f t="shared" si="1"/>
        <v>2113–2114</v>
      </c>
    </row>
    <row r="93" spans="12:12" x14ac:dyDescent="0.25">
      <c r="L93" t="str">
        <f t="shared" si="1"/>
        <v>2114–2115</v>
      </c>
    </row>
    <row r="94" spans="12:12" x14ac:dyDescent="0.25">
      <c r="L94" t="str">
        <f t="shared" si="1"/>
        <v>2115–2116</v>
      </c>
    </row>
    <row r="95" spans="12:12" x14ac:dyDescent="0.25">
      <c r="L95" t="str">
        <f t="shared" si="1"/>
        <v>2116–2117</v>
      </c>
    </row>
    <row r="96" spans="12:12" x14ac:dyDescent="0.25">
      <c r="L96" t="str">
        <f t="shared" si="1"/>
        <v>2117–2118</v>
      </c>
    </row>
    <row r="97" spans="12:12" x14ac:dyDescent="0.25">
      <c r="L97" t="str">
        <f t="shared" si="1"/>
        <v>2118–2119</v>
      </c>
    </row>
    <row r="98" spans="12:12" x14ac:dyDescent="0.25">
      <c r="L98" t="str">
        <f t="shared" si="1"/>
        <v>2119–2120</v>
      </c>
    </row>
    <row r="99" spans="12:12" x14ac:dyDescent="0.25">
      <c r="L99" t="str">
        <f t="shared" si="1"/>
        <v>2120–2121</v>
      </c>
    </row>
    <row r="100" spans="12:12" x14ac:dyDescent="0.25">
      <c r="L100" t="str">
        <f t="shared" si="1"/>
        <v>2121–2122</v>
      </c>
    </row>
    <row r="101" spans="12:12" x14ac:dyDescent="0.25">
      <c r="L101" t="str">
        <f t="shared" si="1"/>
        <v>2122–2123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FF00"/>
  </sheetPr>
  <dimension ref="A1:K654"/>
  <sheetViews>
    <sheetView workbookViewId="0">
      <pane xSplit="1" ySplit="1" topLeftCell="B2" activePane="bottomRight" state="frozen"/>
      <selection activeCell="O4" sqref="O4"/>
      <selection pane="topRight" activeCell="O4" sqref="O4"/>
      <selection pane="bottomLeft" activeCell="O4" sqref="O4"/>
      <selection pane="bottomRight" activeCell="O4" sqref="O4"/>
    </sheetView>
  </sheetViews>
  <sheetFormatPr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5" t="s">
        <v>69</v>
      </c>
      <c r="B1" s="5" t="s">
        <v>70</v>
      </c>
      <c r="C1" s="5" t="s">
        <v>71</v>
      </c>
      <c r="D1" s="5" t="s">
        <v>72</v>
      </c>
      <c r="E1" s="5" t="s">
        <v>73</v>
      </c>
      <c r="F1" s="5" t="s">
        <v>74</v>
      </c>
      <c r="G1" s="5" t="s">
        <v>75</v>
      </c>
      <c r="H1" s="5" t="s">
        <v>76</v>
      </c>
      <c r="I1" s="5" t="s">
        <v>77</v>
      </c>
      <c r="J1" s="5" t="s">
        <v>78</v>
      </c>
      <c r="K1" s="5" t="s">
        <v>79</v>
      </c>
    </row>
    <row r="2" spans="1:11" x14ac:dyDescent="0.25">
      <c r="A2" s="100" t="s">
        <v>80</v>
      </c>
      <c r="B2" s="100" t="s">
        <v>81</v>
      </c>
      <c r="C2" s="100" t="s">
        <v>82</v>
      </c>
      <c r="D2" s="100" t="s">
        <v>81</v>
      </c>
      <c r="E2" s="100" t="s">
        <v>54</v>
      </c>
      <c r="F2" s="100" t="s">
        <v>83</v>
      </c>
      <c r="G2" s="100" t="s">
        <v>84</v>
      </c>
      <c r="H2" s="100" t="s">
        <v>80</v>
      </c>
      <c r="I2" s="100" t="s">
        <v>80</v>
      </c>
      <c r="J2" s="100" t="s">
        <v>85</v>
      </c>
      <c r="K2" s="100" t="s">
        <v>86</v>
      </c>
    </row>
    <row r="3" spans="1:11" x14ac:dyDescent="0.25">
      <c r="A3" s="100" t="s">
        <v>87</v>
      </c>
      <c r="B3" s="100" t="s">
        <v>88</v>
      </c>
      <c r="C3" s="100" t="s">
        <v>89</v>
      </c>
      <c r="D3" s="100" t="s">
        <v>24</v>
      </c>
      <c r="E3" s="100" t="s">
        <v>54</v>
      </c>
      <c r="F3" s="100" t="s">
        <v>80</v>
      </c>
      <c r="G3" s="100" t="s">
        <v>80</v>
      </c>
      <c r="H3" s="100" t="s">
        <v>80</v>
      </c>
      <c r="I3" s="100" t="s">
        <v>80</v>
      </c>
      <c r="J3" s="100" t="s">
        <v>90</v>
      </c>
      <c r="K3" s="100" t="s">
        <v>86</v>
      </c>
    </row>
    <row r="4" spans="1:11" x14ac:dyDescent="0.25">
      <c r="A4" s="100" t="s">
        <v>91</v>
      </c>
      <c r="B4" s="100" t="s">
        <v>92</v>
      </c>
      <c r="C4" s="100" t="s">
        <v>89</v>
      </c>
      <c r="D4" s="100" t="s">
        <v>24</v>
      </c>
      <c r="E4" s="100" t="s">
        <v>54</v>
      </c>
      <c r="F4" s="100" t="s">
        <v>80</v>
      </c>
      <c r="G4" s="100" t="s">
        <v>80</v>
      </c>
      <c r="H4" s="100" t="s">
        <v>80</v>
      </c>
      <c r="I4" s="100" t="s">
        <v>80</v>
      </c>
      <c r="J4" s="100" t="s">
        <v>93</v>
      </c>
      <c r="K4" s="100" t="s">
        <v>86</v>
      </c>
    </row>
    <row r="5" spans="1:11" x14ac:dyDescent="0.25">
      <c r="A5" s="100" t="s">
        <v>94</v>
      </c>
      <c r="B5" s="100" t="s">
        <v>95</v>
      </c>
      <c r="C5" s="100" t="s">
        <v>89</v>
      </c>
      <c r="D5" s="100" t="s">
        <v>24</v>
      </c>
      <c r="E5" s="100" t="s">
        <v>54</v>
      </c>
      <c r="F5" s="100" t="s">
        <v>80</v>
      </c>
      <c r="G5" s="100" t="s">
        <v>80</v>
      </c>
      <c r="H5" s="100" t="s">
        <v>80</v>
      </c>
      <c r="I5" s="100" t="s">
        <v>80</v>
      </c>
      <c r="J5" s="100" t="s">
        <v>93</v>
      </c>
      <c r="K5" s="100" t="s">
        <v>86</v>
      </c>
    </row>
    <row r="6" spans="1:11" x14ac:dyDescent="0.25">
      <c r="A6" s="100" t="s">
        <v>96</v>
      </c>
      <c r="B6" s="100" t="s">
        <v>97</v>
      </c>
      <c r="C6" s="100" t="s">
        <v>89</v>
      </c>
      <c r="D6" s="100" t="s">
        <v>24</v>
      </c>
      <c r="E6" s="100" t="s">
        <v>54</v>
      </c>
      <c r="F6" s="100" t="s">
        <v>80</v>
      </c>
      <c r="G6" s="100" t="s">
        <v>80</v>
      </c>
      <c r="H6" s="100" t="s">
        <v>80</v>
      </c>
      <c r="I6" s="100" t="s">
        <v>80</v>
      </c>
      <c r="J6" s="100" t="s">
        <v>93</v>
      </c>
      <c r="K6" s="100" t="s">
        <v>86</v>
      </c>
    </row>
    <row r="7" spans="1:11" x14ac:dyDescent="0.25">
      <c r="A7" s="100" t="s">
        <v>98</v>
      </c>
      <c r="B7" s="100" t="s">
        <v>99</v>
      </c>
      <c r="C7" s="100" t="s">
        <v>89</v>
      </c>
      <c r="D7" s="100" t="s">
        <v>24</v>
      </c>
      <c r="E7" s="100" t="s">
        <v>54</v>
      </c>
      <c r="F7" s="100" t="s">
        <v>80</v>
      </c>
      <c r="G7" s="100" t="s">
        <v>80</v>
      </c>
      <c r="H7" s="100" t="s">
        <v>80</v>
      </c>
      <c r="I7" s="100" t="s">
        <v>80</v>
      </c>
      <c r="J7" s="100" t="s">
        <v>100</v>
      </c>
      <c r="K7" s="100" t="s">
        <v>86</v>
      </c>
    </row>
    <row r="8" spans="1:11" x14ac:dyDescent="0.25">
      <c r="A8" s="100" t="s">
        <v>101</v>
      </c>
      <c r="B8" s="100" t="s">
        <v>102</v>
      </c>
      <c r="C8" s="100" t="s">
        <v>89</v>
      </c>
      <c r="D8" s="100" t="s">
        <v>24</v>
      </c>
      <c r="E8" s="100" t="s">
        <v>54</v>
      </c>
      <c r="F8" s="100" t="s">
        <v>80</v>
      </c>
      <c r="G8" s="100" t="s">
        <v>80</v>
      </c>
      <c r="H8" s="100" t="s">
        <v>80</v>
      </c>
      <c r="I8" s="100" t="s">
        <v>80</v>
      </c>
      <c r="J8" s="100" t="s">
        <v>100</v>
      </c>
      <c r="K8" s="100" t="s">
        <v>86</v>
      </c>
    </row>
    <row r="9" spans="1:11" x14ac:dyDescent="0.25">
      <c r="A9" s="100" t="s">
        <v>103</v>
      </c>
      <c r="B9" s="100" t="s">
        <v>104</v>
      </c>
      <c r="C9" s="100" t="s">
        <v>89</v>
      </c>
      <c r="D9" s="100" t="s">
        <v>24</v>
      </c>
      <c r="E9" s="100" t="s">
        <v>54</v>
      </c>
      <c r="F9" s="100" t="s">
        <v>80</v>
      </c>
      <c r="G9" s="100" t="s">
        <v>80</v>
      </c>
      <c r="H9" s="100" t="s">
        <v>80</v>
      </c>
      <c r="I9" s="100" t="s">
        <v>80</v>
      </c>
      <c r="J9" s="100" t="s">
        <v>100</v>
      </c>
      <c r="K9" s="100" t="s">
        <v>86</v>
      </c>
    </row>
    <row r="10" spans="1:11" x14ac:dyDescent="0.25">
      <c r="A10" s="100" t="s">
        <v>105</v>
      </c>
      <c r="B10" s="100" t="s">
        <v>106</v>
      </c>
      <c r="C10" s="100" t="s">
        <v>89</v>
      </c>
      <c r="D10" s="100" t="s">
        <v>24</v>
      </c>
      <c r="E10" s="100" t="s">
        <v>54</v>
      </c>
      <c r="F10" s="100" t="s">
        <v>80</v>
      </c>
      <c r="G10" s="100" t="s">
        <v>80</v>
      </c>
      <c r="H10" s="100" t="s">
        <v>80</v>
      </c>
      <c r="I10" s="100" t="s">
        <v>80</v>
      </c>
      <c r="J10" s="100" t="s">
        <v>90</v>
      </c>
      <c r="K10" s="100" t="s">
        <v>86</v>
      </c>
    </row>
    <row r="11" spans="1:11" x14ac:dyDescent="0.25">
      <c r="A11" s="100" t="s">
        <v>107</v>
      </c>
      <c r="B11" s="100" t="s">
        <v>108</v>
      </c>
      <c r="C11" s="100" t="s">
        <v>89</v>
      </c>
      <c r="D11" s="100" t="s">
        <v>24</v>
      </c>
      <c r="E11" s="100" t="s">
        <v>54</v>
      </c>
      <c r="F11" s="100" t="s">
        <v>80</v>
      </c>
      <c r="G11" s="100" t="s">
        <v>80</v>
      </c>
      <c r="H11" s="100" t="s">
        <v>80</v>
      </c>
      <c r="I11" s="100" t="s">
        <v>80</v>
      </c>
      <c r="J11" s="100" t="s">
        <v>93</v>
      </c>
      <c r="K11" s="100" t="s">
        <v>86</v>
      </c>
    </row>
    <row r="12" spans="1:11" x14ac:dyDescent="0.25">
      <c r="A12" s="100" t="s">
        <v>109</v>
      </c>
      <c r="B12" s="100" t="s">
        <v>110</v>
      </c>
      <c r="C12" s="100" t="s">
        <v>89</v>
      </c>
      <c r="D12" s="100" t="s">
        <v>24</v>
      </c>
      <c r="E12" s="100" t="s">
        <v>54</v>
      </c>
      <c r="F12" s="100" t="s">
        <v>80</v>
      </c>
      <c r="G12" s="100" t="s">
        <v>80</v>
      </c>
      <c r="H12" s="100" t="s">
        <v>80</v>
      </c>
      <c r="I12" s="100" t="s">
        <v>80</v>
      </c>
      <c r="J12" s="100" t="s">
        <v>85</v>
      </c>
      <c r="K12" s="100" t="s">
        <v>86</v>
      </c>
    </row>
    <row r="13" spans="1:11" x14ac:dyDescent="0.25">
      <c r="A13" s="100" t="s">
        <v>111</v>
      </c>
      <c r="B13" s="100" t="s">
        <v>112</v>
      </c>
      <c r="C13" s="100" t="s">
        <v>89</v>
      </c>
      <c r="D13" s="100" t="s">
        <v>24</v>
      </c>
      <c r="E13" s="100" t="s">
        <v>54</v>
      </c>
      <c r="F13" s="100" t="s">
        <v>80</v>
      </c>
      <c r="G13" s="100" t="s">
        <v>80</v>
      </c>
      <c r="H13" s="100" t="s">
        <v>80</v>
      </c>
      <c r="I13" s="100" t="s">
        <v>80</v>
      </c>
      <c r="J13" s="100" t="s">
        <v>93</v>
      </c>
      <c r="K13" s="100" t="s">
        <v>113</v>
      </c>
    </row>
    <row r="14" spans="1:11" x14ac:dyDescent="0.25">
      <c r="A14" s="100" t="s">
        <v>114</v>
      </c>
      <c r="B14" s="100" t="s">
        <v>115</v>
      </c>
      <c r="C14" s="100" t="s">
        <v>89</v>
      </c>
      <c r="D14" s="100" t="s">
        <v>24</v>
      </c>
      <c r="E14" s="100" t="s">
        <v>54</v>
      </c>
      <c r="F14" s="100" t="s">
        <v>80</v>
      </c>
      <c r="G14" s="100" t="s">
        <v>80</v>
      </c>
      <c r="H14" s="100" t="s">
        <v>80</v>
      </c>
      <c r="I14" s="100" t="s">
        <v>80</v>
      </c>
      <c r="J14" s="100" t="s">
        <v>93</v>
      </c>
      <c r="K14" s="100" t="s">
        <v>113</v>
      </c>
    </row>
    <row r="15" spans="1:11" x14ac:dyDescent="0.25">
      <c r="A15" s="100" t="s">
        <v>116</v>
      </c>
      <c r="B15" s="100" t="s">
        <v>117</v>
      </c>
      <c r="C15" s="100" t="s">
        <v>89</v>
      </c>
      <c r="D15" s="100" t="s">
        <v>24</v>
      </c>
      <c r="E15" s="100" t="s">
        <v>54</v>
      </c>
      <c r="F15" s="100" t="s">
        <v>80</v>
      </c>
      <c r="G15" s="100" t="s">
        <v>80</v>
      </c>
      <c r="H15" s="100" t="s">
        <v>80</v>
      </c>
      <c r="I15" s="100" t="s">
        <v>80</v>
      </c>
      <c r="J15" s="100" t="s">
        <v>93</v>
      </c>
      <c r="K15" s="100" t="s">
        <v>86</v>
      </c>
    </row>
    <row r="16" spans="1:11" x14ac:dyDescent="0.25">
      <c r="A16" s="100" t="s">
        <v>118</v>
      </c>
      <c r="B16" s="100" t="s">
        <v>119</v>
      </c>
      <c r="C16" s="100" t="s">
        <v>89</v>
      </c>
      <c r="D16" s="100" t="s">
        <v>24</v>
      </c>
      <c r="E16" s="100" t="s">
        <v>54</v>
      </c>
      <c r="F16" s="100" t="s">
        <v>80</v>
      </c>
      <c r="G16" s="100" t="s">
        <v>80</v>
      </c>
      <c r="H16" s="100" t="s">
        <v>80</v>
      </c>
      <c r="I16" s="100" t="s">
        <v>80</v>
      </c>
      <c r="J16" s="100" t="s">
        <v>120</v>
      </c>
      <c r="K16" s="100" t="s">
        <v>86</v>
      </c>
    </row>
    <row r="17" spans="1:11" x14ac:dyDescent="0.25">
      <c r="A17" s="100" t="s">
        <v>121</v>
      </c>
      <c r="B17" s="100" t="s">
        <v>122</v>
      </c>
      <c r="C17" s="100" t="s">
        <v>89</v>
      </c>
      <c r="D17" s="100" t="s">
        <v>24</v>
      </c>
      <c r="E17" s="100" t="s">
        <v>54</v>
      </c>
      <c r="F17" s="100" t="s">
        <v>80</v>
      </c>
      <c r="G17" s="100" t="s">
        <v>80</v>
      </c>
      <c r="H17" s="100" t="s">
        <v>80</v>
      </c>
      <c r="I17" s="100" t="s">
        <v>80</v>
      </c>
      <c r="J17" s="100" t="s">
        <v>85</v>
      </c>
      <c r="K17" s="100" t="s">
        <v>86</v>
      </c>
    </row>
    <row r="18" spans="1:11" x14ac:dyDescent="0.25">
      <c r="A18" s="100" t="s">
        <v>123</v>
      </c>
      <c r="B18" s="100" t="s">
        <v>124</v>
      </c>
      <c r="C18" s="100" t="s">
        <v>89</v>
      </c>
      <c r="D18" s="100" t="s">
        <v>24</v>
      </c>
      <c r="E18" s="100" t="s">
        <v>54</v>
      </c>
      <c r="F18" s="100" t="s">
        <v>80</v>
      </c>
      <c r="G18" s="100" t="s">
        <v>80</v>
      </c>
      <c r="H18" s="100" t="s">
        <v>80</v>
      </c>
      <c r="I18" s="100" t="s">
        <v>80</v>
      </c>
      <c r="J18" s="100" t="s">
        <v>85</v>
      </c>
      <c r="K18" s="100" t="s">
        <v>86</v>
      </c>
    </row>
    <row r="19" spans="1:11" x14ac:dyDescent="0.25">
      <c r="A19" s="100" t="s">
        <v>125</v>
      </c>
      <c r="B19" s="100" t="s">
        <v>126</v>
      </c>
      <c r="C19" s="100" t="s">
        <v>89</v>
      </c>
      <c r="D19" s="100" t="s">
        <v>24</v>
      </c>
      <c r="E19" s="100" t="s">
        <v>54</v>
      </c>
      <c r="F19" s="100" t="s">
        <v>80</v>
      </c>
      <c r="G19" s="100" t="s">
        <v>80</v>
      </c>
      <c r="H19" s="100" t="s">
        <v>80</v>
      </c>
      <c r="I19" s="100" t="s">
        <v>80</v>
      </c>
      <c r="J19" s="100" t="s">
        <v>85</v>
      </c>
      <c r="K19" s="100" t="s">
        <v>86</v>
      </c>
    </row>
    <row r="20" spans="1:11" x14ac:dyDescent="0.25">
      <c r="A20" s="100" t="s">
        <v>127</v>
      </c>
      <c r="B20" s="100" t="s">
        <v>128</v>
      </c>
      <c r="C20" s="100" t="s">
        <v>89</v>
      </c>
      <c r="D20" s="100" t="s">
        <v>24</v>
      </c>
      <c r="E20" s="100" t="s">
        <v>54</v>
      </c>
      <c r="F20" s="100" t="s">
        <v>80</v>
      </c>
      <c r="G20" s="100" t="s">
        <v>80</v>
      </c>
      <c r="H20" s="100" t="s">
        <v>80</v>
      </c>
      <c r="I20" s="100" t="s">
        <v>80</v>
      </c>
      <c r="J20" s="100" t="s">
        <v>90</v>
      </c>
      <c r="K20" s="100" t="s">
        <v>86</v>
      </c>
    </row>
    <row r="21" spans="1:11" x14ac:dyDescent="0.25">
      <c r="A21" s="100" t="s">
        <v>129</v>
      </c>
      <c r="B21" s="100" t="s">
        <v>130</v>
      </c>
      <c r="C21" s="100" t="s">
        <v>89</v>
      </c>
      <c r="D21" s="100" t="s">
        <v>24</v>
      </c>
      <c r="E21" s="100" t="s">
        <v>54</v>
      </c>
      <c r="F21" s="100" t="s">
        <v>80</v>
      </c>
      <c r="G21" s="100" t="s">
        <v>80</v>
      </c>
      <c r="H21" s="100" t="s">
        <v>80</v>
      </c>
      <c r="I21" s="100" t="s">
        <v>80</v>
      </c>
      <c r="J21" s="100" t="s">
        <v>131</v>
      </c>
      <c r="K21" s="100" t="s">
        <v>86</v>
      </c>
    </row>
    <row r="22" spans="1:11" x14ac:dyDescent="0.25">
      <c r="A22" s="100" t="s">
        <v>132</v>
      </c>
      <c r="B22" s="100" t="s">
        <v>133</v>
      </c>
      <c r="C22" s="100" t="s">
        <v>89</v>
      </c>
      <c r="D22" s="100" t="s">
        <v>24</v>
      </c>
      <c r="E22" s="100" t="s">
        <v>54</v>
      </c>
      <c r="F22" s="100" t="s">
        <v>80</v>
      </c>
      <c r="G22" s="100" t="s">
        <v>80</v>
      </c>
      <c r="H22" s="100" t="s">
        <v>80</v>
      </c>
      <c r="I22" s="100" t="s">
        <v>80</v>
      </c>
      <c r="J22" s="100" t="s">
        <v>134</v>
      </c>
      <c r="K22" s="100" t="s">
        <v>86</v>
      </c>
    </row>
    <row r="23" spans="1:11" x14ac:dyDescent="0.25">
      <c r="A23" s="100" t="s">
        <v>135</v>
      </c>
      <c r="B23" s="100" t="s">
        <v>136</v>
      </c>
      <c r="C23" s="100" t="s">
        <v>89</v>
      </c>
      <c r="D23" s="100" t="s">
        <v>24</v>
      </c>
      <c r="E23" s="100" t="s">
        <v>54</v>
      </c>
      <c r="F23" s="100" t="s">
        <v>80</v>
      </c>
      <c r="G23" s="100" t="s">
        <v>80</v>
      </c>
      <c r="H23" s="100" t="s">
        <v>80</v>
      </c>
      <c r="I23" s="100" t="s">
        <v>80</v>
      </c>
      <c r="J23" s="100" t="s">
        <v>85</v>
      </c>
      <c r="K23" s="100" t="s">
        <v>86</v>
      </c>
    </row>
    <row r="24" spans="1:11" x14ac:dyDescent="0.25">
      <c r="A24" s="100" t="s">
        <v>137</v>
      </c>
      <c r="B24" s="100" t="s">
        <v>138</v>
      </c>
      <c r="C24" s="100" t="s">
        <v>89</v>
      </c>
      <c r="D24" s="100" t="s">
        <v>24</v>
      </c>
      <c r="E24" s="100" t="s">
        <v>54</v>
      </c>
      <c r="F24" s="100" t="s">
        <v>80</v>
      </c>
      <c r="G24" s="100" t="s">
        <v>80</v>
      </c>
      <c r="H24" s="100" t="s">
        <v>80</v>
      </c>
      <c r="I24" s="100" t="s">
        <v>80</v>
      </c>
      <c r="J24" s="100" t="s">
        <v>90</v>
      </c>
      <c r="K24" s="100" t="s">
        <v>86</v>
      </c>
    </row>
    <row r="25" spans="1:11" x14ac:dyDescent="0.25">
      <c r="A25" s="100" t="s">
        <v>139</v>
      </c>
      <c r="B25" s="100" t="s">
        <v>140</v>
      </c>
      <c r="C25" s="100" t="s">
        <v>89</v>
      </c>
      <c r="D25" s="100" t="s">
        <v>24</v>
      </c>
      <c r="E25" s="100" t="s">
        <v>54</v>
      </c>
      <c r="F25" s="100" t="s">
        <v>80</v>
      </c>
      <c r="G25" s="100" t="s">
        <v>80</v>
      </c>
      <c r="H25" s="100" t="s">
        <v>80</v>
      </c>
      <c r="I25" s="100" t="s">
        <v>80</v>
      </c>
      <c r="J25" s="100" t="s">
        <v>85</v>
      </c>
      <c r="K25" s="100" t="s">
        <v>86</v>
      </c>
    </row>
    <row r="26" spans="1:11" x14ac:dyDescent="0.25">
      <c r="A26" s="100" t="s">
        <v>141</v>
      </c>
      <c r="B26" s="100" t="s">
        <v>142</v>
      </c>
      <c r="C26" s="100" t="s">
        <v>89</v>
      </c>
      <c r="D26" s="100" t="s">
        <v>24</v>
      </c>
      <c r="E26" s="100" t="s">
        <v>54</v>
      </c>
      <c r="F26" s="100" t="s">
        <v>80</v>
      </c>
      <c r="G26" s="100" t="s">
        <v>80</v>
      </c>
      <c r="H26" s="100" t="s">
        <v>80</v>
      </c>
      <c r="I26" s="100" t="s">
        <v>80</v>
      </c>
      <c r="J26" s="100" t="s">
        <v>90</v>
      </c>
      <c r="K26" s="100" t="s">
        <v>86</v>
      </c>
    </row>
    <row r="27" spans="1:11" x14ac:dyDescent="0.25">
      <c r="A27" s="100" t="s">
        <v>143</v>
      </c>
      <c r="B27" s="100" t="s">
        <v>144</v>
      </c>
      <c r="C27" s="100" t="s">
        <v>89</v>
      </c>
      <c r="D27" s="100" t="s">
        <v>24</v>
      </c>
      <c r="E27" s="100" t="s">
        <v>54</v>
      </c>
      <c r="F27" s="100" t="s">
        <v>80</v>
      </c>
      <c r="G27" s="100" t="s">
        <v>80</v>
      </c>
      <c r="H27" s="100" t="s">
        <v>80</v>
      </c>
      <c r="I27" s="100" t="s">
        <v>80</v>
      </c>
      <c r="J27" s="100" t="s">
        <v>85</v>
      </c>
      <c r="K27" s="100" t="s">
        <v>86</v>
      </c>
    </row>
    <row r="28" spans="1:11" x14ac:dyDescent="0.25">
      <c r="A28" s="100" t="s">
        <v>145</v>
      </c>
      <c r="B28" s="100" t="s">
        <v>146</v>
      </c>
      <c r="C28" s="100" t="s">
        <v>89</v>
      </c>
      <c r="D28" s="100" t="s">
        <v>24</v>
      </c>
      <c r="E28" s="100" t="s">
        <v>54</v>
      </c>
      <c r="F28" s="100" t="s">
        <v>80</v>
      </c>
      <c r="G28" s="100" t="s">
        <v>80</v>
      </c>
      <c r="H28" s="100" t="s">
        <v>80</v>
      </c>
      <c r="I28" s="100" t="s">
        <v>80</v>
      </c>
      <c r="J28" s="100" t="s">
        <v>85</v>
      </c>
      <c r="K28" s="100" t="s">
        <v>86</v>
      </c>
    </row>
    <row r="29" spans="1:11" x14ac:dyDescent="0.25">
      <c r="A29" s="100" t="s">
        <v>147</v>
      </c>
      <c r="B29" s="100" t="s">
        <v>148</v>
      </c>
      <c r="C29" s="100" t="s">
        <v>89</v>
      </c>
      <c r="D29" s="100" t="s">
        <v>24</v>
      </c>
      <c r="E29" s="100" t="s">
        <v>54</v>
      </c>
      <c r="F29" s="100" t="s">
        <v>80</v>
      </c>
      <c r="G29" s="100" t="s">
        <v>80</v>
      </c>
      <c r="H29" s="100" t="s">
        <v>80</v>
      </c>
      <c r="I29" s="100" t="s">
        <v>80</v>
      </c>
      <c r="J29" s="100" t="s">
        <v>90</v>
      </c>
      <c r="K29" s="100" t="s">
        <v>86</v>
      </c>
    </row>
    <row r="30" spans="1:11" x14ac:dyDescent="0.25">
      <c r="A30" s="100" t="s">
        <v>149</v>
      </c>
      <c r="B30" s="100" t="s">
        <v>150</v>
      </c>
      <c r="C30" s="100" t="s">
        <v>89</v>
      </c>
      <c r="D30" s="100" t="s">
        <v>24</v>
      </c>
      <c r="E30" s="100" t="s">
        <v>54</v>
      </c>
      <c r="F30" s="100" t="s">
        <v>80</v>
      </c>
      <c r="G30" s="100" t="s">
        <v>80</v>
      </c>
      <c r="H30" s="100" t="s">
        <v>80</v>
      </c>
      <c r="I30" s="100" t="s">
        <v>80</v>
      </c>
      <c r="J30" s="100" t="s">
        <v>90</v>
      </c>
      <c r="K30" s="100" t="s">
        <v>86</v>
      </c>
    </row>
    <row r="31" spans="1:11" x14ac:dyDescent="0.25">
      <c r="A31" s="100" t="s">
        <v>151</v>
      </c>
      <c r="B31" s="100" t="s">
        <v>152</v>
      </c>
      <c r="C31" s="100" t="s">
        <v>89</v>
      </c>
      <c r="D31" s="100" t="s">
        <v>24</v>
      </c>
      <c r="E31" s="100" t="s">
        <v>54</v>
      </c>
      <c r="F31" s="100" t="s">
        <v>80</v>
      </c>
      <c r="G31" s="100" t="s">
        <v>80</v>
      </c>
      <c r="H31" s="100" t="s">
        <v>80</v>
      </c>
      <c r="I31" s="100" t="s">
        <v>80</v>
      </c>
      <c r="J31" s="100" t="s">
        <v>90</v>
      </c>
      <c r="K31" s="100" t="s">
        <v>86</v>
      </c>
    </row>
    <row r="32" spans="1:11" x14ac:dyDescent="0.25">
      <c r="A32" s="100" t="s">
        <v>153</v>
      </c>
      <c r="B32" s="100" t="s">
        <v>154</v>
      </c>
      <c r="C32" s="100" t="s">
        <v>89</v>
      </c>
      <c r="D32" s="100" t="s">
        <v>24</v>
      </c>
      <c r="E32" s="100" t="s">
        <v>54</v>
      </c>
      <c r="F32" s="100" t="s">
        <v>80</v>
      </c>
      <c r="G32" s="100" t="s">
        <v>80</v>
      </c>
      <c r="H32" s="100" t="s">
        <v>80</v>
      </c>
      <c r="I32" s="100" t="s">
        <v>80</v>
      </c>
      <c r="J32" s="100" t="s">
        <v>90</v>
      </c>
      <c r="K32" s="100" t="s">
        <v>86</v>
      </c>
    </row>
    <row r="33" spans="1:11" x14ac:dyDescent="0.25">
      <c r="A33" s="100" t="s">
        <v>155</v>
      </c>
      <c r="B33" s="100" t="s">
        <v>156</v>
      </c>
      <c r="C33" s="100" t="s">
        <v>89</v>
      </c>
      <c r="D33" s="100" t="s">
        <v>24</v>
      </c>
      <c r="E33" s="100" t="s">
        <v>54</v>
      </c>
      <c r="F33" s="100" t="s">
        <v>80</v>
      </c>
      <c r="G33" s="100" t="s">
        <v>80</v>
      </c>
      <c r="H33" s="100" t="s">
        <v>80</v>
      </c>
      <c r="I33" s="100" t="s">
        <v>80</v>
      </c>
      <c r="J33" s="100" t="s">
        <v>90</v>
      </c>
      <c r="K33" s="100" t="s">
        <v>86</v>
      </c>
    </row>
    <row r="34" spans="1:11" x14ac:dyDescent="0.25">
      <c r="A34" s="100" t="s">
        <v>157</v>
      </c>
      <c r="B34" s="100" t="s">
        <v>158</v>
      </c>
      <c r="C34" s="100" t="s">
        <v>89</v>
      </c>
      <c r="D34" s="100" t="s">
        <v>24</v>
      </c>
      <c r="E34" s="100" t="s">
        <v>54</v>
      </c>
      <c r="F34" s="100" t="s">
        <v>80</v>
      </c>
      <c r="G34" s="100" t="s">
        <v>80</v>
      </c>
      <c r="H34" s="100" t="s">
        <v>80</v>
      </c>
      <c r="I34" s="100" t="s">
        <v>80</v>
      </c>
      <c r="J34" s="100" t="s">
        <v>93</v>
      </c>
      <c r="K34" s="100" t="s">
        <v>86</v>
      </c>
    </row>
    <row r="35" spans="1:11" x14ac:dyDescent="0.25">
      <c r="A35" s="100" t="s">
        <v>159</v>
      </c>
      <c r="B35" s="100" t="s">
        <v>160</v>
      </c>
      <c r="C35" s="100" t="s">
        <v>89</v>
      </c>
      <c r="D35" s="100" t="s">
        <v>24</v>
      </c>
      <c r="E35" s="100" t="s">
        <v>54</v>
      </c>
      <c r="F35" s="100" t="s">
        <v>80</v>
      </c>
      <c r="G35" s="100" t="s">
        <v>80</v>
      </c>
      <c r="H35" s="100" t="s">
        <v>80</v>
      </c>
      <c r="I35" s="100" t="s">
        <v>80</v>
      </c>
      <c r="J35" s="100" t="s">
        <v>100</v>
      </c>
      <c r="K35" s="100" t="s">
        <v>86</v>
      </c>
    </row>
    <row r="36" spans="1:11" x14ac:dyDescent="0.25">
      <c r="A36" s="100" t="s">
        <v>161</v>
      </c>
      <c r="B36" s="100" t="s">
        <v>162</v>
      </c>
      <c r="C36" s="100" t="s">
        <v>89</v>
      </c>
      <c r="D36" s="100" t="s">
        <v>163</v>
      </c>
      <c r="E36" s="100" t="s">
        <v>54</v>
      </c>
      <c r="F36" s="100" t="s">
        <v>80</v>
      </c>
      <c r="G36" s="100" t="s">
        <v>80</v>
      </c>
      <c r="H36" s="100" t="s">
        <v>80</v>
      </c>
      <c r="I36" s="100" t="s">
        <v>80</v>
      </c>
      <c r="J36" s="100" t="s">
        <v>164</v>
      </c>
      <c r="K36" s="100" t="s">
        <v>86</v>
      </c>
    </row>
    <row r="37" spans="1:11" x14ac:dyDescent="0.25">
      <c r="A37" s="100" t="s">
        <v>165</v>
      </c>
      <c r="B37" s="100" t="s">
        <v>166</v>
      </c>
      <c r="C37" s="100" t="s">
        <v>89</v>
      </c>
      <c r="D37" s="100" t="s">
        <v>24</v>
      </c>
      <c r="E37" s="100" t="s">
        <v>54</v>
      </c>
      <c r="F37" s="100" t="s">
        <v>80</v>
      </c>
      <c r="G37" s="100" t="s">
        <v>80</v>
      </c>
      <c r="H37" s="100" t="s">
        <v>80</v>
      </c>
      <c r="I37" s="100" t="s">
        <v>80</v>
      </c>
      <c r="J37" s="100" t="s">
        <v>167</v>
      </c>
      <c r="K37" s="100" t="s">
        <v>86</v>
      </c>
    </row>
    <row r="38" spans="1:11" x14ac:dyDescent="0.25">
      <c r="A38" s="100" t="s">
        <v>168</v>
      </c>
      <c r="B38" s="100" t="s">
        <v>169</v>
      </c>
      <c r="C38" s="100" t="s">
        <v>89</v>
      </c>
      <c r="D38" s="100" t="s">
        <v>24</v>
      </c>
      <c r="E38" s="100" t="s">
        <v>54</v>
      </c>
      <c r="F38" s="100" t="s">
        <v>80</v>
      </c>
      <c r="G38" s="100" t="s">
        <v>80</v>
      </c>
      <c r="H38" s="100" t="s">
        <v>80</v>
      </c>
      <c r="I38" s="100" t="s">
        <v>80</v>
      </c>
      <c r="J38" s="100" t="s">
        <v>170</v>
      </c>
      <c r="K38" s="100" t="s">
        <v>86</v>
      </c>
    </row>
    <row r="39" spans="1:11" x14ac:dyDescent="0.25">
      <c r="A39" s="100" t="s">
        <v>171</v>
      </c>
      <c r="B39" s="100" t="s">
        <v>172</v>
      </c>
      <c r="C39" s="100" t="s">
        <v>173</v>
      </c>
      <c r="D39" s="100" t="s">
        <v>174</v>
      </c>
      <c r="E39" s="100" t="s">
        <v>54</v>
      </c>
      <c r="F39" s="100" t="s">
        <v>80</v>
      </c>
      <c r="G39" s="100" t="s">
        <v>80</v>
      </c>
      <c r="H39" s="100" t="s">
        <v>80</v>
      </c>
      <c r="I39" s="100" t="s">
        <v>80</v>
      </c>
      <c r="J39" s="100" t="s">
        <v>175</v>
      </c>
      <c r="K39" s="100" t="s">
        <v>86</v>
      </c>
    </row>
    <row r="40" spans="1:11" x14ac:dyDescent="0.25">
      <c r="A40" s="100" t="s">
        <v>176</v>
      </c>
      <c r="B40" s="100" t="s">
        <v>177</v>
      </c>
      <c r="C40" s="100" t="s">
        <v>178</v>
      </c>
      <c r="D40" s="100" t="s">
        <v>25</v>
      </c>
      <c r="E40" s="100" t="s">
        <v>54</v>
      </c>
      <c r="F40" s="100" t="s">
        <v>80</v>
      </c>
      <c r="G40" s="100" t="s">
        <v>80</v>
      </c>
      <c r="H40" s="100" t="s">
        <v>80</v>
      </c>
      <c r="I40" s="100" t="s">
        <v>80</v>
      </c>
      <c r="J40" s="100" t="s">
        <v>175</v>
      </c>
      <c r="K40" s="100" t="s">
        <v>86</v>
      </c>
    </row>
    <row r="41" spans="1:11" x14ac:dyDescent="0.25">
      <c r="A41" s="100" t="s">
        <v>179</v>
      </c>
      <c r="B41" s="100" t="s">
        <v>180</v>
      </c>
      <c r="C41" s="100" t="s">
        <v>181</v>
      </c>
      <c r="D41" s="100" t="s">
        <v>182</v>
      </c>
      <c r="E41" s="100" t="s">
        <v>54</v>
      </c>
      <c r="F41" s="100" t="s">
        <v>80</v>
      </c>
      <c r="G41" s="100" t="s">
        <v>80</v>
      </c>
      <c r="H41" s="100" t="s">
        <v>80</v>
      </c>
      <c r="I41" s="100" t="s">
        <v>80</v>
      </c>
      <c r="J41" s="100" t="s">
        <v>164</v>
      </c>
      <c r="K41" s="100" t="s">
        <v>86</v>
      </c>
    </row>
    <row r="42" spans="1:11" x14ac:dyDescent="0.25">
      <c r="A42" s="100" t="s">
        <v>183</v>
      </c>
      <c r="B42" s="100" t="s">
        <v>184</v>
      </c>
      <c r="C42" s="100" t="s">
        <v>181</v>
      </c>
      <c r="D42" s="100" t="s">
        <v>182</v>
      </c>
      <c r="E42" s="100" t="s">
        <v>54</v>
      </c>
      <c r="F42" s="100" t="s">
        <v>80</v>
      </c>
      <c r="G42" s="100" t="s">
        <v>80</v>
      </c>
      <c r="H42" s="100" t="s">
        <v>80</v>
      </c>
      <c r="I42" s="100" t="s">
        <v>80</v>
      </c>
      <c r="J42" s="100" t="s">
        <v>164</v>
      </c>
      <c r="K42" s="100" t="s">
        <v>86</v>
      </c>
    </row>
    <row r="43" spans="1:11" x14ac:dyDescent="0.25">
      <c r="A43" s="100" t="s">
        <v>185</v>
      </c>
      <c r="B43" s="100" t="s">
        <v>186</v>
      </c>
      <c r="C43" s="100" t="s">
        <v>187</v>
      </c>
      <c r="D43" s="100" t="s">
        <v>26</v>
      </c>
      <c r="E43" s="100" t="s">
        <v>54</v>
      </c>
      <c r="F43" s="100" t="s">
        <v>80</v>
      </c>
      <c r="G43" s="100" t="s">
        <v>80</v>
      </c>
      <c r="H43" s="100" t="s">
        <v>80</v>
      </c>
      <c r="I43" s="100" t="s">
        <v>80</v>
      </c>
      <c r="J43" s="100" t="s">
        <v>188</v>
      </c>
      <c r="K43" s="100" t="s">
        <v>189</v>
      </c>
    </row>
    <row r="44" spans="1:11" x14ac:dyDescent="0.25">
      <c r="A44" s="100" t="s">
        <v>190</v>
      </c>
      <c r="B44" s="100" t="s">
        <v>191</v>
      </c>
      <c r="C44" s="100" t="s">
        <v>192</v>
      </c>
      <c r="D44" s="100" t="s">
        <v>193</v>
      </c>
      <c r="E44" s="100" t="s">
        <v>54</v>
      </c>
      <c r="F44" s="100" t="s">
        <v>80</v>
      </c>
      <c r="G44" s="100" t="s">
        <v>80</v>
      </c>
      <c r="H44" s="100" t="s">
        <v>80</v>
      </c>
      <c r="I44" s="100" t="s">
        <v>80</v>
      </c>
      <c r="J44" s="100" t="s">
        <v>164</v>
      </c>
      <c r="K44" s="100" t="s">
        <v>189</v>
      </c>
    </row>
    <row r="45" spans="1:11" x14ac:dyDescent="0.25">
      <c r="A45" s="100" t="s">
        <v>194</v>
      </c>
      <c r="B45" s="100" t="s">
        <v>195</v>
      </c>
      <c r="C45" s="100" t="s">
        <v>89</v>
      </c>
      <c r="D45" s="100" t="s">
        <v>24</v>
      </c>
      <c r="E45" s="100" t="s">
        <v>54</v>
      </c>
      <c r="F45" s="100" t="s">
        <v>80</v>
      </c>
      <c r="G45" s="100" t="s">
        <v>80</v>
      </c>
      <c r="H45" s="100" t="s">
        <v>80</v>
      </c>
      <c r="I45" s="100" t="s">
        <v>80</v>
      </c>
      <c r="J45" s="100" t="s">
        <v>131</v>
      </c>
      <c r="K45" s="100" t="s">
        <v>86</v>
      </c>
    </row>
    <row r="46" spans="1:11" x14ac:dyDescent="0.25">
      <c r="A46" s="100" t="s">
        <v>196</v>
      </c>
      <c r="B46" s="100" t="s">
        <v>197</v>
      </c>
      <c r="C46" s="100" t="s">
        <v>89</v>
      </c>
      <c r="D46" s="100" t="s">
        <v>24</v>
      </c>
      <c r="E46" s="100" t="s">
        <v>54</v>
      </c>
      <c r="F46" s="100" t="s">
        <v>80</v>
      </c>
      <c r="G46" s="100" t="s">
        <v>80</v>
      </c>
      <c r="H46" s="100" t="s">
        <v>80</v>
      </c>
      <c r="I46" s="100" t="s">
        <v>80</v>
      </c>
      <c r="J46" s="100" t="s">
        <v>198</v>
      </c>
      <c r="K46" s="100" t="s">
        <v>86</v>
      </c>
    </row>
    <row r="47" spans="1:11" x14ac:dyDescent="0.25">
      <c r="A47" s="100" t="s">
        <v>199</v>
      </c>
      <c r="B47" s="100" t="s">
        <v>200</v>
      </c>
      <c r="C47" s="100" t="s">
        <v>187</v>
      </c>
      <c r="D47" s="100" t="s">
        <v>26</v>
      </c>
      <c r="E47" s="100" t="s">
        <v>54</v>
      </c>
      <c r="F47" s="100" t="s">
        <v>80</v>
      </c>
      <c r="G47" s="100" t="s">
        <v>80</v>
      </c>
      <c r="H47" s="100" t="s">
        <v>80</v>
      </c>
      <c r="I47" s="100" t="s">
        <v>80</v>
      </c>
      <c r="J47" s="100" t="s">
        <v>188</v>
      </c>
      <c r="K47" s="100" t="s">
        <v>86</v>
      </c>
    </row>
    <row r="48" spans="1:11" x14ac:dyDescent="0.25">
      <c r="A48" s="100" t="s">
        <v>201</v>
      </c>
      <c r="B48" s="100" t="s">
        <v>202</v>
      </c>
      <c r="C48" s="100" t="s">
        <v>203</v>
      </c>
      <c r="D48" s="100" t="s">
        <v>204</v>
      </c>
      <c r="E48" s="100" t="s">
        <v>54</v>
      </c>
      <c r="F48" s="100" t="s">
        <v>80</v>
      </c>
      <c r="G48" s="100" t="s">
        <v>80</v>
      </c>
      <c r="H48" s="100" t="s">
        <v>80</v>
      </c>
      <c r="I48" s="100" t="s">
        <v>80</v>
      </c>
      <c r="J48" s="100" t="s">
        <v>164</v>
      </c>
      <c r="K48" s="100" t="s">
        <v>86</v>
      </c>
    </row>
    <row r="49" spans="1:11" x14ac:dyDescent="0.25">
      <c r="A49" s="100" t="s">
        <v>205</v>
      </c>
      <c r="B49" s="100" t="s">
        <v>206</v>
      </c>
      <c r="C49" s="100" t="s">
        <v>181</v>
      </c>
      <c r="D49" s="100" t="s">
        <v>182</v>
      </c>
      <c r="E49" s="100" t="s">
        <v>54</v>
      </c>
      <c r="F49" s="100" t="s">
        <v>80</v>
      </c>
      <c r="G49" s="100" t="s">
        <v>80</v>
      </c>
      <c r="H49" s="100" t="s">
        <v>80</v>
      </c>
      <c r="I49" s="100" t="s">
        <v>80</v>
      </c>
      <c r="J49" s="100" t="s">
        <v>164</v>
      </c>
      <c r="K49" s="100" t="s">
        <v>86</v>
      </c>
    </row>
    <row r="50" spans="1:11" x14ac:dyDescent="0.25">
      <c r="A50" s="100" t="s">
        <v>207</v>
      </c>
      <c r="B50" s="100" t="s">
        <v>208</v>
      </c>
      <c r="C50" s="100" t="s">
        <v>89</v>
      </c>
      <c r="D50" s="100" t="s">
        <v>24</v>
      </c>
      <c r="E50" s="100" t="s">
        <v>54</v>
      </c>
      <c r="F50" s="100" t="s">
        <v>80</v>
      </c>
      <c r="G50" s="100" t="s">
        <v>80</v>
      </c>
      <c r="H50" s="100" t="s">
        <v>80</v>
      </c>
      <c r="I50" s="100" t="s">
        <v>80</v>
      </c>
      <c r="J50" s="100" t="s">
        <v>90</v>
      </c>
      <c r="K50" s="100" t="s">
        <v>86</v>
      </c>
    </row>
    <row r="51" spans="1:11" x14ac:dyDescent="0.25">
      <c r="A51" s="100" t="s">
        <v>209</v>
      </c>
      <c r="B51" s="100" t="s">
        <v>210</v>
      </c>
      <c r="C51" s="100" t="s">
        <v>89</v>
      </c>
      <c r="D51" s="100" t="s">
        <v>24</v>
      </c>
      <c r="E51" s="100" t="s">
        <v>54</v>
      </c>
      <c r="F51" s="100" t="s">
        <v>80</v>
      </c>
      <c r="G51" s="100" t="s">
        <v>80</v>
      </c>
      <c r="H51" s="100" t="s">
        <v>80</v>
      </c>
      <c r="I51" s="100" t="s">
        <v>80</v>
      </c>
      <c r="J51" s="100" t="s">
        <v>90</v>
      </c>
      <c r="K51" s="100" t="s">
        <v>86</v>
      </c>
    </row>
    <row r="52" spans="1:11" x14ac:dyDescent="0.25">
      <c r="A52" s="100" t="s">
        <v>211</v>
      </c>
      <c r="B52" s="100" t="s">
        <v>212</v>
      </c>
      <c r="C52" s="100" t="s">
        <v>89</v>
      </c>
      <c r="D52" s="100" t="s">
        <v>24</v>
      </c>
      <c r="E52" s="100" t="s">
        <v>54</v>
      </c>
      <c r="F52" s="100" t="s">
        <v>80</v>
      </c>
      <c r="G52" s="100" t="s">
        <v>80</v>
      </c>
      <c r="H52" s="100" t="s">
        <v>80</v>
      </c>
      <c r="I52" s="100" t="s">
        <v>80</v>
      </c>
      <c r="J52" s="100" t="s">
        <v>90</v>
      </c>
      <c r="K52" s="100" t="s">
        <v>86</v>
      </c>
    </row>
    <row r="53" spans="1:11" x14ac:dyDescent="0.25">
      <c r="A53" s="100" t="s">
        <v>213</v>
      </c>
      <c r="B53" s="100" t="s">
        <v>214</v>
      </c>
      <c r="C53" s="100" t="s">
        <v>89</v>
      </c>
      <c r="D53" s="100" t="s">
        <v>24</v>
      </c>
      <c r="E53" s="100" t="s">
        <v>54</v>
      </c>
      <c r="F53" s="100" t="s">
        <v>80</v>
      </c>
      <c r="G53" s="100" t="s">
        <v>80</v>
      </c>
      <c r="H53" s="100" t="s">
        <v>80</v>
      </c>
      <c r="I53" s="100" t="s">
        <v>80</v>
      </c>
      <c r="J53" s="100" t="s">
        <v>90</v>
      </c>
      <c r="K53" s="100" t="s">
        <v>86</v>
      </c>
    </row>
    <row r="54" spans="1:11" x14ac:dyDescent="0.25">
      <c r="A54" s="100" t="s">
        <v>215</v>
      </c>
      <c r="B54" s="100" t="s">
        <v>216</v>
      </c>
      <c r="C54" s="100" t="s">
        <v>89</v>
      </c>
      <c r="D54" s="100" t="s">
        <v>24</v>
      </c>
      <c r="E54" s="100" t="s">
        <v>54</v>
      </c>
      <c r="F54" s="100" t="s">
        <v>80</v>
      </c>
      <c r="G54" s="100" t="s">
        <v>80</v>
      </c>
      <c r="H54" s="100" t="s">
        <v>80</v>
      </c>
      <c r="I54" s="100" t="s">
        <v>80</v>
      </c>
      <c r="J54" s="100" t="s">
        <v>93</v>
      </c>
      <c r="K54" s="100" t="s">
        <v>86</v>
      </c>
    </row>
    <row r="55" spans="1:11" x14ac:dyDescent="0.25">
      <c r="A55" s="100" t="s">
        <v>217</v>
      </c>
      <c r="B55" s="100" t="s">
        <v>218</v>
      </c>
      <c r="C55" s="100" t="s">
        <v>89</v>
      </c>
      <c r="D55" s="100" t="s">
        <v>24</v>
      </c>
      <c r="E55" s="100" t="s">
        <v>54</v>
      </c>
      <c r="F55" s="100" t="s">
        <v>80</v>
      </c>
      <c r="G55" s="100" t="s">
        <v>80</v>
      </c>
      <c r="H55" s="100" t="s">
        <v>80</v>
      </c>
      <c r="I55" s="100" t="s">
        <v>80</v>
      </c>
      <c r="J55" s="100" t="s">
        <v>93</v>
      </c>
      <c r="K55" s="100" t="s">
        <v>219</v>
      </c>
    </row>
    <row r="56" spans="1:11" x14ac:dyDescent="0.25">
      <c r="A56" s="100" t="s">
        <v>220</v>
      </c>
      <c r="B56" s="100" t="s">
        <v>221</v>
      </c>
      <c r="C56" s="100" t="s">
        <v>89</v>
      </c>
      <c r="D56" s="100" t="s">
        <v>24</v>
      </c>
      <c r="E56" s="100" t="s">
        <v>54</v>
      </c>
      <c r="F56" s="100" t="s">
        <v>80</v>
      </c>
      <c r="G56" s="100" t="s">
        <v>80</v>
      </c>
      <c r="H56" s="100" t="s">
        <v>80</v>
      </c>
      <c r="I56" s="100" t="s">
        <v>80</v>
      </c>
      <c r="J56" s="100" t="s">
        <v>90</v>
      </c>
      <c r="K56" s="100" t="s">
        <v>86</v>
      </c>
    </row>
    <row r="57" spans="1:11" x14ac:dyDescent="0.25">
      <c r="A57" s="100" t="s">
        <v>222</v>
      </c>
      <c r="B57" s="100" t="s">
        <v>223</v>
      </c>
      <c r="C57" s="100" t="s">
        <v>89</v>
      </c>
      <c r="D57" s="100" t="s">
        <v>24</v>
      </c>
      <c r="E57" s="100" t="s">
        <v>54</v>
      </c>
      <c r="F57" s="100" t="s">
        <v>80</v>
      </c>
      <c r="G57" s="100" t="s">
        <v>80</v>
      </c>
      <c r="H57" s="100" t="s">
        <v>80</v>
      </c>
      <c r="I57" s="100" t="s">
        <v>80</v>
      </c>
      <c r="J57" s="100" t="s">
        <v>90</v>
      </c>
      <c r="K57" s="100" t="s">
        <v>189</v>
      </c>
    </row>
    <row r="58" spans="1:11" x14ac:dyDescent="0.25">
      <c r="A58" s="100" t="s">
        <v>224</v>
      </c>
      <c r="B58" s="100" t="s">
        <v>225</v>
      </c>
      <c r="C58" s="100" t="s">
        <v>89</v>
      </c>
      <c r="D58" s="100" t="s">
        <v>24</v>
      </c>
      <c r="E58" s="100" t="s">
        <v>54</v>
      </c>
      <c r="F58" s="100" t="s">
        <v>80</v>
      </c>
      <c r="G58" s="100" t="s">
        <v>80</v>
      </c>
      <c r="H58" s="100" t="s">
        <v>80</v>
      </c>
      <c r="I58" s="100" t="s">
        <v>80</v>
      </c>
      <c r="J58" s="100" t="s">
        <v>93</v>
      </c>
      <c r="K58" s="100" t="s">
        <v>86</v>
      </c>
    </row>
    <row r="59" spans="1:11" x14ac:dyDescent="0.25">
      <c r="A59" s="100" t="s">
        <v>226</v>
      </c>
      <c r="B59" s="100" t="s">
        <v>227</v>
      </c>
      <c r="C59" s="100" t="s">
        <v>89</v>
      </c>
      <c r="D59" s="100" t="s">
        <v>24</v>
      </c>
      <c r="E59" s="100" t="s">
        <v>54</v>
      </c>
      <c r="F59" s="100" t="s">
        <v>80</v>
      </c>
      <c r="G59" s="100" t="s">
        <v>80</v>
      </c>
      <c r="H59" s="100" t="s">
        <v>80</v>
      </c>
      <c r="I59" s="100" t="s">
        <v>80</v>
      </c>
      <c r="J59" s="100" t="s">
        <v>228</v>
      </c>
      <c r="K59" s="100" t="s">
        <v>86</v>
      </c>
    </row>
    <row r="60" spans="1:11" x14ac:dyDescent="0.25">
      <c r="A60" s="100" t="s">
        <v>229</v>
      </c>
      <c r="B60" s="100" t="s">
        <v>230</v>
      </c>
      <c r="C60" s="100" t="s">
        <v>89</v>
      </c>
      <c r="D60" s="100" t="s">
        <v>24</v>
      </c>
      <c r="E60" s="100" t="s">
        <v>54</v>
      </c>
      <c r="F60" s="100" t="s">
        <v>80</v>
      </c>
      <c r="G60" s="100" t="s">
        <v>80</v>
      </c>
      <c r="H60" s="100" t="s">
        <v>80</v>
      </c>
      <c r="I60" s="100" t="s">
        <v>80</v>
      </c>
      <c r="J60" s="100" t="s">
        <v>231</v>
      </c>
      <c r="K60" s="100" t="s">
        <v>189</v>
      </c>
    </row>
    <row r="61" spans="1:11" x14ac:dyDescent="0.25">
      <c r="A61" s="100" t="s">
        <v>232</v>
      </c>
      <c r="B61" s="100" t="s">
        <v>233</v>
      </c>
      <c r="C61" s="100" t="s">
        <v>89</v>
      </c>
      <c r="D61" s="100" t="s">
        <v>24</v>
      </c>
      <c r="E61" s="100" t="s">
        <v>54</v>
      </c>
      <c r="F61" s="100" t="s">
        <v>80</v>
      </c>
      <c r="G61" s="100" t="s">
        <v>80</v>
      </c>
      <c r="H61" s="100" t="s">
        <v>80</v>
      </c>
      <c r="I61" s="100" t="s">
        <v>80</v>
      </c>
      <c r="J61" s="100" t="s">
        <v>234</v>
      </c>
      <c r="K61" s="100" t="s">
        <v>86</v>
      </c>
    </row>
    <row r="62" spans="1:11" x14ac:dyDescent="0.25">
      <c r="A62" s="100" t="s">
        <v>235</v>
      </c>
      <c r="B62" s="100" t="s">
        <v>236</v>
      </c>
      <c r="C62" s="100" t="s">
        <v>89</v>
      </c>
      <c r="D62" s="100" t="s">
        <v>24</v>
      </c>
      <c r="E62" s="100" t="s">
        <v>54</v>
      </c>
      <c r="F62" s="100" t="s">
        <v>80</v>
      </c>
      <c r="G62" s="100" t="s">
        <v>80</v>
      </c>
      <c r="H62" s="100" t="s">
        <v>80</v>
      </c>
      <c r="I62" s="100" t="s">
        <v>80</v>
      </c>
      <c r="J62" s="100" t="s">
        <v>237</v>
      </c>
      <c r="K62" s="100" t="s">
        <v>86</v>
      </c>
    </row>
    <row r="63" spans="1:11" x14ac:dyDescent="0.25">
      <c r="A63" s="100" t="s">
        <v>238</v>
      </c>
      <c r="B63" s="100" t="s">
        <v>239</v>
      </c>
      <c r="C63" s="100" t="s">
        <v>89</v>
      </c>
      <c r="D63" s="100" t="s">
        <v>24</v>
      </c>
      <c r="E63" s="100" t="s">
        <v>54</v>
      </c>
      <c r="F63" s="100" t="s">
        <v>80</v>
      </c>
      <c r="G63" s="100" t="s">
        <v>80</v>
      </c>
      <c r="H63" s="100" t="s">
        <v>80</v>
      </c>
      <c r="I63" s="100" t="s">
        <v>80</v>
      </c>
      <c r="J63" s="100" t="s">
        <v>85</v>
      </c>
      <c r="K63" s="100" t="s">
        <v>86</v>
      </c>
    </row>
    <row r="64" spans="1:11" x14ac:dyDescent="0.25">
      <c r="A64" s="100" t="s">
        <v>240</v>
      </c>
      <c r="B64" s="100" t="s">
        <v>241</v>
      </c>
      <c r="C64" s="100" t="s">
        <v>89</v>
      </c>
      <c r="D64" s="100" t="s">
        <v>24</v>
      </c>
      <c r="E64" s="100" t="s">
        <v>54</v>
      </c>
      <c r="F64" s="100" t="s">
        <v>80</v>
      </c>
      <c r="G64" s="100" t="s">
        <v>80</v>
      </c>
      <c r="H64" s="100" t="s">
        <v>80</v>
      </c>
      <c r="I64" s="100" t="s">
        <v>80</v>
      </c>
      <c r="J64" s="100" t="s">
        <v>90</v>
      </c>
      <c r="K64" s="100" t="s">
        <v>86</v>
      </c>
    </row>
    <row r="65" spans="1:11" x14ac:dyDescent="0.25">
      <c r="A65" s="100" t="s">
        <v>242</v>
      </c>
      <c r="B65" s="100" t="s">
        <v>243</v>
      </c>
      <c r="C65" s="100" t="s">
        <v>89</v>
      </c>
      <c r="D65" s="100" t="s">
        <v>24</v>
      </c>
      <c r="E65" s="100" t="s">
        <v>54</v>
      </c>
      <c r="F65" s="100" t="s">
        <v>80</v>
      </c>
      <c r="G65" s="100" t="s">
        <v>80</v>
      </c>
      <c r="H65" s="100" t="s">
        <v>80</v>
      </c>
      <c r="I65" s="100" t="s">
        <v>80</v>
      </c>
      <c r="J65" s="100" t="s">
        <v>90</v>
      </c>
      <c r="K65" s="100" t="s">
        <v>86</v>
      </c>
    </row>
    <row r="66" spans="1:11" x14ac:dyDescent="0.25">
      <c r="A66" s="100" t="s">
        <v>244</v>
      </c>
      <c r="B66" s="100" t="s">
        <v>245</v>
      </c>
      <c r="C66" s="100" t="s">
        <v>89</v>
      </c>
      <c r="D66" s="100" t="s">
        <v>24</v>
      </c>
      <c r="E66" s="100" t="s">
        <v>54</v>
      </c>
      <c r="F66" s="100" t="s">
        <v>80</v>
      </c>
      <c r="G66" s="100" t="s">
        <v>80</v>
      </c>
      <c r="H66" s="100" t="s">
        <v>80</v>
      </c>
      <c r="I66" s="100" t="s">
        <v>80</v>
      </c>
      <c r="J66" s="100" t="s">
        <v>90</v>
      </c>
      <c r="K66" s="100" t="s">
        <v>189</v>
      </c>
    </row>
    <row r="67" spans="1:11" x14ac:dyDescent="0.25">
      <c r="A67" s="100" t="s">
        <v>246</v>
      </c>
      <c r="B67" s="100" t="s">
        <v>247</v>
      </c>
      <c r="C67" s="100" t="s">
        <v>89</v>
      </c>
      <c r="D67" s="100" t="s">
        <v>24</v>
      </c>
      <c r="E67" s="100" t="s">
        <v>54</v>
      </c>
      <c r="F67" s="100" t="s">
        <v>80</v>
      </c>
      <c r="G67" s="100" t="s">
        <v>80</v>
      </c>
      <c r="H67" s="100" t="s">
        <v>80</v>
      </c>
      <c r="I67" s="100" t="s">
        <v>80</v>
      </c>
      <c r="J67" s="100" t="s">
        <v>90</v>
      </c>
      <c r="K67" s="100" t="s">
        <v>86</v>
      </c>
    </row>
    <row r="68" spans="1:11" x14ac:dyDescent="0.25">
      <c r="A68" s="100" t="s">
        <v>187</v>
      </c>
      <c r="B68" s="100" t="s">
        <v>248</v>
      </c>
      <c r="C68" s="100" t="s">
        <v>89</v>
      </c>
      <c r="D68" s="100" t="s">
        <v>24</v>
      </c>
      <c r="E68" s="100" t="s">
        <v>54</v>
      </c>
      <c r="F68" s="100" t="s">
        <v>80</v>
      </c>
      <c r="G68" s="100" t="s">
        <v>80</v>
      </c>
      <c r="H68" s="100" t="s">
        <v>80</v>
      </c>
      <c r="I68" s="100" t="s">
        <v>80</v>
      </c>
      <c r="J68" s="100" t="s">
        <v>85</v>
      </c>
      <c r="K68" s="100" t="s">
        <v>86</v>
      </c>
    </row>
    <row r="69" spans="1:11" x14ac:dyDescent="0.25">
      <c r="A69" s="100" t="s">
        <v>173</v>
      </c>
      <c r="B69" s="100" t="s">
        <v>249</v>
      </c>
      <c r="C69" s="100" t="s">
        <v>89</v>
      </c>
      <c r="D69" s="100" t="s">
        <v>24</v>
      </c>
      <c r="E69" s="100" t="s">
        <v>54</v>
      </c>
      <c r="F69" s="100" t="s">
        <v>80</v>
      </c>
      <c r="G69" s="100" t="s">
        <v>80</v>
      </c>
      <c r="H69" s="100" t="s">
        <v>80</v>
      </c>
      <c r="I69" s="100" t="s">
        <v>80</v>
      </c>
      <c r="J69" s="100" t="s">
        <v>237</v>
      </c>
      <c r="K69" s="100" t="s">
        <v>86</v>
      </c>
    </row>
    <row r="70" spans="1:11" x14ac:dyDescent="0.25">
      <c r="A70" s="100" t="s">
        <v>250</v>
      </c>
      <c r="B70" s="100" t="s">
        <v>251</v>
      </c>
      <c r="C70" s="100" t="s">
        <v>89</v>
      </c>
      <c r="D70" s="100" t="s">
        <v>24</v>
      </c>
      <c r="E70" s="100" t="s">
        <v>54</v>
      </c>
      <c r="F70" s="100" t="s">
        <v>80</v>
      </c>
      <c r="G70" s="100" t="s">
        <v>80</v>
      </c>
      <c r="H70" s="100" t="s">
        <v>80</v>
      </c>
      <c r="I70" s="100" t="s">
        <v>80</v>
      </c>
      <c r="J70" s="100" t="s">
        <v>85</v>
      </c>
      <c r="K70" s="100" t="s">
        <v>86</v>
      </c>
    </row>
    <row r="71" spans="1:11" x14ac:dyDescent="0.25">
      <c r="A71" s="100" t="s">
        <v>252</v>
      </c>
      <c r="B71" s="100" t="s">
        <v>253</v>
      </c>
      <c r="C71" s="100" t="s">
        <v>89</v>
      </c>
      <c r="D71" s="100" t="s">
        <v>24</v>
      </c>
      <c r="E71" s="100" t="s">
        <v>54</v>
      </c>
      <c r="F71" s="100" t="s">
        <v>80</v>
      </c>
      <c r="G71" s="100" t="s">
        <v>80</v>
      </c>
      <c r="H71" s="100" t="s">
        <v>80</v>
      </c>
      <c r="I71" s="100" t="s">
        <v>80</v>
      </c>
      <c r="J71" s="100" t="s">
        <v>120</v>
      </c>
      <c r="K71" s="100" t="s">
        <v>86</v>
      </c>
    </row>
    <row r="72" spans="1:11" x14ac:dyDescent="0.25">
      <c r="A72" s="100" t="s">
        <v>254</v>
      </c>
      <c r="B72" s="100" t="s">
        <v>255</v>
      </c>
      <c r="C72" s="100" t="s">
        <v>89</v>
      </c>
      <c r="D72" s="100" t="s">
        <v>24</v>
      </c>
      <c r="E72" s="100" t="s">
        <v>54</v>
      </c>
      <c r="F72" s="100" t="s">
        <v>80</v>
      </c>
      <c r="G72" s="100" t="s">
        <v>80</v>
      </c>
      <c r="H72" s="100" t="s">
        <v>80</v>
      </c>
      <c r="I72" s="100" t="s">
        <v>80</v>
      </c>
      <c r="J72" s="100" t="s">
        <v>256</v>
      </c>
      <c r="K72" s="100" t="s">
        <v>86</v>
      </c>
    </row>
    <row r="73" spans="1:11" x14ac:dyDescent="0.25">
      <c r="A73" s="100" t="s">
        <v>257</v>
      </c>
      <c r="B73" s="100" t="s">
        <v>258</v>
      </c>
      <c r="C73" s="100" t="s">
        <v>89</v>
      </c>
      <c r="D73" s="100" t="s">
        <v>24</v>
      </c>
      <c r="E73" s="100" t="s">
        <v>54</v>
      </c>
      <c r="F73" s="100" t="s">
        <v>80</v>
      </c>
      <c r="G73" s="100" t="s">
        <v>80</v>
      </c>
      <c r="H73" s="100" t="s">
        <v>80</v>
      </c>
      <c r="I73" s="100" t="s">
        <v>80</v>
      </c>
      <c r="J73" s="100" t="s">
        <v>90</v>
      </c>
      <c r="K73" s="100" t="s">
        <v>189</v>
      </c>
    </row>
    <row r="74" spans="1:11" x14ac:dyDescent="0.25">
      <c r="A74" s="100" t="s">
        <v>259</v>
      </c>
      <c r="B74" s="100" t="s">
        <v>260</v>
      </c>
      <c r="C74" s="100" t="s">
        <v>89</v>
      </c>
      <c r="D74" s="100" t="s">
        <v>24</v>
      </c>
      <c r="E74" s="100" t="s">
        <v>54</v>
      </c>
      <c r="F74" s="100" t="s">
        <v>80</v>
      </c>
      <c r="G74" s="100" t="s">
        <v>80</v>
      </c>
      <c r="H74" s="100" t="s">
        <v>80</v>
      </c>
      <c r="I74" s="100" t="s">
        <v>80</v>
      </c>
      <c r="J74" s="100" t="s">
        <v>175</v>
      </c>
      <c r="K74" s="100" t="s">
        <v>86</v>
      </c>
    </row>
    <row r="75" spans="1:11" x14ac:dyDescent="0.25">
      <c r="A75" s="100" t="s">
        <v>261</v>
      </c>
      <c r="B75" s="100" t="s">
        <v>262</v>
      </c>
      <c r="C75" s="100" t="s">
        <v>89</v>
      </c>
      <c r="D75" s="100" t="s">
        <v>24</v>
      </c>
      <c r="E75" s="100" t="s">
        <v>54</v>
      </c>
      <c r="F75" s="100" t="s">
        <v>80</v>
      </c>
      <c r="G75" s="100" t="s">
        <v>80</v>
      </c>
      <c r="H75" s="100" t="s">
        <v>80</v>
      </c>
      <c r="I75" s="100" t="s">
        <v>80</v>
      </c>
      <c r="J75" s="100" t="s">
        <v>85</v>
      </c>
      <c r="K75" s="100" t="s">
        <v>86</v>
      </c>
    </row>
    <row r="76" spans="1:11" x14ac:dyDescent="0.25">
      <c r="A76" s="100" t="s">
        <v>263</v>
      </c>
      <c r="B76" s="100" t="s">
        <v>264</v>
      </c>
      <c r="C76" s="100" t="s">
        <v>89</v>
      </c>
      <c r="D76" s="100" t="s">
        <v>24</v>
      </c>
      <c r="E76" s="100" t="s">
        <v>54</v>
      </c>
      <c r="F76" s="100" t="s">
        <v>80</v>
      </c>
      <c r="G76" s="100" t="s">
        <v>80</v>
      </c>
      <c r="H76" s="100" t="s">
        <v>80</v>
      </c>
      <c r="I76" s="100" t="s">
        <v>80</v>
      </c>
      <c r="J76" s="100" t="s">
        <v>265</v>
      </c>
      <c r="K76" s="100" t="s">
        <v>86</v>
      </c>
    </row>
    <row r="77" spans="1:11" x14ac:dyDescent="0.25">
      <c r="A77" s="100" t="s">
        <v>266</v>
      </c>
      <c r="B77" s="100" t="s">
        <v>267</v>
      </c>
      <c r="C77" s="100" t="s">
        <v>89</v>
      </c>
      <c r="D77" s="100" t="s">
        <v>24</v>
      </c>
      <c r="E77" s="100" t="s">
        <v>54</v>
      </c>
      <c r="F77" s="100" t="s">
        <v>80</v>
      </c>
      <c r="G77" s="100" t="s">
        <v>80</v>
      </c>
      <c r="H77" s="100" t="s">
        <v>80</v>
      </c>
      <c r="I77" s="100" t="s">
        <v>80</v>
      </c>
      <c r="J77" s="100" t="s">
        <v>85</v>
      </c>
      <c r="K77" s="100" t="s">
        <v>86</v>
      </c>
    </row>
    <row r="78" spans="1:11" x14ac:dyDescent="0.25">
      <c r="A78" s="100" t="s">
        <v>268</v>
      </c>
      <c r="B78" s="100" t="s">
        <v>269</v>
      </c>
      <c r="C78" s="100" t="s">
        <v>89</v>
      </c>
      <c r="D78" s="100" t="s">
        <v>24</v>
      </c>
      <c r="E78" s="100" t="s">
        <v>54</v>
      </c>
      <c r="F78" s="100" t="s">
        <v>80</v>
      </c>
      <c r="G78" s="100" t="s">
        <v>80</v>
      </c>
      <c r="H78" s="100" t="s">
        <v>80</v>
      </c>
      <c r="I78" s="100" t="s">
        <v>80</v>
      </c>
      <c r="J78" s="100" t="s">
        <v>270</v>
      </c>
      <c r="K78" s="100" t="s">
        <v>86</v>
      </c>
    </row>
    <row r="79" spans="1:11" x14ac:dyDescent="0.25">
      <c r="A79" s="100" t="s">
        <v>271</v>
      </c>
      <c r="B79" s="100" t="s">
        <v>272</v>
      </c>
      <c r="C79" s="100" t="s">
        <v>89</v>
      </c>
      <c r="D79" s="100" t="s">
        <v>24</v>
      </c>
      <c r="E79" s="100" t="s">
        <v>54</v>
      </c>
      <c r="F79" s="100" t="s">
        <v>80</v>
      </c>
      <c r="G79" s="100" t="s">
        <v>80</v>
      </c>
      <c r="H79" s="100" t="s">
        <v>80</v>
      </c>
      <c r="I79" s="100" t="s">
        <v>80</v>
      </c>
      <c r="J79" s="100" t="s">
        <v>273</v>
      </c>
      <c r="K79" s="100" t="s">
        <v>189</v>
      </c>
    </row>
    <row r="80" spans="1:11" x14ac:dyDescent="0.25">
      <c r="A80" s="100" t="s">
        <v>274</v>
      </c>
      <c r="B80" s="100" t="s">
        <v>275</v>
      </c>
      <c r="C80" s="100" t="s">
        <v>89</v>
      </c>
      <c r="D80" s="100" t="s">
        <v>24</v>
      </c>
      <c r="E80" s="100" t="s">
        <v>54</v>
      </c>
      <c r="F80" s="100" t="s">
        <v>80</v>
      </c>
      <c r="G80" s="100" t="s">
        <v>80</v>
      </c>
      <c r="H80" s="100" t="s">
        <v>80</v>
      </c>
      <c r="I80" s="100" t="s">
        <v>80</v>
      </c>
      <c r="J80" s="100" t="s">
        <v>90</v>
      </c>
      <c r="K80" s="100" t="s">
        <v>86</v>
      </c>
    </row>
    <row r="81" spans="1:11" x14ac:dyDescent="0.25">
      <c r="A81" s="100" t="s">
        <v>276</v>
      </c>
      <c r="B81" s="100" t="s">
        <v>277</v>
      </c>
      <c r="C81" s="100" t="s">
        <v>203</v>
      </c>
      <c r="D81" s="100" t="s">
        <v>278</v>
      </c>
      <c r="E81" s="100" t="s">
        <v>54</v>
      </c>
      <c r="F81" s="100" t="s">
        <v>80</v>
      </c>
      <c r="G81" s="100" t="s">
        <v>80</v>
      </c>
      <c r="H81" s="100" t="s">
        <v>80</v>
      </c>
      <c r="I81" s="100" t="s">
        <v>80</v>
      </c>
      <c r="J81" s="100" t="s">
        <v>188</v>
      </c>
      <c r="K81" s="100" t="s">
        <v>86</v>
      </c>
    </row>
    <row r="82" spans="1:11" x14ac:dyDescent="0.25">
      <c r="A82" s="100" t="s">
        <v>279</v>
      </c>
      <c r="B82" s="100" t="s">
        <v>280</v>
      </c>
      <c r="C82" s="100" t="s">
        <v>89</v>
      </c>
      <c r="D82" s="100" t="s">
        <v>24</v>
      </c>
      <c r="E82" s="100" t="s">
        <v>54</v>
      </c>
      <c r="F82" s="100" t="s">
        <v>80</v>
      </c>
      <c r="G82" s="100" t="s">
        <v>80</v>
      </c>
      <c r="H82" s="100" t="s">
        <v>80</v>
      </c>
      <c r="I82" s="100" t="s">
        <v>80</v>
      </c>
      <c r="J82" s="100" t="s">
        <v>90</v>
      </c>
      <c r="K82" s="100" t="s">
        <v>86</v>
      </c>
    </row>
    <row r="83" spans="1:11" x14ac:dyDescent="0.25">
      <c r="A83" s="100" t="s">
        <v>281</v>
      </c>
      <c r="B83" s="100" t="s">
        <v>282</v>
      </c>
      <c r="C83" s="100" t="s">
        <v>89</v>
      </c>
      <c r="D83" s="100" t="s">
        <v>24</v>
      </c>
      <c r="E83" s="100" t="s">
        <v>54</v>
      </c>
      <c r="F83" s="100" t="s">
        <v>80</v>
      </c>
      <c r="G83" s="100" t="s">
        <v>80</v>
      </c>
      <c r="H83" s="100" t="s">
        <v>80</v>
      </c>
      <c r="I83" s="100" t="s">
        <v>80</v>
      </c>
      <c r="J83" s="100" t="s">
        <v>90</v>
      </c>
      <c r="K83" s="100" t="s">
        <v>86</v>
      </c>
    </row>
    <row r="84" spans="1:11" x14ac:dyDescent="0.25">
      <c r="A84" s="100" t="s">
        <v>283</v>
      </c>
      <c r="B84" s="100" t="s">
        <v>284</v>
      </c>
      <c r="C84" s="100" t="s">
        <v>89</v>
      </c>
      <c r="D84" s="100" t="s">
        <v>24</v>
      </c>
      <c r="E84" s="100" t="s">
        <v>54</v>
      </c>
      <c r="F84" s="100" t="s">
        <v>80</v>
      </c>
      <c r="G84" s="100" t="s">
        <v>80</v>
      </c>
      <c r="H84" s="100" t="s">
        <v>80</v>
      </c>
      <c r="I84" s="100" t="s">
        <v>80</v>
      </c>
      <c r="J84" s="100" t="s">
        <v>90</v>
      </c>
      <c r="K84" s="100" t="s">
        <v>86</v>
      </c>
    </row>
    <row r="85" spans="1:11" x14ac:dyDescent="0.25">
      <c r="A85" s="100" t="s">
        <v>285</v>
      </c>
      <c r="B85" s="100" t="s">
        <v>286</v>
      </c>
      <c r="C85" s="100" t="s">
        <v>89</v>
      </c>
      <c r="D85" s="100" t="s">
        <v>24</v>
      </c>
      <c r="E85" s="100" t="s">
        <v>54</v>
      </c>
      <c r="F85" s="100" t="s">
        <v>80</v>
      </c>
      <c r="G85" s="100" t="s">
        <v>80</v>
      </c>
      <c r="H85" s="100" t="s">
        <v>80</v>
      </c>
      <c r="I85" s="100" t="s">
        <v>80</v>
      </c>
      <c r="J85" s="100" t="s">
        <v>93</v>
      </c>
      <c r="K85" s="100" t="s">
        <v>113</v>
      </c>
    </row>
    <row r="86" spans="1:11" x14ac:dyDescent="0.25">
      <c r="A86" s="100" t="s">
        <v>287</v>
      </c>
      <c r="B86" s="100" t="s">
        <v>288</v>
      </c>
      <c r="C86" s="100" t="s">
        <v>89</v>
      </c>
      <c r="D86" s="100" t="s">
        <v>24</v>
      </c>
      <c r="E86" s="100" t="s">
        <v>54</v>
      </c>
      <c r="F86" s="100" t="s">
        <v>80</v>
      </c>
      <c r="G86" s="100" t="s">
        <v>80</v>
      </c>
      <c r="H86" s="100" t="s">
        <v>80</v>
      </c>
      <c r="I86" s="100" t="s">
        <v>80</v>
      </c>
      <c r="J86" s="100" t="s">
        <v>90</v>
      </c>
      <c r="K86" s="100" t="s">
        <v>86</v>
      </c>
    </row>
    <row r="87" spans="1:11" x14ac:dyDescent="0.25">
      <c r="A87" s="100" t="s">
        <v>289</v>
      </c>
      <c r="B87" s="100" t="s">
        <v>290</v>
      </c>
      <c r="C87" s="100" t="s">
        <v>89</v>
      </c>
      <c r="D87" s="100" t="s">
        <v>24</v>
      </c>
      <c r="E87" s="100" t="s">
        <v>54</v>
      </c>
      <c r="F87" s="100" t="s">
        <v>80</v>
      </c>
      <c r="G87" s="100" t="s">
        <v>80</v>
      </c>
      <c r="H87" s="100" t="s">
        <v>80</v>
      </c>
      <c r="I87" s="100" t="s">
        <v>80</v>
      </c>
      <c r="J87" s="100" t="s">
        <v>270</v>
      </c>
      <c r="K87" s="100" t="s">
        <v>86</v>
      </c>
    </row>
    <row r="88" spans="1:11" x14ac:dyDescent="0.25">
      <c r="A88" s="100" t="s">
        <v>291</v>
      </c>
      <c r="B88" s="100" t="s">
        <v>292</v>
      </c>
      <c r="C88" s="100" t="s">
        <v>89</v>
      </c>
      <c r="D88" s="100" t="s">
        <v>24</v>
      </c>
      <c r="E88" s="100" t="s">
        <v>54</v>
      </c>
      <c r="F88" s="100" t="s">
        <v>80</v>
      </c>
      <c r="G88" s="100" t="s">
        <v>80</v>
      </c>
      <c r="H88" s="100" t="s">
        <v>80</v>
      </c>
      <c r="I88" s="100" t="s">
        <v>80</v>
      </c>
      <c r="J88" s="100" t="s">
        <v>90</v>
      </c>
      <c r="K88" s="100" t="s">
        <v>86</v>
      </c>
    </row>
    <row r="89" spans="1:11" x14ac:dyDescent="0.25">
      <c r="A89" s="100" t="s">
        <v>293</v>
      </c>
      <c r="B89" s="100" t="s">
        <v>294</v>
      </c>
      <c r="C89" s="100" t="s">
        <v>89</v>
      </c>
      <c r="D89" s="100" t="s">
        <v>24</v>
      </c>
      <c r="E89" s="100" t="s">
        <v>54</v>
      </c>
      <c r="F89" s="100" t="s">
        <v>80</v>
      </c>
      <c r="G89" s="100" t="s">
        <v>80</v>
      </c>
      <c r="H89" s="100" t="s">
        <v>80</v>
      </c>
      <c r="I89" s="100" t="s">
        <v>80</v>
      </c>
      <c r="J89" s="100" t="s">
        <v>90</v>
      </c>
      <c r="K89" s="100" t="s">
        <v>86</v>
      </c>
    </row>
    <row r="90" spans="1:11" x14ac:dyDescent="0.25">
      <c r="A90" s="100" t="s">
        <v>295</v>
      </c>
      <c r="B90" s="100" t="s">
        <v>282</v>
      </c>
      <c r="C90" s="100" t="s">
        <v>89</v>
      </c>
      <c r="D90" s="100" t="s">
        <v>24</v>
      </c>
      <c r="E90" s="100" t="s">
        <v>54</v>
      </c>
      <c r="F90" s="100" t="s">
        <v>80</v>
      </c>
      <c r="G90" s="100" t="s">
        <v>80</v>
      </c>
      <c r="H90" s="100" t="s">
        <v>80</v>
      </c>
      <c r="I90" s="100" t="s">
        <v>80</v>
      </c>
      <c r="J90" s="100" t="s">
        <v>93</v>
      </c>
      <c r="K90" s="100" t="s">
        <v>113</v>
      </c>
    </row>
    <row r="91" spans="1:11" x14ac:dyDescent="0.25">
      <c r="A91" s="100" t="s">
        <v>296</v>
      </c>
      <c r="B91" s="100" t="s">
        <v>297</v>
      </c>
      <c r="C91" s="100" t="s">
        <v>89</v>
      </c>
      <c r="D91" s="100" t="s">
        <v>24</v>
      </c>
      <c r="E91" s="100" t="s">
        <v>54</v>
      </c>
      <c r="F91" s="100" t="s">
        <v>80</v>
      </c>
      <c r="G91" s="100" t="s">
        <v>80</v>
      </c>
      <c r="H91" s="100" t="s">
        <v>80</v>
      </c>
      <c r="I91" s="100" t="s">
        <v>80</v>
      </c>
      <c r="J91" s="100" t="s">
        <v>90</v>
      </c>
      <c r="K91" s="100" t="s">
        <v>86</v>
      </c>
    </row>
    <row r="92" spans="1:11" x14ac:dyDescent="0.25">
      <c r="A92" s="100" t="s">
        <v>298</v>
      </c>
      <c r="B92" s="100" t="s">
        <v>299</v>
      </c>
      <c r="C92" s="100" t="s">
        <v>89</v>
      </c>
      <c r="D92" s="100" t="s">
        <v>24</v>
      </c>
      <c r="E92" s="100" t="s">
        <v>54</v>
      </c>
      <c r="F92" s="100" t="s">
        <v>80</v>
      </c>
      <c r="G92" s="100" t="s">
        <v>80</v>
      </c>
      <c r="H92" s="100" t="s">
        <v>80</v>
      </c>
      <c r="I92" s="100" t="s">
        <v>80</v>
      </c>
      <c r="J92" s="100" t="s">
        <v>90</v>
      </c>
      <c r="K92" s="100" t="s">
        <v>86</v>
      </c>
    </row>
    <row r="93" spans="1:11" x14ac:dyDescent="0.25">
      <c r="A93" s="100" t="s">
        <v>300</v>
      </c>
      <c r="B93" s="100" t="s">
        <v>301</v>
      </c>
      <c r="C93" s="100" t="s">
        <v>89</v>
      </c>
      <c r="D93" s="100" t="s">
        <v>24</v>
      </c>
      <c r="E93" s="100" t="s">
        <v>54</v>
      </c>
      <c r="F93" s="100" t="s">
        <v>80</v>
      </c>
      <c r="G93" s="100" t="s">
        <v>80</v>
      </c>
      <c r="H93" s="100" t="s">
        <v>80</v>
      </c>
      <c r="I93" s="100" t="s">
        <v>80</v>
      </c>
      <c r="J93" s="100" t="s">
        <v>90</v>
      </c>
      <c r="K93" s="100" t="s">
        <v>86</v>
      </c>
    </row>
    <row r="94" spans="1:11" x14ac:dyDescent="0.25">
      <c r="A94" s="100" t="s">
        <v>302</v>
      </c>
      <c r="B94" s="100" t="s">
        <v>303</v>
      </c>
      <c r="C94" s="100" t="s">
        <v>89</v>
      </c>
      <c r="D94" s="100" t="s">
        <v>24</v>
      </c>
      <c r="E94" s="100" t="s">
        <v>54</v>
      </c>
      <c r="F94" s="100" t="s">
        <v>80</v>
      </c>
      <c r="G94" s="100" t="s">
        <v>80</v>
      </c>
      <c r="H94" s="100" t="s">
        <v>80</v>
      </c>
      <c r="I94" s="100" t="s">
        <v>80</v>
      </c>
      <c r="J94" s="100" t="s">
        <v>90</v>
      </c>
      <c r="K94" s="100" t="s">
        <v>86</v>
      </c>
    </row>
    <row r="95" spans="1:11" x14ac:dyDescent="0.25">
      <c r="A95" s="100" t="s">
        <v>304</v>
      </c>
      <c r="B95" s="100" t="s">
        <v>305</v>
      </c>
      <c r="C95" s="100" t="s">
        <v>89</v>
      </c>
      <c r="D95" s="100" t="s">
        <v>24</v>
      </c>
      <c r="E95" s="100" t="s">
        <v>54</v>
      </c>
      <c r="F95" s="100" t="s">
        <v>80</v>
      </c>
      <c r="G95" s="100" t="s">
        <v>80</v>
      </c>
      <c r="H95" s="100" t="s">
        <v>80</v>
      </c>
      <c r="I95" s="100" t="s">
        <v>80</v>
      </c>
      <c r="J95" s="100" t="s">
        <v>90</v>
      </c>
      <c r="K95" s="100" t="s">
        <v>86</v>
      </c>
    </row>
    <row r="96" spans="1:11" x14ac:dyDescent="0.25">
      <c r="A96" s="100" t="s">
        <v>306</v>
      </c>
      <c r="B96" s="100" t="s">
        <v>307</v>
      </c>
      <c r="C96" s="100" t="s">
        <v>89</v>
      </c>
      <c r="D96" s="100" t="s">
        <v>24</v>
      </c>
      <c r="E96" s="100" t="s">
        <v>54</v>
      </c>
      <c r="F96" s="100" t="s">
        <v>80</v>
      </c>
      <c r="G96" s="100" t="s">
        <v>80</v>
      </c>
      <c r="H96" s="100" t="s">
        <v>80</v>
      </c>
      <c r="I96" s="100" t="s">
        <v>80</v>
      </c>
      <c r="J96" s="100" t="s">
        <v>90</v>
      </c>
      <c r="K96" s="100" t="s">
        <v>86</v>
      </c>
    </row>
    <row r="97" spans="1:11" x14ac:dyDescent="0.25">
      <c r="A97" s="100" t="s">
        <v>308</v>
      </c>
      <c r="B97" s="100" t="s">
        <v>309</v>
      </c>
      <c r="C97" s="100" t="s">
        <v>89</v>
      </c>
      <c r="D97" s="100" t="s">
        <v>24</v>
      </c>
      <c r="E97" s="100" t="s">
        <v>54</v>
      </c>
      <c r="F97" s="100" t="s">
        <v>80</v>
      </c>
      <c r="G97" s="100" t="s">
        <v>80</v>
      </c>
      <c r="H97" s="100" t="s">
        <v>80</v>
      </c>
      <c r="I97" s="100" t="s">
        <v>80</v>
      </c>
      <c r="J97" s="100" t="s">
        <v>256</v>
      </c>
      <c r="K97" s="100" t="s">
        <v>86</v>
      </c>
    </row>
    <row r="98" spans="1:11" x14ac:dyDescent="0.25">
      <c r="A98" s="100" t="s">
        <v>310</v>
      </c>
      <c r="B98" s="100" t="s">
        <v>288</v>
      </c>
      <c r="C98" s="100" t="s">
        <v>89</v>
      </c>
      <c r="D98" s="100" t="s">
        <v>24</v>
      </c>
      <c r="E98" s="100" t="s">
        <v>54</v>
      </c>
      <c r="F98" s="100" t="s">
        <v>80</v>
      </c>
      <c r="G98" s="100" t="s">
        <v>80</v>
      </c>
      <c r="H98" s="100" t="s">
        <v>80</v>
      </c>
      <c r="I98" s="100" t="s">
        <v>80</v>
      </c>
      <c r="J98" s="100" t="s">
        <v>93</v>
      </c>
      <c r="K98" s="100" t="s">
        <v>113</v>
      </c>
    </row>
    <row r="99" spans="1:11" x14ac:dyDescent="0.25">
      <c r="A99" s="100" t="s">
        <v>311</v>
      </c>
      <c r="B99" s="100" t="s">
        <v>312</v>
      </c>
      <c r="C99" s="100" t="s">
        <v>89</v>
      </c>
      <c r="D99" s="100" t="s">
        <v>312</v>
      </c>
      <c r="E99" s="100" t="s">
        <v>54</v>
      </c>
      <c r="F99" s="100" t="s">
        <v>80</v>
      </c>
      <c r="G99" s="100" t="s">
        <v>80</v>
      </c>
      <c r="H99" s="100" t="s">
        <v>80</v>
      </c>
      <c r="I99" s="100" t="s">
        <v>80</v>
      </c>
      <c r="J99" s="100" t="s">
        <v>313</v>
      </c>
      <c r="K99" s="100" t="s">
        <v>86</v>
      </c>
    </row>
    <row r="100" spans="1:11" x14ac:dyDescent="0.25">
      <c r="A100" s="100" t="s">
        <v>314</v>
      </c>
      <c r="B100" s="100" t="s">
        <v>315</v>
      </c>
      <c r="C100" s="100" t="s">
        <v>89</v>
      </c>
      <c r="D100" s="100" t="s">
        <v>24</v>
      </c>
      <c r="E100" s="100" t="s">
        <v>54</v>
      </c>
      <c r="F100" s="100" t="s">
        <v>80</v>
      </c>
      <c r="G100" s="100" t="s">
        <v>80</v>
      </c>
      <c r="H100" s="100" t="s">
        <v>80</v>
      </c>
      <c r="I100" s="100" t="s">
        <v>80</v>
      </c>
      <c r="J100" s="100" t="s">
        <v>90</v>
      </c>
      <c r="K100" s="100" t="s">
        <v>86</v>
      </c>
    </row>
    <row r="101" spans="1:11" x14ac:dyDescent="0.25">
      <c r="A101" s="100" t="s">
        <v>316</v>
      </c>
      <c r="B101" s="100" t="s">
        <v>317</v>
      </c>
      <c r="C101" s="100" t="s">
        <v>89</v>
      </c>
      <c r="D101" s="100" t="s">
        <v>24</v>
      </c>
      <c r="E101" s="100" t="s">
        <v>54</v>
      </c>
      <c r="F101" s="100" t="s">
        <v>80</v>
      </c>
      <c r="G101" s="100" t="s">
        <v>80</v>
      </c>
      <c r="H101" s="100" t="s">
        <v>80</v>
      </c>
      <c r="I101" s="100" t="s">
        <v>80</v>
      </c>
      <c r="J101" s="100" t="s">
        <v>318</v>
      </c>
      <c r="K101" s="100" t="s">
        <v>86</v>
      </c>
    </row>
    <row r="102" spans="1:11" x14ac:dyDescent="0.25">
      <c r="A102" s="100" t="s">
        <v>319</v>
      </c>
      <c r="B102" s="100" t="s">
        <v>320</v>
      </c>
      <c r="C102" s="100" t="s">
        <v>89</v>
      </c>
      <c r="D102" s="100" t="s">
        <v>24</v>
      </c>
      <c r="E102" s="100" t="s">
        <v>54</v>
      </c>
      <c r="F102" s="100" t="s">
        <v>80</v>
      </c>
      <c r="G102" s="100" t="s">
        <v>80</v>
      </c>
      <c r="H102" s="100" t="s">
        <v>80</v>
      </c>
      <c r="I102" s="100" t="s">
        <v>80</v>
      </c>
      <c r="J102" s="100" t="s">
        <v>175</v>
      </c>
      <c r="K102" s="100" t="s">
        <v>86</v>
      </c>
    </row>
    <row r="103" spans="1:11" x14ac:dyDescent="0.25">
      <c r="A103" s="100" t="s">
        <v>321</v>
      </c>
      <c r="B103" s="100" t="s">
        <v>322</v>
      </c>
      <c r="C103" s="100" t="s">
        <v>89</v>
      </c>
      <c r="D103" s="100" t="s">
        <v>24</v>
      </c>
      <c r="E103" s="100" t="s">
        <v>54</v>
      </c>
      <c r="F103" s="100" t="s">
        <v>80</v>
      </c>
      <c r="G103" s="100" t="s">
        <v>80</v>
      </c>
      <c r="H103" s="100" t="s">
        <v>80</v>
      </c>
      <c r="I103" s="100" t="s">
        <v>80</v>
      </c>
      <c r="J103" s="100" t="s">
        <v>90</v>
      </c>
      <c r="K103" s="100" t="s">
        <v>86</v>
      </c>
    </row>
    <row r="104" spans="1:11" x14ac:dyDescent="0.25">
      <c r="A104" s="100" t="s">
        <v>323</v>
      </c>
      <c r="B104" s="100" t="s">
        <v>324</v>
      </c>
      <c r="C104" s="100" t="s">
        <v>89</v>
      </c>
      <c r="D104" s="100" t="s">
        <v>24</v>
      </c>
      <c r="E104" s="100" t="s">
        <v>54</v>
      </c>
      <c r="F104" s="100" t="s">
        <v>80</v>
      </c>
      <c r="G104" s="100" t="s">
        <v>80</v>
      </c>
      <c r="H104" s="100" t="s">
        <v>80</v>
      </c>
      <c r="I104" s="100" t="s">
        <v>80</v>
      </c>
      <c r="J104" s="100" t="s">
        <v>90</v>
      </c>
      <c r="K104" s="100" t="s">
        <v>86</v>
      </c>
    </row>
    <row r="105" spans="1:11" x14ac:dyDescent="0.25">
      <c r="A105" s="100" t="s">
        <v>325</v>
      </c>
      <c r="B105" s="100" t="s">
        <v>326</v>
      </c>
      <c r="C105" s="100" t="s">
        <v>89</v>
      </c>
      <c r="D105" s="100" t="s">
        <v>24</v>
      </c>
      <c r="E105" s="100" t="s">
        <v>54</v>
      </c>
      <c r="F105" s="100" t="s">
        <v>80</v>
      </c>
      <c r="G105" s="100" t="s">
        <v>80</v>
      </c>
      <c r="H105" s="100" t="s">
        <v>80</v>
      </c>
      <c r="I105" s="100" t="s">
        <v>80</v>
      </c>
      <c r="J105" s="100" t="s">
        <v>93</v>
      </c>
      <c r="K105" s="100" t="s">
        <v>86</v>
      </c>
    </row>
    <row r="106" spans="1:11" x14ac:dyDescent="0.25">
      <c r="A106" s="100" t="s">
        <v>327</v>
      </c>
      <c r="B106" s="100" t="s">
        <v>328</v>
      </c>
      <c r="C106" s="100" t="s">
        <v>89</v>
      </c>
      <c r="D106" s="100" t="s">
        <v>24</v>
      </c>
      <c r="E106" s="100" t="s">
        <v>54</v>
      </c>
      <c r="F106" s="100" t="s">
        <v>80</v>
      </c>
      <c r="G106" s="100" t="s">
        <v>80</v>
      </c>
      <c r="H106" s="100" t="s">
        <v>80</v>
      </c>
      <c r="I106" s="100" t="s">
        <v>80</v>
      </c>
      <c r="J106" s="100" t="s">
        <v>90</v>
      </c>
      <c r="K106" s="100" t="s">
        <v>189</v>
      </c>
    </row>
    <row r="107" spans="1:11" x14ac:dyDescent="0.25">
      <c r="A107" s="100" t="s">
        <v>329</v>
      </c>
      <c r="B107" s="100" t="s">
        <v>330</v>
      </c>
      <c r="C107" s="100" t="s">
        <v>173</v>
      </c>
      <c r="D107" s="100" t="s">
        <v>174</v>
      </c>
      <c r="E107" s="100" t="s">
        <v>54</v>
      </c>
      <c r="F107" s="100" t="s">
        <v>80</v>
      </c>
      <c r="G107" s="100" t="s">
        <v>80</v>
      </c>
      <c r="H107" s="100" t="s">
        <v>80</v>
      </c>
      <c r="I107" s="100" t="s">
        <v>80</v>
      </c>
      <c r="J107" s="100" t="s">
        <v>188</v>
      </c>
      <c r="K107" s="100" t="s">
        <v>86</v>
      </c>
    </row>
    <row r="108" spans="1:11" x14ac:dyDescent="0.25">
      <c r="A108" s="100" t="s">
        <v>331</v>
      </c>
      <c r="B108" s="100" t="s">
        <v>332</v>
      </c>
      <c r="C108" s="100" t="s">
        <v>173</v>
      </c>
      <c r="D108" s="100" t="s">
        <v>174</v>
      </c>
      <c r="E108" s="100" t="s">
        <v>54</v>
      </c>
      <c r="F108" s="100" t="s">
        <v>80</v>
      </c>
      <c r="G108" s="100" t="s">
        <v>80</v>
      </c>
      <c r="H108" s="100" t="s">
        <v>80</v>
      </c>
      <c r="I108" s="100" t="s">
        <v>80</v>
      </c>
      <c r="J108" s="100" t="s">
        <v>265</v>
      </c>
      <c r="K108" s="100" t="s">
        <v>86</v>
      </c>
    </row>
    <row r="109" spans="1:11" x14ac:dyDescent="0.25">
      <c r="A109" s="100" t="s">
        <v>333</v>
      </c>
      <c r="B109" s="100" t="s">
        <v>334</v>
      </c>
      <c r="C109" s="100" t="s">
        <v>173</v>
      </c>
      <c r="D109" s="100" t="s">
        <v>174</v>
      </c>
      <c r="E109" s="100" t="s">
        <v>54</v>
      </c>
      <c r="F109" s="100" t="s">
        <v>80</v>
      </c>
      <c r="G109" s="100" t="s">
        <v>80</v>
      </c>
      <c r="H109" s="100" t="s">
        <v>80</v>
      </c>
      <c r="I109" s="100" t="s">
        <v>80</v>
      </c>
      <c r="J109" s="100" t="s">
        <v>188</v>
      </c>
      <c r="K109" s="100" t="s">
        <v>86</v>
      </c>
    </row>
    <row r="110" spans="1:11" x14ac:dyDescent="0.25">
      <c r="A110" s="100" t="s">
        <v>335</v>
      </c>
      <c r="B110" s="100" t="s">
        <v>336</v>
      </c>
      <c r="C110" s="100" t="s">
        <v>173</v>
      </c>
      <c r="D110" s="100" t="s">
        <v>174</v>
      </c>
      <c r="E110" s="100" t="s">
        <v>54</v>
      </c>
      <c r="F110" s="100" t="s">
        <v>80</v>
      </c>
      <c r="G110" s="100" t="s">
        <v>80</v>
      </c>
      <c r="H110" s="100" t="s">
        <v>80</v>
      </c>
      <c r="I110" s="100" t="s">
        <v>80</v>
      </c>
      <c r="J110" s="100" t="s">
        <v>188</v>
      </c>
      <c r="K110" s="100" t="s">
        <v>86</v>
      </c>
    </row>
    <row r="111" spans="1:11" x14ac:dyDescent="0.25">
      <c r="A111" s="100" t="s">
        <v>337</v>
      </c>
      <c r="B111" s="100" t="s">
        <v>336</v>
      </c>
      <c r="C111" s="100" t="s">
        <v>173</v>
      </c>
      <c r="D111" s="100" t="s">
        <v>174</v>
      </c>
      <c r="E111" s="100" t="s">
        <v>54</v>
      </c>
      <c r="F111" s="100" t="s">
        <v>80</v>
      </c>
      <c r="G111" s="100" t="s">
        <v>80</v>
      </c>
      <c r="H111" s="100" t="s">
        <v>80</v>
      </c>
      <c r="I111" s="100" t="s">
        <v>80</v>
      </c>
      <c r="J111" s="100" t="s">
        <v>188</v>
      </c>
      <c r="K111" s="100" t="s">
        <v>86</v>
      </c>
    </row>
    <row r="112" spans="1:11" x14ac:dyDescent="0.25">
      <c r="A112" s="100" t="s">
        <v>1506</v>
      </c>
      <c r="B112" s="100" t="s">
        <v>1507</v>
      </c>
      <c r="C112" s="100" t="s">
        <v>173</v>
      </c>
      <c r="D112" s="100" t="s">
        <v>174</v>
      </c>
      <c r="E112" s="100" t="s">
        <v>54</v>
      </c>
      <c r="F112" s="100" t="s">
        <v>80</v>
      </c>
      <c r="G112" s="100" t="s">
        <v>80</v>
      </c>
      <c r="H112" s="100" t="s">
        <v>80</v>
      </c>
      <c r="I112" s="100" t="s">
        <v>80</v>
      </c>
      <c r="J112" s="100" t="s">
        <v>1508</v>
      </c>
      <c r="K112" s="100" t="s">
        <v>86</v>
      </c>
    </row>
    <row r="113" spans="1:11" x14ac:dyDescent="0.25">
      <c r="A113" s="100" t="s">
        <v>338</v>
      </c>
      <c r="B113" s="100" t="s">
        <v>339</v>
      </c>
      <c r="C113" s="100" t="s">
        <v>173</v>
      </c>
      <c r="D113" s="100" t="s">
        <v>174</v>
      </c>
      <c r="E113" s="100" t="s">
        <v>54</v>
      </c>
      <c r="F113" s="100" t="s">
        <v>80</v>
      </c>
      <c r="G113" s="100" t="s">
        <v>80</v>
      </c>
      <c r="H113" s="100" t="s">
        <v>80</v>
      </c>
      <c r="I113" s="100" t="s">
        <v>80</v>
      </c>
      <c r="J113" s="100" t="s">
        <v>188</v>
      </c>
      <c r="K113" s="100" t="s">
        <v>189</v>
      </c>
    </row>
    <row r="114" spans="1:11" x14ac:dyDescent="0.25">
      <c r="A114" s="100" t="s">
        <v>340</v>
      </c>
      <c r="B114" s="100" t="s">
        <v>341</v>
      </c>
      <c r="C114" s="100" t="s">
        <v>173</v>
      </c>
      <c r="D114" s="100" t="s">
        <v>174</v>
      </c>
      <c r="E114" s="100" t="s">
        <v>54</v>
      </c>
      <c r="F114" s="100" t="s">
        <v>80</v>
      </c>
      <c r="G114" s="100" t="s">
        <v>80</v>
      </c>
      <c r="H114" s="100" t="s">
        <v>80</v>
      </c>
      <c r="I114" s="100" t="s">
        <v>80</v>
      </c>
      <c r="J114" s="100" t="s">
        <v>188</v>
      </c>
      <c r="K114" s="100" t="s">
        <v>189</v>
      </c>
    </row>
    <row r="115" spans="1:11" x14ac:dyDescent="0.25">
      <c r="A115" s="100" t="s">
        <v>342</v>
      </c>
      <c r="B115" s="100" t="s">
        <v>343</v>
      </c>
      <c r="C115" s="100" t="s">
        <v>173</v>
      </c>
      <c r="D115" s="100" t="s">
        <v>174</v>
      </c>
      <c r="E115" s="100" t="s">
        <v>54</v>
      </c>
      <c r="F115" s="100" t="s">
        <v>80</v>
      </c>
      <c r="G115" s="100" t="s">
        <v>80</v>
      </c>
      <c r="H115" s="100" t="s">
        <v>80</v>
      </c>
      <c r="I115" s="100" t="s">
        <v>80</v>
      </c>
      <c r="J115" s="100" t="s">
        <v>188</v>
      </c>
      <c r="K115" s="100" t="s">
        <v>189</v>
      </c>
    </row>
    <row r="116" spans="1:11" x14ac:dyDescent="0.25">
      <c r="A116" s="100" t="s">
        <v>344</v>
      </c>
      <c r="B116" s="100" t="s">
        <v>345</v>
      </c>
      <c r="C116" s="100" t="s">
        <v>173</v>
      </c>
      <c r="D116" s="100" t="s">
        <v>174</v>
      </c>
      <c r="E116" s="100" t="s">
        <v>54</v>
      </c>
      <c r="F116" s="100" t="s">
        <v>80</v>
      </c>
      <c r="G116" s="100" t="s">
        <v>80</v>
      </c>
      <c r="H116" s="100" t="s">
        <v>80</v>
      </c>
      <c r="I116" s="100" t="s">
        <v>80</v>
      </c>
      <c r="J116" s="100" t="s">
        <v>188</v>
      </c>
      <c r="K116" s="100" t="s">
        <v>189</v>
      </c>
    </row>
    <row r="117" spans="1:11" x14ac:dyDescent="0.25">
      <c r="A117" s="100" t="s">
        <v>346</v>
      </c>
      <c r="B117" s="100" t="s">
        <v>347</v>
      </c>
      <c r="C117" s="100" t="s">
        <v>173</v>
      </c>
      <c r="D117" s="100" t="s">
        <v>174</v>
      </c>
      <c r="E117" s="100" t="s">
        <v>54</v>
      </c>
      <c r="F117" s="100" t="s">
        <v>80</v>
      </c>
      <c r="G117" s="100" t="s">
        <v>80</v>
      </c>
      <c r="H117" s="100" t="s">
        <v>80</v>
      </c>
      <c r="I117" s="100" t="s">
        <v>80</v>
      </c>
      <c r="J117" s="100" t="s">
        <v>188</v>
      </c>
      <c r="K117" s="100" t="s">
        <v>189</v>
      </c>
    </row>
    <row r="118" spans="1:11" x14ac:dyDescent="0.25">
      <c r="A118" s="100" t="s">
        <v>348</v>
      </c>
      <c r="B118" s="100" t="s">
        <v>349</v>
      </c>
      <c r="C118" s="100" t="s">
        <v>173</v>
      </c>
      <c r="D118" s="100" t="s">
        <v>174</v>
      </c>
      <c r="E118" s="100" t="s">
        <v>54</v>
      </c>
      <c r="F118" s="100" t="s">
        <v>80</v>
      </c>
      <c r="G118" s="100" t="s">
        <v>80</v>
      </c>
      <c r="H118" s="100" t="s">
        <v>80</v>
      </c>
      <c r="I118" s="100" t="s">
        <v>80</v>
      </c>
      <c r="J118" s="100" t="s">
        <v>188</v>
      </c>
      <c r="K118" s="100" t="s">
        <v>86</v>
      </c>
    </row>
    <row r="119" spans="1:11" x14ac:dyDescent="0.25">
      <c r="A119" s="100" t="s">
        <v>350</v>
      </c>
      <c r="B119" s="100" t="s">
        <v>351</v>
      </c>
      <c r="C119" s="100" t="s">
        <v>173</v>
      </c>
      <c r="D119" s="100" t="s">
        <v>174</v>
      </c>
      <c r="E119" s="100" t="s">
        <v>54</v>
      </c>
      <c r="F119" s="100" t="s">
        <v>80</v>
      </c>
      <c r="G119" s="100" t="s">
        <v>80</v>
      </c>
      <c r="H119" s="100" t="s">
        <v>80</v>
      </c>
      <c r="I119" s="100" t="s">
        <v>80</v>
      </c>
      <c r="J119" s="100" t="s">
        <v>188</v>
      </c>
      <c r="K119" s="100" t="s">
        <v>189</v>
      </c>
    </row>
    <row r="120" spans="1:11" x14ac:dyDescent="0.25">
      <c r="A120" s="100" t="s">
        <v>352</v>
      </c>
      <c r="B120" s="100" t="s">
        <v>353</v>
      </c>
      <c r="C120" s="100" t="s">
        <v>173</v>
      </c>
      <c r="D120" s="100" t="s">
        <v>174</v>
      </c>
      <c r="E120" s="100" t="s">
        <v>54</v>
      </c>
      <c r="F120" s="100" t="s">
        <v>80</v>
      </c>
      <c r="G120" s="100" t="s">
        <v>80</v>
      </c>
      <c r="H120" s="100" t="s">
        <v>80</v>
      </c>
      <c r="I120" s="100" t="s">
        <v>80</v>
      </c>
      <c r="J120" s="100" t="s">
        <v>188</v>
      </c>
      <c r="K120" s="100" t="s">
        <v>189</v>
      </c>
    </row>
    <row r="121" spans="1:11" x14ac:dyDescent="0.25">
      <c r="A121" s="100" t="s">
        <v>354</v>
      </c>
      <c r="B121" s="100" t="s">
        <v>355</v>
      </c>
      <c r="C121" s="100" t="s">
        <v>173</v>
      </c>
      <c r="D121" s="100" t="s">
        <v>174</v>
      </c>
      <c r="E121" s="100" t="s">
        <v>54</v>
      </c>
      <c r="F121" s="100" t="s">
        <v>80</v>
      </c>
      <c r="G121" s="100" t="s">
        <v>80</v>
      </c>
      <c r="H121" s="100" t="s">
        <v>80</v>
      </c>
      <c r="I121" s="100" t="s">
        <v>80</v>
      </c>
      <c r="J121" s="100" t="s">
        <v>188</v>
      </c>
      <c r="K121" s="100" t="s">
        <v>86</v>
      </c>
    </row>
    <row r="122" spans="1:11" x14ac:dyDescent="0.25">
      <c r="A122" s="100" t="s">
        <v>356</v>
      </c>
      <c r="B122" s="100" t="s">
        <v>357</v>
      </c>
      <c r="C122" s="100" t="s">
        <v>173</v>
      </c>
      <c r="D122" s="100" t="s">
        <v>174</v>
      </c>
      <c r="E122" s="100" t="s">
        <v>54</v>
      </c>
      <c r="F122" s="100" t="s">
        <v>80</v>
      </c>
      <c r="G122" s="100" t="s">
        <v>80</v>
      </c>
      <c r="H122" s="100" t="s">
        <v>80</v>
      </c>
      <c r="I122" s="100" t="s">
        <v>80</v>
      </c>
      <c r="J122" s="100" t="s">
        <v>188</v>
      </c>
      <c r="K122" s="100" t="s">
        <v>189</v>
      </c>
    </row>
    <row r="123" spans="1:11" x14ac:dyDescent="0.25">
      <c r="A123" s="100" t="s">
        <v>358</v>
      </c>
      <c r="B123" s="100" t="s">
        <v>359</v>
      </c>
      <c r="C123" s="100" t="s">
        <v>173</v>
      </c>
      <c r="D123" s="100" t="s">
        <v>174</v>
      </c>
      <c r="E123" s="100" t="s">
        <v>54</v>
      </c>
      <c r="F123" s="100" t="s">
        <v>80</v>
      </c>
      <c r="G123" s="100" t="s">
        <v>80</v>
      </c>
      <c r="H123" s="100" t="s">
        <v>80</v>
      </c>
      <c r="I123" s="100" t="s">
        <v>80</v>
      </c>
      <c r="J123" s="100" t="s">
        <v>188</v>
      </c>
      <c r="K123" s="100" t="s">
        <v>189</v>
      </c>
    </row>
    <row r="124" spans="1:11" x14ac:dyDescent="0.25">
      <c r="A124" s="100" t="s">
        <v>360</v>
      </c>
      <c r="B124" s="100" t="s">
        <v>361</v>
      </c>
      <c r="C124" s="100" t="s">
        <v>173</v>
      </c>
      <c r="D124" s="100" t="s">
        <v>174</v>
      </c>
      <c r="E124" s="100" t="s">
        <v>54</v>
      </c>
      <c r="F124" s="100" t="s">
        <v>80</v>
      </c>
      <c r="G124" s="100" t="s">
        <v>80</v>
      </c>
      <c r="H124" s="100" t="s">
        <v>80</v>
      </c>
      <c r="I124" s="100" t="s">
        <v>80</v>
      </c>
      <c r="J124" s="100" t="s">
        <v>188</v>
      </c>
      <c r="K124" s="100" t="s">
        <v>86</v>
      </c>
    </row>
    <row r="125" spans="1:11" x14ac:dyDescent="0.25">
      <c r="A125" s="100" t="s">
        <v>362</v>
      </c>
      <c r="B125" s="100" t="s">
        <v>363</v>
      </c>
      <c r="C125" s="100" t="s">
        <v>173</v>
      </c>
      <c r="D125" s="100" t="s">
        <v>174</v>
      </c>
      <c r="E125" s="100" t="s">
        <v>54</v>
      </c>
      <c r="F125" s="100" t="s">
        <v>80</v>
      </c>
      <c r="G125" s="100" t="s">
        <v>80</v>
      </c>
      <c r="H125" s="100" t="s">
        <v>80</v>
      </c>
      <c r="I125" s="100" t="s">
        <v>80</v>
      </c>
      <c r="J125" s="100" t="s">
        <v>188</v>
      </c>
      <c r="K125" s="100" t="s">
        <v>189</v>
      </c>
    </row>
    <row r="126" spans="1:11" x14ac:dyDescent="0.25">
      <c r="A126" s="100" t="s">
        <v>364</v>
      </c>
      <c r="B126" s="100" t="s">
        <v>365</v>
      </c>
      <c r="C126" s="100" t="s">
        <v>173</v>
      </c>
      <c r="D126" s="100" t="s">
        <v>174</v>
      </c>
      <c r="E126" s="100" t="s">
        <v>54</v>
      </c>
      <c r="F126" s="100" t="s">
        <v>80</v>
      </c>
      <c r="G126" s="100" t="s">
        <v>80</v>
      </c>
      <c r="H126" s="100" t="s">
        <v>80</v>
      </c>
      <c r="I126" s="100" t="s">
        <v>80</v>
      </c>
      <c r="J126" s="100" t="s">
        <v>188</v>
      </c>
      <c r="K126" s="100" t="s">
        <v>189</v>
      </c>
    </row>
    <row r="127" spans="1:11" x14ac:dyDescent="0.25">
      <c r="A127" s="100" t="s">
        <v>366</v>
      </c>
      <c r="B127" s="100" t="s">
        <v>367</v>
      </c>
      <c r="C127" s="100" t="s">
        <v>173</v>
      </c>
      <c r="D127" s="100" t="s">
        <v>174</v>
      </c>
      <c r="E127" s="100" t="s">
        <v>54</v>
      </c>
      <c r="F127" s="100" t="s">
        <v>80</v>
      </c>
      <c r="G127" s="100" t="s">
        <v>80</v>
      </c>
      <c r="H127" s="100" t="s">
        <v>80</v>
      </c>
      <c r="I127" s="100" t="s">
        <v>80</v>
      </c>
      <c r="J127" s="100" t="s">
        <v>368</v>
      </c>
      <c r="K127" s="100" t="s">
        <v>86</v>
      </c>
    </row>
    <row r="128" spans="1:11" x14ac:dyDescent="0.25">
      <c r="A128" s="100" t="s">
        <v>369</v>
      </c>
      <c r="B128" s="100" t="s">
        <v>370</v>
      </c>
      <c r="C128" s="100" t="s">
        <v>173</v>
      </c>
      <c r="D128" s="100" t="s">
        <v>174</v>
      </c>
      <c r="E128" s="100" t="s">
        <v>54</v>
      </c>
      <c r="F128" s="100" t="s">
        <v>80</v>
      </c>
      <c r="G128" s="100" t="s">
        <v>80</v>
      </c>
      <c r="H128" s="100" t="s">
        <v>80</v>
      </c>
      <c r="I128" s="100" t="s">
        <v>80</v>
      </c>
      <c r="J128" s="100" t="s">
        <v>368</v>
      </c>
      <c r="K128" s="100" t="s">
        <v>189</v>
      </c>
    </row>
    <row r="129" spans="1:11" x14ac:dyDescent="0.25">
      <c r="A129" s="100" t="s">
        <v>371</v>
      </c>
      <c r="B129" s="100" t="s">
        <v>372</v>
      </c>
      <c r="C129" s="100" t="s">
        <v>173</v>
      </c>
      <c r="D129" s="100" t="s">
        <v>174</v>
      </c>
      <c r="E129" s="100" t="s">
        <v>54</v>
      </c>
      <c r="F129" s="100" t="s">
        <v>80</v>
      </c>
      <c r="G129" s="100" t="s">
        <v>80</v>
      </c>
      <c r="H129" s="100" t="s">
        <v>80</v>
      </c>
      <c r="I129" s="100" t="s">
        <v>80</v>
      </c>
      <c r="J129" s="100" t="s">
        <v>368</v>
      </c>
      <c r="K129" s="100" t="s">
        <v>189</v>
      </c>
    </row>
    <row r="130" spans="1:11" x14ac:dyDescent="0.25">
      <c r="A130" s="100" t="s">
        <v>373</v>
      </c>
      <c r="B130" s="100" t="s">
        <v>374</v>
      </c>
      <c r="C130" s="100" t="s">
        <v>173</v>
      </c>
      <c r="D130" s="100" t="s">
        <v>174</v>
      </c>
      <c r="E130" s="100" t="s">
        <v>54</v>
      </c>
      <c r="F130" s="100" t="s">
        <v>80</v>
      </c>
      <c r="G130" s="100" t="s">
        <v>80</v>
      </c>
      <c r="H130" s="100" t="s">
        <v>80</v>
      </c>
      <c r="I130" s="100" t="s">
        <v>80</v>
      </c>
      <c r="J130" s="100" t="s">
        <v>188</v>
      </c>
      <c r="K130" s="100" t="s">
        <v>189</v>
      </c>
    </row>
    <row r="131" spans="1:11" x14ac:dyDescent="0.25">
      <c r="A131" s="100" t="s">
        <v>375</v>
      </c>
      <c r="B131" s="100" t="s">
        <v>376</v>
      </c>
      <c r="C131" s="100" t="s">
        <v>173</v>
      </c>
      <c r="D131" s="100" t="s">
        <v>174</v>
      </c>
      <c r="E131" s="100" t="s">
        <v>54</v>
      </c>
      <c r="F131" s="100" t="s">
        <v>80</v>
      </c>
      <c r="G131" s="100" t="s">
        <v>80</v>
      </c>
      <c r="H131" s="100" t="s">
        <v>80</v>
      </c>
      <c r="I131" s="100" t="s">
        <v>80</v>
      </c>
      <c r="J131" s="100" t="s">
        <v>188</v>
      </c>
      <c r="K131" s="100" t="s">
        <v>189</v>
      </c>
    </row>
    <row r="132" spans="1:11" x14ac:dyDescent="0.25">
      <c r="A132" s="100" t="s">
        <v>377</v>
      </c>
      <c r="B132" s="100" t="s">
        <v>378</v>
      </c>
      <c r="C132" s="100" t="s">
        <v>173</v>
      </c>
      <c r="D132" s="100" t="s">
        <v>174</v>
      </c>
      <c r="E132" s="100" t="s">
        <v>54</v>
      </c>
      <c r="F132" s="100" t="s">
        <v>80</v>
      </c>
      <c r="G132" s="100" t="s">
        <v>80</v>
      </c>
      <c r="H132" s="100" t="s">
        <v>80</v>
      </c>
      <c r="I132" s="100" t="s">
        <v>80</v>
      </c>
      <c r="J132" s="100" t="s">
        <v>188</v>
      </c>
      <c r="K132" s="100" t="s">
        <v>86</v>
      </c>
    </row>
    <row r="133" spans="1:11" x14ac:dyDescent="0.25">
      <c r="A133" s="100" t="s">
        <v>379</v>
      </c>
      <c r="B133" s="100" t="s">
        <v>380</v>
      </c>
      <c r="C133" s="100" t="s">
        <v>173</v>
      </c>
      <c r="D133" s="100" t="s">
        <v>174</v>
      </c>
      <c r="E133" s="100" t="s">
        <v>54</v>
      </c>
      <c r="F133" s="100" t="s">
        <v>80</v>
      </c>
      <c r="G133" s="100" t="s">
        <v>80</v>
      </c>
      <c r="H133" s="100" t="s">
        <v>80</v>
      </c>
      <c r="I133" s="100" t="s">
        <v>80</v>
      </c>
      <c r="J133" s="100" t="s">
        <v>188</v>
      </c>
      <c r="K133" s="100" t="s">
        <v>189</v>
      </c>
    </row>
    <row r="134" spans="1:11" x14ac:dyDescent="0.25">
      <c r="A134" s="100" t="s">
        <v>381</v>
      </c>
      <c r="B134" s="100" t="s">
        <v>382</v>
      </c>
      <c r="C134" s="100" t="s">
        <v>173</v>
      </c>
      <c r="D134" s="100" t="s">
        <v>174</v>
      </c>
      <c r="E134" s="100" t="s">
        <v>54</v>
      </c>
      <c r="F134" s="100" t="s">
        <v>80</v>
      </c>
      <c r="G134" s="100" t="s">
        <v>80</v>
      </c>
      <c r="H134" s="100" t="s">
        <v>80</v>
      </c>
      <c r="I134" s="100" t="s">
        <v>80</v>
      </c>
      <c r="J134" s="100" t="s">
        <v>188</v>
      </c>
      <c r="K134" s="100" t="s">
        <v>189</v>
      </c>
    </row>
    <row r="135" spans="1:11" x14ac:dyDescent="0.25">
      <c r="A135" s="100" t="s">
        <v>383</v>
      </c>
      <c r="B135" s="100" t="s">
        <v>384</v>
      </c>
      <c r="C135" s="100" t="s">
        <v>173</v>
      </c>
      <c r="D135" s="100" t="s">
        <v>174</v>
      </c>
      <c r="E135" s="100" t="s">
        <v>54</v>
      </c>
      <c r="F135" s="100" t="s">
        <v>80</v>
      </c>
      <c r="G135" s="100" t="s">
        <v>80</v>
      </c>
      <c r="H135" s="100" t="s">
        <v>80</v>
      </c>
      <c r="I135" s="100" t="s">
        <v>80</v>
      </c>
      <c r="J135" s="100" t="s">
        <v>188</v>
      </c>
      <c r="K135" s="100" t="s">
        <v>189</v>
      </c>
    </row>
    <row r="136" spans="1:11" x14ac:dyDescent="0.25">
      <c r="A136" s="100" t="s">
        <v>385</v>
      </c>
      <c r="B136" s="100" t="s">
        <v>386</v>
      </c>
      <c r="C136" s="100" t="s">
        <v>173</v>
      </c>
      <c r="D136" s="100" t="s">
        <v>174</v>
      </c>
      <c r="E136" s="100" t="s">
        <v>54</v>
      </c>
      <c r="F136" s="100" t="s">
        <v>80</v>
      </c>
      <c r="G136" s="100" t="s">
        <v>80</v>
      </c>
      <c r="H136" s="100" t="s">
        <v>80</v>
      </c>
      <c r="I136" s="100" t="s">
        <v>80</v>
      </c>
      <c r="J136" s="100" t="s">
        <v>188</v>
      </c>
      <c r="K136" s="100" t="s">
        <v>189</v>
      </c>
    </row>
    <row r="137" spans="1:11" x14ac:dyDescent="0.25">
      <c r="A137" s="100" t="s">
        <v>387</v>
      </c>
      <c r="B137" s="100" t="s">
        <v>388</v>
      </c>
      <c r="C137" s="100" t="s">
        <v>173</v>
      </c>
      <c r="D137" s="100" t="s">
        <v>174</v>
      </c>
      <c r="E137" s="100" t="s">
        <v>54</v>
      </c>
      <c r="F137" s="100" t="s">
        <v>80</v>
      </c>
      <c r="G137" s="100" t="s">
        <v>80</v>
      </c>
      <c r="H137" s="100" t="s">
        <v>80</v>
      </c>
      <c r="I137" s="100" t="s">
        <v>80</v>
      </c>
      <c r="J137" s="100" t="s">
        <v>188</v>
      </c>
      <c r="K137" s="100" t="s">
        <v>189</v>
      </c>
    </row>
    <row r="138" spans="1:11" x14ac:dyDescent="0.25">
      <c r="A138" s="100" t="s">
        <v>389</v>
      </c>
      <c r="B138" s="100" t="s">
        <v>390</v>
      </c>
      <c r="C138" s="100" t="s">
        <v>173</v>
      </c>
      <c r="D138" s="100" t="s">
        <v>174</v>
      </c>
      <c r="E138" s="100" t="s">
        <v>54</v>
      </c>
      <c r="F138" s="100" t="s">
        <v>80</v>
      </c>
      <c r="G138" s="100" t="s">
        <v>80</v>
      </c>
      <c r="H138" s="100" t="s">
        <v>80</v>
      </c>
      <c r="I138" s="100" t="s">
        <v>80</v>
      </c>
      <c r="J138" s="100" t="s">
        <v>391</v>
      </c>
      <c r="K138" s="100" t="s">
        <v>86</v>
      </c>
    </row>
    <row r="139" spans="1:11" x14ac:dyDescent="0.25">
      <c r="A139" s="100" t="s">
        <v>392</v>
      </c>
      <c r="B139" s="100" t="s">
        <v>393</v>
      </c>
      <c r="C139" s="100" t="s">
        <v>173</v>
      </c>
      <c r="D139" s="100" t="s">
        <v>174</v>
      </c>
      <c r="E139" s="100" t="s">
        <v>54</v>
      </c>
      <c r="F139" s="100" t="s">
        <v>80</v>
      </c>
      <c r="G139" s="100" t="s">
        <v>80</v>
      </c>
      <c r="H139" s="100" t="s">
        <v>80</v>
      </c>
      <c r="I139" s="100" t="s">
        <v>80</v>
      </c>
      <c r="J139" s="100" t="s">
        <v>368</v>
      </c>
      <c r="K139" s="100" t="s">
        <v>189</v>
      </c>
    </row>
    <row r="140" spans="1:11" x14ac:dyDescent="0.25">
      <c r="A140" s="100" t="s">
        <v>394</v>
      </c>
      <c r="B140" s="100" t="s">
        <v>395</v>
      </c>
      <c r="C140" s="100" t="s">
        <v>173</v>
      </c>
      <c r="D140" s="100" t="s">
        <v>174</v>
      </c>
      <c r="E140" s="100" t="s">
        <v>54</v>
      </c>
      <c r="F140" s="100" t="s">
        <v>80</v>
      </c>
      <c r="G140" s="100" t="s">
        <v>80</v>
      </c>
      <c r="H140" s="100" t="s">
        <v>80</v>
      </c>
      <c r="I140" s="100" t="s">
        <v>80</v>
      </c>
      <c r="J140" s="100" t="s">
        <v>368</v>
      </c>
      <c r="K140" s="100" t="s">
        <v>189</v>
      </c>
    </row>
    <row r="141" spans="1:11" x14ac:dyDescent="0.25">
      <c r="A141" s="100" t="s">
        <v>396</v>
      </c>
      <c r="B141" s="100" t="s">
        <v>397</v>
      </c>
      <c r="C141" s="100" t="s">
        <v>173</v>
      </c>
      <c r="D141" s="100" t="s">
        <v>174</v>
      </c>
      <c r="E141" s="100" t="s">
        <v>54</v>
      </c>
      <c r="F141" s="100" t="s">
        <v>80</v>
      </c>
      <c r="G141" s="100" t="s">
        <v>80</v>
      </c>
      <c r="H141" s="100" t="s">
        <v>80</v>
      </c>
      <c r="I141" s="100" t="s">
        <v>80</v>
      </c>
      <c r="J141" s="100" t="s">
        <v>368</v>
      </c>
      <c r="K141" s="100" t="s">
        <v>189</v>
      </c>
    </row>
    <row r="142" spans="1:11" x14ac:dyDescent="0.25">
      <c r="A142" s="100" t="s">
        <v>398</v>
      </c>
      <c r="B142" s="100" t="s">
        <v>399</v>
      </c>
      <c r="C142" s="100" t="s">
        <v>173</v>
      </c>
      <c r="D142" s="100" t="s">
        <v>174</v>
      </c>
      <c r="E142" s="100" t="s">
        <v>54</v>
      </c>
      <c r="F142" s="100" t="s">
        <v>80</v>
      </c>
      <c r="G142" s="100" t="s">
        <v>80</v>
      </c>
      <c r="H142" s="100" t="s">
        <v>80</v>
      </c>
      <c r="I142" s="100" t="s">
        <v>80</v>
      </c>
      <c r="J142" s="100" t="s">
        <v>368</v>
      </c>
      <c r="K142" s="100" t="s">
        <v>189</v>
      </c>
    </row>
    <row r="143" spans="1:11" x14ac:dyDescent="0.25">
      <c r="A143" s="100" t="s">
        <v>400</v>
      </c>
      <c r="B143" s="100" t="s">
        <v>401</v>
      </c>
      <c r="C143" s="100" t="s">
        <v>173</v>
      </c>
      <c r="D143" s="100" t="s">
        <v>174</v>
      </c>
      <c r="E143" s="100" t="s">
        <v>54</v>
      </c>
      <c r="F143" s="100" t="s">
        <v>80</v>
      </c>
      <c r="G143" s="100" t="s">
        <v>80</v>
      </c>
      <c r="H143" s="100" t="s">
        <v>80</v>
      </c>
      <c r="I143" s="100" t="s">
        <v>80</v>
      </c>
      <c r="J143" s="100" t="s">
        <v>368</v>
      </c>
      <c r="K143" s="100" t="s">
        <v>189</v>
      </c>
    </row>
    <row r="144" spans="1:11" x14ac:dyDescent="0.25">
      <c r="A144" s="100" t="s">
        <v>402</v>
      </c>
      <c r="B144" s="100" t="s">
        <v>403</v>
      </c>
      <c r="C144" s="100" t="s">
        <v>173</v>
      </c>
      <c r="D144" s="100" t="s">
        <v>174</v>
      </c>
      <c r="E144" s="100" t="s">
        <v>54</v>
      </c>
      <c r="F144" s="100" t="s">
        <v>80</v>
      </c>
      <c r="G144" s="100" t="s">
        <v>80</v>
      </c>
      <c r="H144" s="100" t="s">
        <v>80</v>
      </c>
      <c r="I144" s="100" t="s">
        <v>80</v>
      </c>
      <c r="J144" s="100" t="s">
        <v>368</v>
      </c>
      <c r="K144" s="100" t="s">
        <v>189</v>
      </c>
    </row>
    <row r="145" spans="1:11" x14ac:dyDescent="0.25">
      <c r="A145" s="100" t="s">
        <v>404</v>
      </c>
      <c r="B145" s="100" t="s">
        <v>405</v>
      </c>
      <c r="C145" s="100" t="s">
        <v>173</v>
      </c>
      <c r="D145" s="100" t="s">
        <v>174</v>
      </c>
      <c r="E145" s="100" t="s">
        <v>54</v>
      </c>
      <c r="F145" s="100" t="s">
        <v>80</v>
      </c>
      <c r="G145" s="100" t="s">
        <v>80</v>
      </c>
      <c r="H145" s="100" t="s">
        <v>80</v>
      </c>
      <c r="I145" s="100" t="s">
        <v>80</v>
      </c>
      <c r="J145" s="100" t="s">
        <v>368</v>
      </c>
      <c r="K145" s="100" t="s">
        <v>189</v>
      </c>
    </row>
    <row r="146" spans="1:11" x14ac:dyDescent="0.25">
      <c r="A146" s="100" t="s">
        <v>406</v>
      </c>
      <c r="B146" s="100" t="s">
        <v>407</v>
      </c>
      <c r="C146" s="100" t="s">
        <v>173</v>
      </c>
      <c r="D146" s="100" t="s">
        <v>174</v>
      </c>
      <c r="E146" s="100" t="s">
        <v>54</v>
      </c>
      <c r="F146" s="100" t="s">
        <v>80</v>
      </c>
      <c r="G146" s="100" t="s">
        <v>80</v>
      </c>
      <c r="H146" s="100" t="s">
        <v>80</v>
      </c>
      <c r="I146" s="100" t="s">
        <v>80</v>
      </c>
      <c r="J146" s="100" t="s">
        <v>368</v>
      </c>
      <c r="K146" s="100" t="s">
        <v>189</v>
      </c>
    </row>
    <row r="147" spans="1:11" x14ac:dyDescent="0.25">
      <c r="A147" s="100" t="s">
        <v>408</v>
      </c>
      <c r="B147" s="100" t="s">
        <v>409</v>
      </c>
      <c r="C147" s="100" t="s">
        <v>173</v>
      </c>
      <c r="D147" s="100" t="s">
        <v>174</v>
      </c>
      <c r="E147" s="100" t="s">
        <v>54</v>
      </c>
      <c r="F147" s="100" t="s">
        <v>80</v>
      </c>
      <c r="G147" s="100" t="s">
        <v>80</v>
      </c>
      <c r="H147" s="100" t="s">
        <v>80</v>
      </c>
      <c r="I147" s="100" t="s">
        <v>80</v>
      </c>
      <c r="J147" s="100" t="s">
        <v>368</v>
      </c>
      <c r="K147" s="100" t="s">
        <v>189</v>
      </c>
    </row>
    <row r="148" spans="1:11" x14ac:dyDescent="0.25">
      <c r="A148" s="100" t="s">
        <v>410</v>
      </c>
      <c r="B148" s="100" t="s">
        <v>411</v>
      </c>
      <c r="C148" s="100" t="s">
        <v>173</v>
      </c>
      <c r="D148" s="100" t="s">
        <v>174</v>
      </c>
      <c r="E148" s="100" t="s">
        <v>54</v>
      </c>
      <c r="F148" s="100" t="s">
        <v>80</v>
      </c>
      <c r="G148" s="100" t="s">
        <v>80</v>
      </c>
      <c r="H148" s="100" t="s">
        <v>80</v>
      </c>
      <c r="I148" s="100" t="s">
        <v>80</v>
      </c>
      <c r="J148" s="100" t="s">
        <v>368</v>
      </c>
      <c r="K148" s="100" t="s">
        <v>189</v>
      </c>
    </row>
    <row r="149" spans="1:11" x14ac:dyDescent="0.25">
      <c r="A149" s="100" t="s">
        <v>412</v>
      </c>
      <c r="B149" s="100" t="s">
        <v>413</v>
      </c>
      <c r="C149" s="100" t="s">
        <v>173</v>
      </c>
      <c r="D149" s="100" t="s">
        <v>174</v>
      </c>
      <c r="E149" s="100" t="s">
        <v>54</v>
      </c>
      <c r="F149" s="100" t="s">
        <v>80</v>
      </c>
      <c r="G149" s="100" t="s">
        <v>80</v>
      </c>
      <c r="H149" s="100" t="s">
        <v>80</v>
      </c>
      <c r="I149" s="100" t="s">
        <v>80</v>
      </c>
      <c r="J149" s="100" t="s">
        <v>368</v>
      </c>
      <c r="K149" s="100" t="s">
        <v>86</v>
      </c>
    </row>
    <row r="150" spans="1:11" x14ac:dyDescent="0.25">
      <c r="A150" s="100" t="s">
        <v>414</v>
      </c>
      <c r="B150" s="100" t="s">
        <v>415</v>
      </c>
      <c r="C150" s="100" t="s">
        <v>173</v>
      </c>
      <c r="D150" s="100" t="s">
        <v>174</v>
      </c>
      <c r="E150" s="100" t="s">
        <v>54</v>
      </c>
      <c r="F150" s="100" t="s">
        <v>80</v>
      </c>
      <c r="G150" s="100" t="s">
        <v>80</v>
      </c>
      <c r="H150" s="100" t="s">
        <v>80</v>
      </c>
      <c r="I150" s="100" t="s">
        <v>80</v>
      </c>
      <c r="J150" s="100" t="s">
        <v>188</v>
      </c>
      <c r="K150" s="100" t="s">
        <v>189</v>
      </c>
    </row>
    <row r="151" spans="1:11" x14ac:dyDescent="0.25">
      <c r="A151" s="100" t="s">
        <v>416</v>
      </c>
      <c r="B151" s="100" t="s">
        <v>417</v>
      </c>
      <c r="C151" s="100" t="s">
        <v>173</v>
      </c>
      <c r="D151" s="100" t="s">
        <v>174</v>
      </c>
      <c r="E151" s="100" t="s">
        <v>54</v>
      </c>
      <c r="F151" s="100" t="s">
        <v>80</v>
      </c>
      <c r="G151" s="100" t="s">
        <v>80</v>
      </c>
      <c r="H151" s="100" t="s">
        <v>80</v>
      </c>
      <c r="I151" s="100" t="s">
        <v>80</v>
      </c>
      <c r="J151" s="100" t="s">
        <v>188</v>
      </c>
      <c r="K151" s="100" t="s">
        <v>86</v>
      </c>
    </row>
    <row r="152" spans="1:11" x14ac:dyDescent="0.25">
      <c r="A152" s="100" t="s">
        <v>418</v>
      </c>
      <c r="B152" s="100" t="s">
        <v>419</v>
      </c>
      <c r="C152" s="100" t="s">
        <v>173</v>
      </c>
      <c r="D152" s="100" t="s">
        <v>174</v>
      </c>
      <c r="E152" s="100" t="s">
        <v>54</v>
      </c>
      <c r="F152" s="100" t="s">
        <v>80</v>
      </c>
      <c r="G152" s="100" t="s">
        <v>80</v>
      </c>
      <c r="H152" s="100" t="s">
        <v>80</v>
      </c>
      <c r="I152" s="100" t="s">
        <v>80</v>
      </c>
      <c r="J152" s="100" t="s">
        <v>188</v>
      </c>
      <c r="K152" s="100" t="s">
        <v>189</v>
      </c>
    </row>
    <row r="153" spans="1:11" x14ac:dyDescent="0.25">
      <c r="A153" s="100" t="s">
        <v>420</v>
      </c>
      <c r="B153" s="100" t="s">
        <v>421</v>
      </c>
      <c r="C153" s="100" t="s">
        <v>173</v>
      </c>
      <c r="D153" s="100" t="s">
        <v>174</v>
      </c>
      <c r="E153" s="100" t="s">
        <v>54</v>
      </c>
      <c r="F153" s="100" t="s">
        <v>80</v>
      </c>
      <c r="G153" s="100" t="s">
        <v>80</v>
      </c>
      <c r="H153" s="100" t="s">
        <v>80</v>
      </c>
      <c r="I153" s="100" t="s">
        <v>80</v>
      </c>
      <c r="J153" s="100" t="s">
        <v>368</v>
      </c>
      <c r="K153" s="100" t="s">
        <v>189</v>
      </c>
    </row>
    <row r="154" spans="1:11" x14ac:dyDescent="0.25">
      <c r="A154" s="100" t="s">
        <v>422</v>
      </c>
      <c r="B154" s="100" t="s">
        <v>423</v>
      </c>
      <c r="C154" s="100" t="s">
        <v>173</v>
      </c>
      <c r="D154" s="100" t="s">
        <v>174</v>
      </c>
      <c r="E154" s="100" t="s">
        <v>54</v>
      </c>
      <c r="F154" s="100" t="s">
        <v>80</v>
      </c>
      <c r="G154" s="100" t="s">
        <v>80</v>
      </c>
      <c r="H154" s="100" t="s">
        <v>80</v>
      </c>
      <c r="I154" s="100" t="s">
        <v>80</v>
      </c>
      <c r="J154" s="100" t="s">
        <v>188</v>
      </c>
      <c r="K154" s="100" t="s">
        <v>189</v>
      </c>
    </row>
    <row r="155" spans="1:11" x14ac:dyDescent="0.25">
      <c r="A155" s="100" t="s">
        <v>424</v>
      </c>
      <c r="B155" s="100" t="s">
        <v>425</v>
      </c>
      <c r="C155" s="100" t="s">
        <v>173</v>
      </c>
      <c r="D155" s="100" t="s">
        <v>174</v>
      </c>
      <c r="E155" s="100" t="s">
        <v>54</v>
      </c>
      <c r="F155" s="100" t="s">
        <v>80</v>
      </c>
      <c r="G155" s="100" t="s">
        <v>80</v>
      </c>
      <c r="H155" s="100" t="s">
        <v>80</v>
      </c>
      <c r="I155" s="100" t="s">
        <v>80</v>
      </c>
      <c r="J155" s="100" t="s">
        <v>368</v>
      </c>
      <c r="K155" s="100" t="s">
        <v>189</v>
      </c>
    </row>
    <row r="156" spans="1:11" x14ac:dyDescent="0.25">
      <c r="A156" s="100" t="s">
        <v>426</v>
      </c>
      <c r="B156" s="100" t="s">
        <v>427</v>
      </c>
      <c r="C156" s="100" t="s">
        <v>173</v>
      </c>
      <c r="D156" s="100" t="s">
        <v>174</v>
      </c>
      <c r="E156" s="100" t="s">
        <v>54</v>
      </c>
      <c r="F156" s="100" t="s">
        <v>80</v>
      </c>
      <c r="G156" s="100" t="s">
        <v>80</v>
      </c>
      <c r="H156" s="100" t="s">
        <v>80</v>
      </c>
      <c r="I156" s="100" t="s">
        <v>80</v>
      </c>
      <c r="J156" s="100" t="s">
        <v>188</v>
      </c>
      <c r="K156" s="100" t="s">
        <v>189</v>
      </c>
    </row>
    <row r="157" spans="1:11" x14ac:dyDescent="0.25">
      <c r="A157" s="100" t="s">
        <v>428</v>
      </c>
      <c r="B157" s="100" t="s">
        <v>429</v>
      </c>
      <c r="C157" s="100" t="s">
        <v>173</v>
      </c>
      <c r="D157" s="100" t="s">
        <v>174</v>
      </c>
      <c r="E157" s="100" t="s">
        <v>54</v>
      </c>
      <c r="F157" s="100" t="s">
        <v>80</v>
      </c>
      <c r="G157" s="100" t="s">
        <v>80</v>
      </c>
      <c r="H157" s="100" t="s">
        <v>80</v>
      </c>
      <c r="I157" s="100" t="s">
        <v>80</v>
      </c>
      <c r="J157" s="100" t="s">
        <v>188</v>
      </c>
      <c r="K157" s="100" t="s">
        <v>189</v>
      </c>
    </row>
    <row r="158" spans="1:11" x14ac:dyDescent="0.25">
      <c r="A158" s="100" t="s">
        <v>430</v>
      </c>
      <c r="B158" s="100" t="s">
        <v>431</v>
      </c>
      <c r="C158" s="100" t="s">
        <v>173</v>
      </c>
      <c r="D158" s="100" t="s">
        <v>174</v>
      </c>
      <c r="E158" s="100" t="s">
        <v>54</v>
      </c>
      <c r="F158" s="100" t="s">
        <v>80</v>
      </c>
      <c r="G158" s="100" t="s">
        <v>80</v>
      </c>
      <c r="H158" s="100" t="s">
        <v>80</v>
      </c>
      <c r="I158" s="100" t="s">
        <v>80</v>
      </c>
      <c r="J158" s="100" t="s">
        <v>188</v>
      </c>
      <c r="K158" s="100" t="s">
        <v>86</v>
      </c>
    </row>
    <row r="159" spans="1:11" x14ac:dyDescent="0.25">
      <c r="A159" s="100" t="s">
        <v>432</v>
      </c>
      <c r="B159" s="100" t="s">
        <v>433</v>
      </c>
      <c r="C159" s="100" t="s">
        <v>173</v>
      </c>
      <c r="D159" s="100" t="s">
        <v>174</v>
      </c>
      <c r="E159" s="100" t="s">
        <v>54</v>
      </c>
      <c r="F159" s="100" t="s">
        <v>80</v>
      </c>
      <c r="G159" s="100" t="s">
        <v>80</v>
      </c>
      <c r="H159" s="100" t="s">
        <v>80</v>
      </c>
      <c r="I159" s="100" t="s">
        <v>80</v>
      </c>
      <c r="J159" s="100" t="s">
        <v>188</v>
      </c>
      <c r="K159" s="100" t="s">
        <v>189</v>
      </c>
    </row>
    <row r="160" spans="1:11" x14ac:dyDescent="0.25">
      <c r="A160" s="100" t="s">
        <v>434</v>
      </c>
      <c r="B160" s="100" t="s">
        <v>435</v>
      </c>
      <c r="C160" s="100" t="s">
        <v>173</v>
      </c>
      <c r="D160" s="100" t="s">
        <v>174</v>
      </c>
      <c r="E160" s="100" t="s">
        <v>54</v>
      </c>
      <c r="F160" s="100" t="s">
        <v>80</v>
      </c>
      <c r="G160" s="100" t="s">
        <v>80</v>
      </c>
      <c r="H160" s="100" t="s">
        <v>80</v>
      </c>
      <c r="I160" s="100" t="s">
        <v>80</v>
      </c>
      <c r="J160" s="100" t="s">
        <v>368</v>
      </c>
      <c r="K160" s="100" t="s">
        <v>189</v>
      </c>
    </row>
    <row r="161" spans="1:11" x14ac:dyDescent="0.25">
      <c r="A161" s="100" t="s">
        <v>436</v>
      </c>
      <c r="B161" s="100" t="s">
        <v>437</v>
      </c>
      <c r="C161" s="100" t="s">
        <v>173</v>
      </c>
      <c r="D161" s="100" t="s">
        <v>174</v>
      </c>
      <c r="E161" s="100" t="s">
        <v>54</v>
      </c>
      <c r="F161" s="100" t="s">
        <v>80</v>
      </c>
      <c r="G161" s="100" t="s">
        <v>80</v>
      </c>
      <c r="H161" s="100" t="s">
        <v>80</v>
      </c>
      <c r="I161" s="100" t="s">
        <v>80</v>
      </c>
      <c r="J161" s="100" t="s">
        <v>188</v>
      </c>
      <c r="K161" s="100" t="s">
        <v>86</v>
      </c>
    </row>
    <row r="162" spans="1:11" x14ac:dyDescent="0.25">
      <c r="A162" s="100" t="s">
        <v>438</v>
      </c>
      <c r="B162" s="100" t="s">
        <v>439</v>
      </c>
      <c r="C162" s="100" t="s">
        <v>173</v>
      </c>
      <c r="D162" s="100" t="s">
        <v>174</v>
      </c>
      <c r="E162" s="100" t="s">
        <v>54</v>
      </c>
      <c r="F162" s="100" t="s">
        <v>80</v>
      </c>
      <c r="G162" s="100" t="s">
        <v>80</v>
      </c>
      <c r="H162" s="100" t="s">
        <v>80</v>
      </c>
      <c r="I162" s="100" t="s">
        <v>80</v>
      </c>
      <c r="J162" s="100" t="s">
        <v>188</v>
      </c>
      <c r="K162" s="100" t="s">
        <v>189</v>
      </c>
    </row>
    <row r="163" spans="1:11" x14ac:dyDescent="0.25">
      <c r="A163" s="100" t="s">
        <v>440</v>
      </c>
      <c r="B163" s="100" t="s">
        <v>441</v>
      </c>
      <c r="C163" s="100" t="s">
        <v>173</v>
      </c>
      <c r="D163" s="100" t="s">
        <v>174</v>
      </c>
      <c r="E163" s="100" t="s">
        <v>54</v>
      </c>
      <c r="F163" s="100" t="s">
        <v>80</v>
      </c>
      <c r="G163" s="100" t="s">
        <v>80</v>
      </c>
      <c r="H163" s="100" t="s">
        <v>80</v>
      </c>
      <c r="I163" s="100" t="s">
        <v>80</v>
      </c>
      <c r="J163" s="100" t="s">
        <v>188</v>
      </c>
      <c r="K163" s="100" t="s">
        <v>189</v>
      </c>
    </row>
    <row r="164" spans="1:11" x14ac:dyDescent="0.25">
      <c r="A164" s="100" t="s">
        <v>442</v>
      </c>
      <c r="B164" s="100" t="s">
        <v>336</v>
      </c>
      <c r="C164" s="100" t="s">
        <v>173</v>
      </c>
      <c r="D164" s="100" t="s">
        <v>174</v>
      </c>
      <c r="E164" s="100" t="s">
        <v>54</v>
      </c>
      <c r="F164" s="100" t="s">
        <v>80</v>
      </c>
      <c r="G164" s="100" t="s">
        <v>80</v>
      </c>
      <c r="H164" s="100" t="s">
        <v>80</v>
      </c>
      <c r="I164" s="100" t="s">
        <v>80</v>
      </c>
      <c r="J164" s="100" t="s">
        <v>188</v>
      </c>
      <c r="K164" s="100" t="s">
        <v>86</v>
      </c>
    </row>
    <row r="165" spans="1:11" x14ac:dyDescent="0.25">
      <c r="A165" s="100" t="s">
        <v>443</v>
      </c>
      <c r="B165" s="100" t="s">
        <v>444</v>
      </c>
      <c r="C165" s="100" t="s">
        <v>173</v>
      </c>
      <c r="D165" s="100" t="s">
        <v>174</v>
      </c>
      <c r="E165" s="100" t="s">
        <v>54</v>
      </c>
      <c r="F165" s="100" t="s">
        <v>80</v>
      </c>
      <c r="G165" s="100" t="s">
        <v>80</v>
      </c>
      <c r="H165" s="100" t="s">
        <v>80</v>
      </c>
      <c r="I165" s="100" t="s">
        <v>80</v>
      </c>
      <c r="J165" s="100" t="s">
        <v>188</v>
      </c>
      <c r="K165" s="100" t="s">
        <v>189</v>
      </c>
    </row>
    <row r="166" spans="1:11" x14ac:dyDescent="0.25">
      <c r="A166" s="100" t="s">
        <v>445</v>
      </c>
      <c r="B166" s="100" t="s">
        <v>446</v>
      </c>
      <c r="C166" s="100" t="s">
        <v>173</v>
      </c>
      <c r="D166" s="100" t="s">
        <v>174</v>
      </c>
      <c r="E166" s="100" t="s">
        <v>54</v>
      </c>
      <c r="F166" s="100" t="s">
        <v>80</v>
      </c>
      <c r="G166" s="100" t="s">
        <v>80</v>
      </c>
      <c r="H166" s="100" t="s">
        <v>80</v>
      </c>
      <c r="I166" s="100" t="s">
        <v>80</v>
      </c>
      <c r="J166" s="100" t="s">
        <v>188</v>
      </c>
      <c r="K166" s="100" t="s">
        <v>86</v>
      </c>
    </row>
    <row r="167" spans="1:11" x14ac:dyDescent="0.25">
      <c r="A167" s="100" t="s">
        <v>447</v>
      </c>
      <c r="B167" s="100" t="s">
        <v>448</v>
      </c>
      <c r="C167" s="100" t="s">
        <v>173</v>
      </c>
      <c r="D167" s="100" t="s">
        <v>174</v>
      </c>
      <c r="E167" s="100" t="s">
        <v>54</v>
      </c>
      <c r="F167" s="100" t="s">
        <v>80</v>
      </c>
      <c r="G167" s="100" t="s">
        <v>80</v>
      </c>
      <c r="H167" s="100" t="s">
        <v>80</v>
      </c>
      <c r="I167" s="100" t="s">
        <v>80</v>
      </c>
      <c r="J167" s="100" t="s">
        <v>368</v>
      </c>
      <c r="K167" s="100" t="s">
        <v>86</v>
      </c>
    </row>
    <row r="168" spans="1:11" x14ac:dyDescent="0.25">
      <c r="A168" s="100" t="s">
        <v>449</v>
      </c>
      <c r="B168" s="100" t="s">
        <v>450</v>
      </c>
      <c r="C168" s="100" t="s">
        <v>173</v>
      </c>
      <c r="D168" s="100" t="s">
        <v>174</v>
      </c>
      <c r="E168" s="100" t="s">
        <v>54</v>
      </c>
      <c r="F168" s="100" t="s">
        <v>80</v>
      </c>
      <c r="G168" s="100" t="s">
        <v>80</v>
      </c>
      <c r="H168" s="100" t="s">
        <v>80</v>
      </c>
      <c r="I168" s="100" t="s">
        <v>80</v>
      </c>
      <c r="J168" s="100" t="s">
        <v>368</v>
      </c>
      <c r="K168" s="100" t="s">
        <v>86</v>
      </c>
    </row>
    <row r="169" spans="1:11" x14ac:dyDescent="0.25">
      <c r="A169" s="100" t="s">
        <v>451</v>
      </c>
      <c r="B169" s="100" t="s">
        <v>452</v>
      </c>
      <c r="C169" s="100" t="s">
        <v>173</v>
      </c>
      <c r="D169" s="100" t="s">
        <v>174</v>
      </c>
      <c r="E169" s="100" t="s">
        <v>54</v>
      </c>
      <c r="F169" s="100" t="s">
        <v>80</v>
      </c>
      <c r="G169" s="100" t="s">
        <v>80</v>
      </c>
      <c r="H169" s="100" t="s">
        <v>80</v>
      </c>
      <c r="I169" s="100" t="s">
        <v>80</v>
      </c>
      <c r="J169" s="100" t="s">
        <v>175</v>
      </c>
      <c r="K169" s="100" t="s">
        <v>86</v>
      </c>
    </row>
    <row r="170" spans="1:11" x14ac:dyDescent="0.25">
      <c r="A170" s="100" t="s">
        <v>453</v>
      </c>
      <c r="B170" s="100" t="s">
        <v>454</v>
      </c>
      <c r="C170" s="100" t="s">
        <v>173</v>
      </c>
      <c r="D170" s="100" t="s">
        <v>174</v>
      </c>
      <c r="E170" s="100" t="s">
        <v>54</v>
      </c>
      <c r="F170" s="100" t="s">
        <v>80</v>
      </c>
      <c r="G170" s="100" t="s">
        <v>80</v>
      </c>
      <c r="H170" s="100" t="s">
        <v>80</v>
      </c>
      <c r="I170" s="100" t="s">
        <v>80</v>
      </c>
      <c r="J170" s="100" t="s">
        <v>188</v>
      </c>
      <c r="K170" s="100" t="s">
        <v>86</v>
      </c>
    </row>
    <row r="171" spans="1:11" x14ac:dyDescent="0.25">
      <c r="A171" s="100" t="s">
        <v>455</v>
      </c>
      <c r="B171" s="100" t="s">
        <v>456</v>
      </c>
      <c r="C171" s="100" t="s">
        <v>173</v>
      </c>
      <c r="D171" s="100" t="s">
        <v>174</v>
      </c>
      <c r="E171" s="100" t="s">
        <v>54</v>
      </c>
      <c r="F171" s="100" t="s">
        <v>80</v>
      </c>
      <c r="G171" s="100" t="s">
        <v>80</v>
      </c>
      <c r="H171" s="100" t="s">
        <v>80</v>
      </c>
      <c r="I171" s="100" t="s">
        <v>80</v>
      </c>
      <c r="J171" s="100" t="s">
        <v>188</v>
      </c>
      <c r="K171" s="100" t="s">
        <v>86</v>
      </c>
    </row>
    <row r="172" spans="1:11" x14ac:dyDescent="0.25">
      <c r="A172" s="100" t="s">
        <v>1509</v>
      </c>
      <c r="B172" s="100" t="s">
        <v>1510</v>
      </c>
      <c r="C172" s="100" t="s">
        <v>173</v>
      </c>
      <c r="D172" s="100" t="s">
        <v>1511</v>
      </c>
      <c r="E172" s="100" t="s">
        <v>54</v>
      </c>
      <c r="F172" s="100" t="s">
        <v>80</v>
      </c>
      <c r="G172" s="100" t="s">
        <v>80</v>
      </c>
      <c r="H172" s="100" t="s">
        <v>80</v>
      </c>
      <c r="I172" s="100" t="s">
        <v>80</v>
      </c>
      <c r="J172" s="100" t="s">
        <v>1512</v>
      </c>
      <c r="K172" s="100" t="s">
        <v>86</v>
      </c>
    </row>
    <row r="173" spans="1:11" x14ac:dyDescent="0.25">
      <c r="A173" s="100" t="s">
        <v>457</v>
      </c>
      <c r="B173" s="100" t="s">
        <v>458</v>
      </c>
      <c r="C173" s="100" t="s">
        <v>173</v>
      </c>
      <c r="D173" s="100" t="s">
        <v>174</v>
      </c>
      <c r="E173" s="100" t="s">
        <v>54</v>
      </c>
      <c r="F173" s="100" t="s">
        <v>80</v>
      </c>
      <c r="G173" s="100" t="s">
        <v>80</v>
      </c>
      <c r="H173" s="100" t="s">
        <v>80</v>
      </c>
      <c r="I173" s="100" t="s">
        <v>80</v>
      </c>
      <c r="J173" s="100" t="s">
        <v>188</v>
      </c>
      <c r="K173" s="100" t="s">
        <v>86</v>
      </c>
    </row>
    <row r="174" spans="1:11" x14ac:dyDescent="0.25">
      <c r="A174" s="100" t="s">
        <v>459</v>
      </c>
      <c r="B174" s="100" t="s">
        <v>460</v>
      </c>
      <c r="C174" s="100" t="s">
        <v>173</v>
      </c>
      <c r="D174" s="100" t="s">
        <v>174</v>
      </c>
      <c r="E174" s="100" t="s">
        <v>54</v>
      </c>
      <c r="F174" s="100" t="s">
        <v>80</v>
      </c>
      <c r="G174" s="100" t="s">
        <v>80</v>
      </c>
      <c r="H174" s="100" t="s">
        <v>80</v>
      </c>
      <c r="I174" s="100" t="s">
        <v>80</v>
      </c>
      <c r="J174" s="100" t="s">
        <v>188</v>
      </c>
      <c r="K174" s="100" t="s">
        <v>86</v>
      </c>
    </row>
    <row r="175" spans="1:11" x14ac:dyDescent="0.25">
      <c r="A175" s="100" t="s">
        <v>461</v>
      </c>
      <c r="B175" s="100" t="s">
        <v>462</v>
      </c>
      <c r="C175" s="100" t="s">
        <v>89</v>
      </c>
      <c r="D175" s="100" t="s">
        <v>24</v>
      </c>
      <c r="E175" s="100" t="s">
        <v>54</v>
      </c>
      <c r="F175" s="100" t="s">
        <v>80</v>
      </c>
      <c r="G175" s="100" t="s">
        <v>80</v>
      </c>
      <c r="H175" s="100" t="s">
        <v>80</v>
      </c>
      <c r="I175" s="100" t="s">
        <v>80</v>
      </c>
      <c r="J175" s="100" t="s">
        <v>175</v>
      </c>
      <c r="K175" s="100" t="s">
        <v>86</v>
      </c>
    </row>
    <row r="176" spans="1:11" x14ac:dyDescent="0.25">
      <c r="A176" s="100" t="s">
        <v>463</v>
      </c>
      <c r="B176" s="100" t="s">
        <v>464</v>
      </c>
      <c r="C176" s="100" t="s">
        <v>89</v>
      </c>
      <c r="D176" s="100" t="s">
        <v>24</v>
      </c>
      <c r="E176" s="100" t="s">
        <v>54</v>
      </c>
      <c r="F176" s="100" t="s">
        <v>80</v>
      </c>
      <c r="G176" s="100" t="s">
        <v>80</v>
      </c>
      <c r="H176" s="100" t="s">
        <v>80</v>
      </c>
      <c r="I176" s="100" t="s">
        <v>80</v>
      </c>
      <c r="J176" s="100" t="s">
        <v>175</v>
      </c>
      <c r="K176" s="100" t="s">
        <v>86</v>
      </c>
    </row>
    <row r="177" spans="1:11" x14ac:dyDescent="0.25">
      <c r="A177" s="100" t="s">
        <v>465</v>
      </c>
      <c r="B177" s="100" t="s">
        <v>466</v>
      </c>
      <c r="C177" s="100" t="s">
        <v>89</v>
      </c>
      <c r="D177" s="100" t="s">
        <v>24</v>
      </c>
      <c r="E177" s="100" t="s">
        <v>54</v>
      </c>
      <c r="F177" s="100" t="s">
        <v>80</v>
      </c>
      <c r="G177" s="100" t="s">
        <v>80</v>
      </c>
      <c r="H177" s="100" t="s">
        <v>80</v>
      </c>
      <c r="I177" s="100" t="s">
        <v>80</v>
      </c>
      <c r="J177" s="100" t="s">
        <v>175</v>
      </c>
      <c r="K177" s="100" t="s">
        <v>86</v>
      </c>
    </row>
    <row r="178" spans="1:11" x14ac:dyDescent="0.25">
      <c r="A178" s="100" t="s">
        <v>467</v>
      </c>
      <c r="B178" s="100" t="s">
        <v>468</v>
      </c>
      <c r="C178" s="100" t="s">
        <v>173</v>
      </c>
      <c r="D178" s="100" t="s">
        <v>174</v>
      </c>
      <c r="E178" s="100" t="s">
        <v>54</v>
      </c>
      <c r="F178" s="100" t="s">
        <v>80</v>
      </c>
      <c r="G178" s="100" t="s">
        <v>80</v>
      </c>
      <c r="H178" s="100" t="s">
        <v>80</v>
      </c>
      <c r="I178" s="100" t="s">
        <v>80</v>
      </c>
      <c r="J178" s="100" t="s">
        <v>175</v>
      </c>
      <c r="K178" s="100" t="s">
        <v>86</v>
      </c>
    </row>
    <row r="179" spans="1:11" x14ac:dyDescent="0.25">
      <c r="A179" s="100" t="s">
        <v>469</v>
      </c>
      <c r="B179" s="100" t="s">
        <v>470</v>
      </c>
      <c r="C179" s="100" t="s">
        <v>173</v>
      </c>
      <c r="D179" s="100" t="s">
        <v>174</v>
      </c>
      <c r="E179" s="100" t="s">
        <v>54</v>
      </c>
      <c r="F179" s="100" t="s">
        <v>80</v>
      </c>
      <c r="G179" s="100" t="s">
        <v>80</v>
      </c>
      <c r="H179" s="100" t="s">
        <v>80</v>
      </c>
      <c r="I179" s="100" t="s">
        <v>80</v>
      </c>
      <c r="J179" s="100" t="s">
        <v>188</v>
      </c>
      <c r="K179" s="100" t="s">
        <v>86</v>
      </c>
    </row>
    <row r="180" spans="1:11" x14ac:dyDescent="0.25">
      <c r="A180" s="100" t="s">
        <v>471</v>
      </c>
      <c r="B180" s="100" t="s">
        <v>472</v>
      </c>
      <c r="C180" s="100" t="s">
        <v>173</v>
      </c>
      <c r="D180" s="100" t="s">
        <v>174</v>
      </c>
      <c r="E180" s="100" t="s">
        <v>54</v>
      </c>
      <c r="F180" s="100" t="s">
        <v>80</v>
      </c>
      <c r="G180" s="100" t="s">
        <v>80</v>
      </c>
      <c r="H180" s="100" t="s">
        <v>80</v>
      </c>
      <c r="I180" s="100" t="s">
        <v>80</v>
      </c>
      <c r="J180" s="100" t="s">
        <v>188</v>
      </c>
      <c r="K180" s="100" t="s">
        <v>189</v>
      </c>
    </row>
    <row r="181" spans="1:11" x14ac:dyDescent="0.25">
      <c r="A181" s="100" t="s">
        <v>473</v>
      </c>
      <c r="B181" s="100" t="s">
        <v>474</v>
      </c>
      <c r="C181" s="100" t="s">
        <v>173</v>
      </c>
      <c r="D181" s="100" t="s">
        <v>174</v>
      </c>
      <c r="E181" s="100" t="s">
        <v>54</v>
      </c>
      <c r="F181" s="100" t="s">
        <v>80</v>
      </c>
      <c r="G181" s="100" t="s">
        <v>80</v>
      </c>
      <c r="H181" s="100" t="s">
        <v>80</v>
      </c>
      <c r="I181" s="100" t="s">
        <v>80</v>
      </c>
      <c r="J181" s="100" t="s">
        <v>475</v>
      </c>
      <c r="K181" s="100" t="s">
        <v>86</v>
      </c>
    </row>
    <row r="182" spans="1:11" x14ac:dyDescent="0.25">
      <c r="A182" s="100" t="s">
        <v>476</v>
      </c>
      <c r="B182" s="100" t="s">
        <v>477</v>
      </c>
      <c r="C182" s="100" t="s">
        <v>173</v>
      </c>
      <c r="D182" s="100" t="s">
        <v>174</v>
      </c>
      <c r="E182" s="100" t="s">
        <v>54</v>
      </c>
      <c r="F182" s="100" t="s">
        <v>80</v>
      </c>
      <c r="G182" s="100" t="s">
        <v>80</v>
      </c>
      <c r="H182" s="100" t="s">
        <v>80</v>
      </c>
      <c r="I182" s="100" t="s">
        <v>80</v>
      </c>
      <c r="J182" s="100" t="s">
        <v>475</v>
      </c>
      <c r="K182" s="100" t="s">
        <v>86</v>
      </c>
    </row>
    <row r="183" spans="1:11" x14ac:dyDescent="0.25">
      <c r="A183" s="100" t="s">
        <v>478</v>
      </c>
      <c r="B183" s="100" t="s">
        <v>25</v>
      </c>
      <c r="C183" s="100" t="s">
        <v>178</v>
      </c>
      <c r="D183" s="100" t="s">
        <v>25</v>
      </c>
      <c r="E183" s="100" t="s">
        <v>54</v>
      </c>
      <c r="F183" s="100" t="s">
        <v>80</v>
      </c>
      <c r="G183" s="100" t="s">
        <v>80</v>
      </c>
      <c r="H183" s="100" t="s">
        <v>80</v>
      </c>
      <c r="I183" s="100" t="s">
        <v>80</v>
      </c>
      <c r="J183" s="100" t="s">
        <v>368</v>
      </c>
      <c r="K183" s="100" t="s">
        <v>86</v>
      </c>
    </row>
    <row r="184" spans="1:11" x14ac:dyDescent="0.25">
      <c r="A184" s="100" t="s">
        <v>479</v>
      </c>
      <c r="B184" s="100" t="s">
        <v>480</v>
      </c>
      <c r="C184" s="100" t="s">
        <v>173</v>
      </c>
      <c r="D184" s="100" t="s">
        <v>174</v>
      </c>
      <c r="E184" s="100" t="s">
        <v>54</v>
      </c>
      <c r="F184" s="100" t="s">
        <v>80</v>
      </c>
      <c r="G184" s="100" t="s">
        <v>80</v>
      </c>
      <c r="H184" s="100" t="s">
        <v>80</v>
      </c>
      <c r="I184" s="100" t="s">
        <v>80</v>
      </c>
      <c r="J184" s="100" t="s">
        <v>475</v>
      </c>
      <c r="K184" s="100" t="s">
        <v>86</v>
      </c>
    </row>
    <row r="185" spans="1:11" x14ac:dyDescent="0.25">
      <c r="A185" s="100" t="s">
        <v>481</v>
      </c>
      <c r="B185" s="100" t="s">
        <v>482</v>
      </c>
      <c r="C185" s="100" t="s">
        <v>173</v>
      </c>
      <c r="D185" s="100" t="s">
        <v>174</v>
      </c>
      <c r="E185" s="100" t="s">
        <v>54</v>
      </c>
      <c r="F185" s="100" t="s">
        <v>80</v>
      </c>
      <c r="G185" s="100" t="s">
        <v>80</v>
      </c>
      <c r="H185" s="100" t="s">
        <v>80</v>
      </c>
      <c r="I185" s="100" t="s">
        <v>80</v>
      </c>
      <c r="J185" s="100" t="s">
        <v>475</v>
      </c>
      <c r="K185" s="100" t="s">
        <v>86</v>
      </c>
    </row>
    <row r="186" spans="1:11" x14ac:dyDescent="0.25">
      <c r="A186" s="100" t="s">
        <v>483</v>
      </c>
      <c r="B186" s="100" t="s">
        <v>484</v>
      </c>
      <c r="C186" s="100" t="s">
        <v>173</v>
      </c>
      <c r="D186" s="100" t="s">
        <v>174</v>
      </c>
      <c r="E186" s="100" t="s">
        <v>54</v>
      </c>
      <c r="F186" s="100" t="s">
        <v>80</v>
      </c>
      <c r="G186" s="100" t="s">
        <v>80</v>
      </c>
      <c r="H186" s="100" t="s">
        <v>80</v>
      </c>
      <c r="I186" s="100" t="s">
        <v>80</v>
      </c>
      <c r="J186" s="100" t="s">
        <v>475</v>
      </c>
      <c r="K186" s="100" t="s">
        <v>86</v>
      </c>
    </row>
    <row r="187" spans="1:11" x14ac:dyDescent="0.25">
      <c r="A187" s="100" t="s">
        <v>485</v>
      </c>
      <c r="B187" s="100" t="s">
        <v>486</v>
      </c>
      <c r="C187" s="100" t="s">
        <v>173</v>
      </c>
      <c r="D187" s="100" t="s">
        <v>174</v>
      </c>
      <c r="E187" s="100" t="s">
        <v>54</v>
      </c>
      <c r="F187" s="100" t="s">
        <v>80</v>
      </c>
      <c r="G187" s="100" t="s">
        <v>80</v>
      </c>
      <c r="H187" s="100" t="s">
        <v>80</v>
      </c>
      <c r="I187" s="100" t="s">
        <v>80</v>
      </c>
      <c r="J187" s="100" t="s">
        <v>475</v>
      </c>
      <c r="K187" s="100" t="s">
        <v>86</v>
      </c>
    </row>
    <row r="188" spans="1:11" x14ac:dyDescent="0.25">
      <c r="A188" s="100" t="s">
        <v>487</v>
      </c>
      <c r="B188" s="100" t="s">
        <v>488</v>
      </c>
      <c r="C188" s="100" t="s">
        <v>173</v>
      </c>
      <c r="D188" s="100" t="s">
        <v>174</v>
      </c>
      <c r="E188" s="100" t="s">
        <v>54</v>
      </c>
      <c r="F188" s="100" t="s">
        <v>80</v>
      </c>
      <c r="G188" s="100" t="s">
        <v>80</v>
      </c>
      <c r="H188" s="100" t="s">
        <v>80</v>
      </c>
      <c r="I188" s="100" t="s">
        <v>80</v>
      </c>
      <c r="J188" s="100" t="s">
        <v>489</v>
      </c>
      <c r="K188" s="100" t="s">
        <v>189</v>
      </c>
    </row>
    <row r="189" spans="1:11" x14ac:dyDescent="0.25">
      <c r="A189" s="100" t="s">
        <v>490</v>
      </c>
      <c r="B189" s="100" t="s">
        <v>491</v>
      </c>
      <c r="C189" s="100" t="s">
        <v>173</v>
      </c>
      <c r="D189" s="100" t="s">
        <v>174</v>
      </c>
      <c r="E189" s="100" t="s">
        <v>54</v>
      </c>
      <c r="F189" s="100" t="s">
        <v>80</v>
      </c>
      <c r="G189" s="100" t="s">
        <v>80</v>
      </c>
      <c r="H189" s="100" t="s">
        <v>80</v>
      </c>
      <c r="I189" s="100" t="s">
        <v>80</v>
      </c>
      <c r="J189" s="100" t="s">
        <v>489</v>
      </c>
      <c r="K189" s="100" t="s">
        <v>189</v>
      </c>
    </row>
    <row r="190" spans="1:11" x14ac:dyDescent="0.25">
      <c r="A190" s="100" t="s">
        <v>492</v>
      </c>
      <c r="B190" s="100" t="s">
        <v>493</v>
      </c>
      <c r="C190" s="100" t="s">
        <v>173</v>
      </c>
      <c r="D190" s="100" t="s">
        <v>174</v>
      </c>
      <c r="E190" s="100" t="s">
        <v>54</v>
      </c>
      <c r="F190" s="100" t="s">
        <v>80</v>
      </c>
      <c r="G190" s="100" t="s">
        <v>80</v>
      </c>
      <c r="H190" s="100" t="s">
        <v>80</v>
      </c>
      <c r="I190" s="100" t="s">
        <v>80</v>
      </c>
      <c r="J190" s="100" t="s">
        <v>475</v>
      </c>
      <c r="K190" s="100" t="s">
        <v>86</v>
      </c>
    </row>
    <row r="191" spans="1:11" x14ac:dyDescent="0.25">
      <c r="A191" s="100" t="s">
        <v>494</v>
      </c>
      <c r="B191" s="100" t="s">
        <v>495</v>
      </c>
      <c r="C191" s="100" t="s">
        <v>173</v>
      </c>
      <c r="D191" s="100" t="s">
        <v>496</v>
      </c>
      <c r="E191" s="100" t="s">
        <v>497</v>
      </c>
      <c r="F191" s="100" t="s">
        <v>80</v>
      </c>
      <c r="G191" s="100" t="s">
        <v>80</v>
      </c>
      <c r="H191" s="100" t="s">
        <v>80</v>
      </c>
      <c r="I191" s="100" t="s">
        <v>80</v>
      </c>
      <c r="J191" s="100" t="s">
        <v>498</v>
      </c>
      <c r="K191" s="100" t="s">
        <v>86</v>
      </c>
    </row>
    <row r="192" spans="1:11" x14ac:dyDescent="0.25">
      <c r="A192" s="100" t="s">
        <v>499</v>
      </c>
      <c r="B192" s="100" t="s">
        <v>500</v>
      </c>
      <c r="C192" s="100" t="s">
        <v>173</v>
      </c>
      <c r="D192" s="100" t="s">
        <v>496</v>
      </c>
      <c r="E192" s="100" t="s">
        <v>497</v>
      </c>
      <c r="F192" s="100" t="s">
        <v>80</v>
      </c>
      <c r="G192" s="100" t="s">
        <v>80</v>
      </c>
      <c r="H192" s="100" t="s">
        <v>80</v>
      </c>
      <c r="I192" s="100" t="s">
        <v>80</v>
      </c>
      <c r="J192" s="100" t="s">
        <v>501</v>
      </c>
      <c r="K192" s="100" t="s">
        <v>86</v>
      </c>
    </row>
    <row r="193" spans="1:11" x14ac:dyDescent="0.25">
      <c r="A193" s="100" t="s">
        <v>502</v>
      </c>
      <c r="B193" s="100" t="s">
        <v>503</v>
      </c>
      <c r="C193" s="100" t="s">
        <v>173</v>
      </c>
      <c r="D193" s="100" t="s">
        <v>174</v>
      </c>
      <c r="E193" s="100" t="s">
        <v>54</v>
      </c>
      <c r="F193" s="100" t="s">
        <v>80</v>
      </c>
      <c r="G193" s="100" t="s">
        <v>80</v>
      </c>
      <c r="H193" s="100" t="s">
        <v>80</v>
      </c>
      <c r="I193" s="100" t="s">
        <v>80</v>
      </c>
      <c r="J193" s="100" t="s">
        <v>475</v>
      </c>
      <c r="K193" s="100" t="s">
        <v>86</v>
      </c>
    </row>
    <row r="194" spans="1:11" x14ac:dyDescent="0.25">
      <c r="A194" s="100" t="s">
        <v>504</v>
      </c>
      <c r="B194" s="100" t="s">
        <v>505</v>
      </c>
      <c r="C194" s="100" t="s">
        <v>173</v>
      </c>
      <c r="D194" s="100" t="s">
        <v>174</v>
      </c>
      <c r="E194" s="100" t="s">
        <v>54</v>
      </c>
      <c r="F194" s="100" t="s">
        <v>80</v>
      </c>
      <c r="G194" s="100" t="s">
        <v>80</v>
      </c>
      <c r="H194" s="100" t="s">
        <v>80</v>
      </c>
      <c r="I194" s="100" t="s">
        <v>80</v>
      </c>
      <c r="J194" s="100" t="s">
        <v>475</v>
      </c>
      <c r="K194" s="100" t="s">
        <v>86</v>
      </c>
    </row>
    <row r="195" spans="1:11" x14ac:dyDescent="0.25">
      <c r="A195" s="100" t="s">
        <v>506</v>
      </c>
      <c r="B195" s="100" t="s">
        <v>507</v>
      </c>
      <c r="C195" s="100" t="s">
        <v>173</v>
      </c>
      <c r="D195" s="100" t="s">
        <v>174</v>
      </c>
      <c r="E195" s="100" t="s">
        <v>54</v>
      </c>
      <c r="F195" s="100" t="s">
        <v>80</v>
      </c>
      <c r="G195" s="100" t="s">
        <v>80</v>
      </c>
      <c r="H195" s="100" t="s">
        <v>80</v>
      </c>
      <c r="I195" s="100" t="s">
        <v>80</v>
      </c>
      <c r="J195" s="100" t="s">
        <v>475</v>
      </c>
      <c r="K195" s="100" t="s">
        <v>86</v>
      </c>
    </row>
    <row r="196" spans="1:11" x14ac:dyDescent="0.25">
      <c r="A196" s="100" t="s">
        <v>508</v>
      </c>
      <c r="B196" s="100" t="s">
        <v>509</v>
      </c>
      <c r="C196" s="100" t="s">
        <v>173</v>
      </c>
      <c r="D196" s="100" t="s">
        <v>174</v>
      </c>
      <c r="E196" s="100" t="s">
        <v>54</v>
      </c>
      <c r="F196" s="100" t="s">
        <v>80</v>
      </c>
      <c r="G196" s="100" t="s">
        <v>80</v>
      </c>
      <c r="H196" s="100" t="s">
        <v>80</v>
      </c>
      <c r="I196" s="100" t="s">
        <v>80</v>
      </c>
      <c r="J196" s="100" t="s">
        <v>475</v>
      </c>
      <c r="K196" s="100" t="s">
        <v>86</v>
      </c>
    </row>
    <row r="197" spans="1:11" x14ac:dyDescent="0.25">
      <c r="A197" s="100" t="s">
        <v>510</v>
      </c>
      <c r="B197" s="100" t="s">
        <v>511</v>
      </c>
      <c r="C197" s="100" t="s">
        <v>173</v>
      </c>
      <c r="D197" s="100" t="s">
        <v>174</v>
      </c>
      <c r="E197" s="100" t="s">
        <v>54</v>
      </c>
      <c r="F197" s="100" t="s">
        <v>80</v>
      </c>
      <c r="G197" s="100" t="s">
        <v>80</v>
      </c>
      <c r="H197" s="100" t="s">
        <v>80</v>
      </c>
      <c r="I197" s="100" t="s">
        <v>80</v>
      </c>
      <c r="J197" s="100" t="s">
        <v>475</v>
      </c>
      <c r="K197" s="100" t="s">
        <v>86</v>
      </c>
    </row>
    <row r="198" spans="1:11" x14ac:dyDescent="0.25">
      <c r="A198" s="100" t="s">
        <v>512</v>
      </c>
      <c r="B198" s="100" t="s">
        <v>513</v>
      </c>
      <c r="C198" s="100" t="s">
        <v>173</v>
      </c>
      <c r="D198" s="100" t="s">
        <v>174</v>
      </c>
      <c r="E198" s="100" t="s">
        <v>54</v>
      </c>
      <c r="F198" s="100" t="s">
        <v>80</v>
      </c>
      <c r="G198" s="100" t="s">
        <v>80</v>
      </c>
      <c r="H198" s="100" t="s">
        <v>80</v>
      </c>
      <c r="I198" s="100" t="s">
        <v>80</v>
      </c>
      <c r="J198" s="100" t="s">
        <v>475</v>
      </c>
      <c r="K198" s="100" t="s">
        <v>113</v>
      </c>
    </row>
    <row r="199" spans="1:11" x14ac:dyDescent="0.25">
      <c r="A199" s="100" t="s">
        <v>514</v>
      </c>
      <c r="B199" s="100" t="s">
        <v>515</v>
      </c>
      <c r="C199" s="100" t="s">
        <v>173</v>
      </c>
      <c r="D199" s="100" t="s">
        <v>174</v>
      </c>
      <c r="E199" s="100" t="s">
        <v>54</v>
      </c>
      <c r="F199" s="100" t="s">
        <v>80</v>
      </c>
      <c r="G199" s="100" t="s">
        <v>80</v>
      </c>
      <c r="H199" s="100" t="s">
        <v>80</v>
      </c>
      <c r="I199" s="100" t="s">
        <v>80</v>
      </c>
      <c r="J199" s="100" t="s">
        <v>475</v>
      </c>
      <c r="K199" s="100" t="s">
        <v>86</v>
      </c>
    </row>
    <row r="200" spans="1:11" x14ac:dyDescent="0.25">
      <c r="A200" s="100" t="s">
        <v>516</v>
      </c>
      <c r="B200" s="100" t="s">
        <v>517</v>
      </c>
      <c r="C200" s="100" t="s">
        <v>173</v>
      </c>
      <c r="D200" s="100" t="s">
        <v>174</v>
      </c>
      <c r="E200" s="100" t="s">
        <v>54</v>
      </c>
      <c r="F200" s="100" t="s">
        <v>80</v>
      </c>
      <c r="G200" s="100" t="s">
        <v>80</v>
      </c>
      <c r="H200" s="100" t="s">
        <v>80</v>
      </c>
      <c r="I200" s="100" t="s">
        <v>80</v>
      </c>
      <c r="J200" s="100" t="s">
        <v>489</v>
      </c>
      <c r="K200" s="100" t="s">
        <v>189</v>
      </c>
    </row>
    <row r="201" spans="1:11" x14ac:dyDescent="0.25">
      <c r="A201" s="100" t="s">
        <v>518</v>
      </c>
      <c r="B201" s="100" t="s">
        <v>519</v>
      </c>
      <c r="C201" s="100" t="s">
        <v>173</v>
      </c>
      <c r="D201" s="100" t="s">
        <v>174</v>
      </c>
      <c r="E201" s="100" t="s">
        <v>54</v>
      </c>
      <c r="F201" s="100" t="s">
        <v>80</v>
      </c>
      <c r="G201" s="100" t="s">
        <v>80</v>
      </c>
      <c r="H201" s="100" t="s">
        <v>80</v>
      </c>
      <c r="I201" s="100" t="s">
        <v>80</v>
      </c>
      <c r="J201" s="100" t="s">
        <v>175</v>
      </c>
      <c r="K201" s="100" t="s">
        <v>86</v>
      </c>
    </row>
    <row r="202" spans="1:11" x14ac:dyDescent="0.25">
      <c r="A202" s="100" t="s">
        <v>520</v>
      </c>
      <c r="B202" s="100" t="s">
        <v>521</v>
      </c>
      <c r="C202" s="100" t="s">
        <v>173</v>
      </c>
      <c r="D202" s="100" t="s">
        <v>174</v>
      </c>
      <c r="E202" s="100" t="s">
        <v>54</v>
      </c>
      <c r="F202" s="100" t="s">
        <v>80</v>
      </c>
      <c r="G202" s="100" t="s">
        <v>80</v>
      </c>
      <c r="H202" s="100" t="s">
        <v>80</v>
      </c>
      <c r="I202" s="100" t="s">
        <v>80</v>
      </c>
      <c r="J202" s="100" t="s">
        <v>475</v>
      </c>
      <c r="K202" s="100" t="s">
        <v>86</v>
      </c>
    </row>
    <row r="203" spans="1:11" x14ac:dyDescent="0.25">
      <c r="A203" s="100" t="s">
        <v>522</v>
      </c>
      <c r="B203" s="100" t="s">
        <v>294</v>
      </c>
      <c r="C203" s="100" t="s">
        <v>173</v>
      </c>
      <c r="D203" s="100" t="s">
        <v>174</v>
      </c>
      <c r="E203" s="100" t="s">
        <v>54</v>
      </c>
      <c r="F203" s="100" t="s">
        <v>80</v>
      </c>
      <c r="G203" s="100" t="s">
        <v>80</v>
      </c>
      <c r="H203" s="100" t="s">
        <v>80</v>
      </c>
      <c r="I203" s="100" t="s">
        <v>80</v>
      </c>
      <c r="J203" s="100" t="s">
        <v>475</v>
      </c>
      <c r="K203" s="100" t="s">
        <v>113</v>
      </c>
    </row>
    <row r="204" spans="1:11" x14ac:dyDescent="0.25">
      <c r="A204" s="100" t="s">
        <v>523</v>
      </c>
      <c r="B204" s="100" t="s">
        <v>255</v>
      </c>
      <c r="C204" s="100" t="s">
        <v>173</v>
      </c>
      <c r="D204" s="100" t="s">
        <v>174</v>
      </c>
      <c r="E204" s="100" t="s">
        <v>54</v>
      </c>
      <c r="F204" s="100" t="s">
        <v>80</v>
      </c>
      <c r="G204" s="100" t="s">
        <v>80</v>
      </c>
      <c r="H204" s="100" t="s">
        <v>80</v>
      </c>
      <c r="I204" s="100" t="s">
        <v>80</v>
      </c>
      <c r="J204" s="100" t="s">
        <v>475</v>
      </c>
      <c r="K204" s="100" t="s">
        <v>189</v>
      </c>
    </row>
    <row r="205" spans="1:11" x14ac:dyDescent="0.25">
      <c r="A205" s="100" t="s">
        <v>524</v>
      </c>
      <c r="B205" s="100" t="s">
        <v>525</v>
      </c>
      <c r="C205" s="100" t="s">
        <v>173</v>
      </c>
      <c r="D205" s="100" t="s">
        <v>174</v>
      </c>
      <c r="E205" s="100" t="s">
        <v>54</v>
      </c>
      <c r="F205" s="100" t="s">
        <v>80</v>
      </c>
      <c r="G205" s="100" t="s">
        <v>80</v>
      </c>
      <c r="H205" s="100" t="s">
        <v>80</v>
      </c>
      <c r="I205" s="100" t="s">
        <v>80</v>
      </c>
      <c r="J205" s="100" t="s">
        <v>475</v>
      </c>
      <c r="K205" s="100" t="s">
        <v>86</v>
      </c>
    </row>
    <row r="206" spans="1:11" x14ac:dyDescent="0.25">
      <c r="A206" s="100" t="s">
        <v>526</v>
      </c>
      <c r="B206" s="100" t="s">
        <v>527</v>
      </c>
      <c r="C206" s="100" t="s">
        <v>173</v>
      </c>
      <c r="D206" s="100" t="s">
        <v>174</v>
      </c>
      <c r="E206" s="100" t="s">
        <v>54</v>
      </c>
      <c r="F206" s="100" t="s">
        <v>80</v>
      </c>
      <c r="G206" s="100" t="s">
        <v>80</v>
      </c>
      <c r="H206" s="100" t="s">
        <v>80</v>
      </c>
      <c r="I206" s="100" t="s">
        <v>80</v>
      </c>
      <c r="J206" s="100" t="s">
        <v>528</v>
      </c>
      <c r="K206" s="100" t="s">
        <v>86</v>
      </c>
    </row>
    <row r="207" spans="1:11" x14ac:dyDescent="0.25">
      <c r="A207" s="100" t="s">
        <v>529</v>
      </c>
      <c r="B207" s="100" t="s">
        <v>530</v>
      </c>
      <c r="C207" s="100" t="s">
        <v>173</v>
      </c>
      <c r="D207" s="100" t="s">
        <v>174</v>
      </c>
      <c r="E207" s="100" t="s">
        <v>54</v>
      </c>
      <c r="F207" s="100" t="s">
        <v>80</v>
      </c>
      <c r="G207" s="100" t="s">
        <v>80</v>
      </c>
      <c r="H207" s="100" t="s">
        <v>80</v>
      </c>
      <c r="I207" s="100" t="s">
        <v>80</v>
      </c>
      <c r="J207" s="100" t="s">
        <v>475</v>
      </c>
      <c r="K207" s="100" t="s">
        <v>86</v>
      </c>
    </row>
    <row r="208" spans="1:11" x14ac:dyDescent="0.25">
      <c r="A208" s="100" t="s">
        <v>531</v>
      </c>
      <c r="B208" s="100" t="s">
        <v>532</v>
      </c>
      <c r="C208" s="100" t="s">
        <v>173</v>
      </c>
      <c r="D208" s="100" t="s">
        <v>174</v>
      </c>
      <c r="E208" s="100" t="s">
        <v>54</v>
      </c>
      <c r="F208" s="100" t="s">
        <v>80</v>
      </c>
      <c r="G208" s="100" t="s">
        <v>80</v>
      </c>
      <c r="H208" s="100" t="s">
        <v>80</v>
      </c>
      <c r="I208" s="100" t="s">
        <v>80</v>
      </c>
      <c r="J208" s="100" t="s">
        <v>475</v>
      </c>
      <c r="K208" s="100" t="s">
        <v>86</v>
      </c>
    </row>
    <row r="209" spans="1:11" x14ac:dyDescent="0.25">
      <c r="A209" s="100" t="s">
        <v>533</v>
      </c>
      <c r="B209" s="100" t="s">
        <v>25</v>
      </c>
      <c r="C209" s="100" t="s">
        <v>178</v>
      </c>
      <c r="D209" s="100" t="s">
        <v>25</v>
      </c>
      <c r="E209" s="100" t="s">
        <v>54</v>
      </c>
      <c r="F209" s="100" t="s">
        <v>80</v>
      </c>
      <c r="G209" s="100" t="s">
        <v>80</v>
      </c>
      <c r="H209" s="100" t="s">
        <v>80</v>
      </c>
      <c r="I209" s="100" t="s">
        <v>80</v>
      </c>
      <c r="J209" s="100" t="s">
        <v>534</v>
      </c>
      <c r="K209" s="100" t="s">
        <v>86</v>
      </c>
    </row>
    <row r="210" spans="1:11" x14ac:dyDescent="0.25">
      <c r="A210" s="100" t="s">
        <v>535</v>
      </c>
      <c r="B210" s="100" t="s">
        <v>536</v>
      </c>
      <c r="C210" s="100" t="s">
        <v>178</v>
      </c>
      <c r="D210" s="100" t="s">
        <v>25</v>
      </c>
      <c r="E210" s="100" t="s">
        <v>54</v>
      </c>
      <c r="F210" s="100" t="s">
        <v>80</v>
      </c>
      <c r="G210" s="100" t="s">
        <v>80</v>
      </c>
      <c r="H210" s="100" t="s">
        <v>80</v>
      </c>
      <c r="I210" s="100" t="s">
        <v>80</v>
      </c>
      <c r="J210" s="100" t="s">
        <v>164</v>
      </c>
      <c r="K210" s="100" t="s">
        <v>189</v>
      </c>
    </row>
    <row r="211" spans="1:11" x14ac:dyDescent="0.25">
      <c r="A211" s="100" t="s">
        <v>537</v>
      </c>
      <c r="B211" s="100" t="s">
        <v>538</v>
      </c>
      <c r="C211" s="100" t="s">
        <v>178</v>
      </c>
      <c r="D211" s="100" t="s">
        <v>25</v>
      </c>
      <c r="E211" s="100" t="s">
        <v>54</v>
      </c>
      <c r="F211" s="100" t="s">
        <v>80</v>
      </c>
      <c r="G211" s="100" t="s">
        <v>80</v>
      </c>
      <c r="H211" s="100" t="s">
        <v>80</v>
      </c>
      <c r="I211" s="100" t="s">
        <v>80</v>
      </c>
      <c r="J211" s="100" t="s">
        <v>175</v>
      </c>
      <c r="K211" s="100" t="s">
        <v>189</v>
      </c>
    </row>
    <row r="212" spans="1:11" x14ac:dyDescent="0.25">
      <c r="A212" s="100" t="s">
        <v>539</v>
      </c>
      <c r="B212" s="100" t="s">
        <v>19</v>
      </c>
      <c r="C212" s="100" t="s">
        <v>178</v>
      </c>
      <c r="D212" s="100" t="s">
        <v>25</v>
      </c>
      <c r="E212" s="100" t="s">
        <v>54</v>
      </c>
      <c r="F212" s="100" t="s">
        <v>80</v>
      </c>
      <c r="G212" s="100" t="s">
        <v>80</v>
      </c>
      <c r="H212" s="100" t="s">
        <v>80</v>
      </c>
      <c r="I212" s="100" t="s">
        <v>80</v>
      </c>
      <c r="J212" s="100" t="s">
        <v>368</v>
      </c>
      <c r="K212" s="100" t="s">
        <v>86</v>
      </c>
    </row>
    <row r="213" spans="1:11" x14ac:dyDescent="0.25">
      <c r="A213" s="100" t="s">
        <v>540</v>
      </c>
      <c r="B213" s="100" t="s">
        <v>541</v>
      </c>
      <c r="C213" s="100" t="s">
        <v>178</v>
      </c>
      <c r="D213" s="100" t="s">
        <v>25</v>
      </c>
      <c r="E213" s="100" t="s">
        <v>54</v>
      </c>
      <c r="F213" s="100" t="s">
        <v>80</v>
      </c>
      <c r="G213" s="100" t="s">
        <v>80</v>
      </c>
      <c r="H213" s="100" t="s">
        <v>80</v>
      </c>
      <c r="I213" s="100" t="s">
        <v>80</v>
      </c>
      <c r="J213" s="100" t="s">
        <v>368</v>
      </c>
      <c r="K213" s="100" t="s">
        <v>86</v>
      </c>
    </row>
    <row r="214" spans="1:11" x14ac:dyDescent="0.25">
      <c r="A214" s="100" t="s">
        <v>542</v>
      </c>
      <c r="B214" s="100" t="s">
        <v>543</v>
      </c>
      <c r="C214" s="100" t="s">
        <v>178</v>
      </c>
      <c r="D214" s="100" t="s">
        <v>25</v>
      </c>
      <c r="E214" s="100" t="s">
        <v>54</v>
      </c>
      <c r="F214" s="100" t="s">
        <v>80</v>
      </c>
      <c r="G214" s="100" t="s">
        <v>80</v>
      </c>
      <c r="H214" s="100" t="s">
        <v>80</v>
      </c>
      <c r="I214" s="100" t="s">
        <v>80</v>
      </c>
      <c r="J214" s="100" t="s">
        <v>544</v>
      </c>
      <c r="K214" s="100" t="s">
        <v>86</v>
      </c>
    </row>
    <row r="215" spans="1:11" x14ac:dyDescent="0.25">
      <c r="A215" s="100" t="s">
        <v>545</v>
      </c>
      <c r="B215" s="100" t="s">
        <v>546</v>
      </c>
      <c r="C215" s="100" t="s">
        <v>178</v>
      </c>
      <c r="D215" s="100" t="s">
        <v>25</v>
      </c>
      <c r="E215" s="100" t="s">
        <v>547</v>
      </c>
      <c r="F215" s="100" t="s">
        <v>80</v>
      </c>
      <c r="G215" s="100" t="s">
        <v>80</v>
      </c>
      <c r="H215" s="100" t="s">
        <v>80</v>
      </c>
      <c r="I215" s="100" t="s">
        <v>80</v>
      </c>
      <c r="J215" s="100" t="s">
        <v>548</v>
      </c>
      <c r="K215" s="100" t="s">
        <v>86</v>
      </c>
    </row>
    <row r="216" spans="1:11" x14ac:dyDescent="0.25">
      <c r="A216" s="100" t="s">
        <v>549</v>
      </c>
      <c r="B216" s="100" t="s">
        <v>550</v>
      </c>
      <c r="C216" s="100" t="s">
        <v>178</v>
      </c>
      <c r="D216" s="100" t="s">
        <v>25</v>
      </c>
      <c r="E216" s="100" t="s">
        <v>54</v>
      </c>
      <c r="F216" s="100" t="s">
        <v>80</v>
      </c>
      <c r="G216" s="100" t="s">
        <v>80</v>
      </c>
      <c r="H216" s="100" t="s">
        <v>80</v>
      </c>
      <c r="I216" s="100" t="s">
        <v>80</v>
      </c>
      <c r="J216" s="100" t="s">
        <v>368</v>
      </c>
      <c r="K216" s="100" t="s">
        <v>189</v>
      </c>
    </row>
    <row r="217" spans="1:11" x14ac:dyDescent="0.25">
      <c r="A217" s="100" t="s">
        <v>551</v>
      </c>
      <c r="B217" s="100" t="s">
        <v>20</v>
      </c>
      <c r="C217" s="100" t="s">
        <v>178</v>
      </c>
      <c r="D217" s="100" t="s">
        <v>25</v>
      </c>
      <c r="E217" s="100" t="s">
        <v>54</v>
      </c>
      <c r="F217" s="100" t="s">
        <v>80</v>
      </c>
      <c r="G217" s="100" t="s">
        <v>80</v>
      </c>
      <c r="H217" s="100" t="s">
        <v>80</v>
      </c>
      <c r="I217" s="100" t="s">
        <v>80</v>
      </c>
      <c r="J217" s="100" t="s">
        <v>368</v>
      </c>
      <c r="K217" s="100" t="s">
        <v>86</v>
      </c>
    </row>
    <row r="218" spans="1:11" x14ac:dyDescent="0.25">
      <c r="A218" s="100" t="s">
        <v>552</v>
      </c>
      <c r="B218" s="100" t="s">
        <v>553</v>
      </c>
      <c r="C218" s="100" t="s">
        <v>173</v>
      </c>
      <c r="D218" s="100" t="s">
        <v>174</v>
      </c>
      <c r="E218" s="100" t="s">
        <v>54</v>
      </c>
      <c r="F218" s="100" t="s">
        <v>80</v>
      </c>
      <c r="G218" s="100" t="s">
        <v>80</v>
      </c>
      <c r="H218" s="100" t="s">
        <v>80</v>
      </c>
      <c r="I218" s="100" t="s">
        <v>80</v>
      </c>
      <c r="J218" s="100" t="s">
        <v>475</v>
      </c>
      <c r="K218" s="100" t="s">
        <v>86</v>
      </c>
    </row>
    <row r="219" spans="1:11" x14ac:dyDescent="0.25">
      <c r="A219" s="100" t="s">
        <v>554</v>
      </c>
      <c r="B219" s="100" t="s">
        <v>555</v>
      </c>
      <c r="C219" s="100" t="s">
        <v>173</v>
      </c>
      <c r="D219" s="100" t="s">
        <v>174</v>
      </c>
      <c r="E219" s="100" t="s">
        <v>54</v>
      </c>
      <c r="F219" s="100" t="s">
        <v>80</v>
      </c>
      <c r="G219" s="100" t="s">
        <v>80</v>
      </c>
      <c r="H219" s="100" t="s">
        <v>80</v>
      </c>
      <c r="I219" s="100" t="s">
        <v>80</v>
      </c>
      <c r="J219" s="100" t="s">
        <v>475</v>
      </c>
      <c r="K219" s="100" t="s">
        <v>86</v>
      </c>
    </row>
    <row r="220" spans="1:11" x14ac:dyDescent="0.25">
      <c r="A220" s="100" t="s">
        <v>556</v>
      </c>
      <c r="B220" s="100" t="s">
        <v>557</v>
      </c>
      <c r="C220" s="100" t="s">
        <v>173</v>
      </c>
      <c r="D220" s="100" t="s">
        <v>174</v>
      </c>
      <c r="E220" s="100" t="s">
        <v>54</v>
      </c>
      <c r="F220" s="100" t="s">
        <v>80</v>
      </c>
      <c r="G220" s="100" t="s">
        <v>80</v>
      </c>
      <c r="H220" s="100" t="s">
        <v>80</v>
      </c>
      <c r="I220" s="100" t="s">
        <v>80</v>
      </c>
      <c r="J220" s="100" t="s">
        <v>475</v>
      </c>
      <c r="K220" s="100" t="s">
        <v>86</v>
      </c>
    </row>
    <row r="221" spans="1:11" x14ac:dyDescent="0.25">
      <c r="A221" s="100" t="s">
        <v>558</v>
      </c>
      <c r="B221" s="100" t="s">
        <v>559</v>
      </c>
      <c r="C221" s="100" t="s">
        <v>187</v>
      </c>
      <c r="D221" s="100" t="s">
        <v>26</v>
      </c>
      <c r="E221" s="100" t="s">
        <v>54</v>
      </c>
      <c r="F221" s="100" t="s">
        <v>80</v>
      </c>
      <c r="G221" s="100" t="s">
        <v>80</v>
      </c>
      <c r="H221" s="100" t="s">
        <v>80</v>
      </c>
      <c r="I221" s="100" t="s">
        <v>80</v>
      </c>
      <c r="J221" s="100" t="s">
        <v>270</v>
      </c>
      <c r="K221" s="100" t="s">
        <v>86</v>
      </c>
    </row>
    <row r="222" spans="1:11" x14ac:dyDescent="0.25">
      <c r="A222" s="100" t="s">
        <v>560</v>
      </c>
      <c r="B222" s="100" t="s">
        <v>561</v>
      </c>
      <c r="C222" s="100" t="s">
        <v>187</v>
      </c>
      <c r="D222" s="100" t="s">
        <v>26</v>
      </c>
      <c r="E222" s="100" t="s">
        <v>54</v>
      </c>
      <c r="F222" s="100" t="s">
        <v>80</v>
      </c>
      <c r="G222" s="100" t="s">
        <v>80</v>
      </c>
      <c r="H222" s="100" t="s">
        <v>80</v>
      </c>
      <c r="I222" s="100" t="s">
        <v>80</v>
      </c>
      <c r="J222" s="100" t="s">
        <v>562</v>
      </c>
      <c r="K222" s="100" t="s">
        <v>86</v>
      </c>
    </row>
    <row r="223" spans="1:11" x14ac:dyDescent="0.25">
      <c r="A223" s="100" t="s">
        <v>563</v>
      </c>
      <c r="B223" s="100" t="s">
        <v>564</v>
      </c>
      <c r="C223" s="100" t="s">
        <v>187</v>
      </c>
      <c r="D223" s="100" t="s">
        <v>26</v>
      </c>
      <c r="E223" s="100" t="s">
        <v>54</v>
      </c>
      <c r="F223" s="100" t="s">
        <v>80</v>
      </c>
      <c r="G223" s="100" t="s">
        <v>80</v>
      </c>
      <c r="H223" s="100" t="s">
        <v>80</v>
      </c>
      <c r="I223" s="100" t="s">
        <v>80</v>
      </c>
      <c r="J223" s="100" t="s">
        <v>565</v>
      </c>
      <c r="K223" s="100" t="s">
        <v>86</v>
      </c>
    </row>
    <row r="224" spans="1:11" x14ac:dyDescent="0.25">
      <c r="A224" s="100" t="s">
        <v>566</v>
      </c>
      <c r="B224" s="100" t="s">
        <v>567</v>
      </c>
      <c r="C224" s="100" t="s">
        <v>187</v>
      </c>
      <c r="D224" s="100" t="s">
        <v>26</v>
      </c>
      <c r="E224" s="100" t="s">
        <v>54</v>
      </c>
      <c r="F224" s="100" t="s">
        <v>80</v>
      </c>
      <c r="G224" s="100" t="s">
        <v>80</v>
      </c>
      <c r="H224" s="100" t="s">
        <v>80</v>
      </c>
      <c r="I224" s="100" t="s">
        <v>80</v>
      </c>
      <c r="J224" s="100" t="s">
        <v>90</v>
      </c>
      <c r="K224" s="100" t="s">
        <v>189</v>
      </c>
    </row>
    <row r="225" spans="1:11" x14ac:dyDescent="0.25">
      <c r="A225" s="100" t="s">
        <v>568</v>
      </c>
      <c r="B225" s="100" t="s">
        <v>569</v>
      </c>
      <c r="C225" s="100" t="s">
        <v>187</v>
      </c>
      <c r="D225" s="100" t="s">
        <v>26</v>
      </c>
      <c r="E225" s="100" t="s">
        <v>54</v>
      </c>
      <c r="F225" s="100" t="s">
        <v>80</v>
      </c>
      <c r="G225" s="100" t="s">
        <v>80</v>
      </c>
      <c r="H225" s="100" t="s">
        <v>80</v>
      </c>
      <c r="I225" s="100" t="s">
        <v>80</v>
      </c>
      <c r="J225" s="100" t="s">
        <v>273</v>
      </c>
      <c r="K225" s="100" t="s">
        <v>189</v>
      </c>
    </row>
    <row r="226" spans="1:11" x14ac:dyDescent="0.25">
      <c r="A226" s="100" t="s">
        <v>570</v>
      </c>
      <c r="B226" s="100" t="s">
        <v>571</v>
      </c>
      <c r="C226" s="100" t="s">
        <v>187</v>
      </c>
      <c r="D226" s="100" t="s">
        <v>26</v>
      </c>
      <c r="E226" s="100" t="s">
        <v>54</v>
      </c>
      <c r="F226" s="100" t="s">
        <v>80</v>
      </c>
      <c r="G226" s="100" t="s">
        <v>80</v>
      </c>
      <c r="H226" s="100" t="s">
        <v>80</v>
      </c>
      <c r="I226" s="100" t="s">
        <v>80</v>
      </c>
      <c r="J226" s="100" t="s">
        <v>93</v>
      </c>
      <c r="K226" s="100" t="s">
        <v>86</v>
      </c>
    </row>
    <row r="227" spans="1:11" x14ac:dyDescent="0.25">
      <c r="A227" s="100" t="s">
        <v>572</v>
      </c>
      <c r="B227" s="100" t="s">
        <v>573</v>
      </c>
      <c r="C227" s="100" t="s">
        <v>187</v>
      </c>
      <c r="D227" s="100" t="s">
        <v>26</v>
      </c>
      <c r="E227" s="100" t="s">
        <v>54</v>
      </c>
      <c r="F227" s="100" t="s">
        <v>80</v>
      </c>
      <c r="G227" s="100" t="s">
        <v>80</v>
      </c>
      <c r="H227" s="100" t="s">
        <v>80</v>
      </c>
      <c r="I227" s="100" t="s">
        <v>80</v>
      </c>
      <c r="J227" s="100" t="s">
        <v>93</v>
      </c>
      <c r="K227" s="100" t="s">
        <v>86</v>
      </c>
    </row>
    <row r="228" spans="1:11" x14ac:dyDescent="0.25">
      <c r="A228" s="100" t="s">
        <v>574</v>
      </c>
      <c r="B228" s="100" t="s">
        <v>575</v>
      </c>
      <c r="C228" s="100" t="s">
        <v>187</v>
      </c>
      <c r="D228" s="100" t="s">
        <v>26</v>
      </c>
      <c r="E228" s="100" t="s">
        <v>54</v>
      </c>
      <c r="F228" s="100" t="s">
        <v>80</v>
      </c>
      <c r="G228" s="100" t="s">
        <v>80</v>
      </c>
      <c r="H228" s="100" t="s">
        <v>80</v>
      </c>
      <c r="I228" s="100" t="s">
        <v>80</v>
      </c>
      <c r="J228" s="100" t="s">
        <v>90</v>
      </c>
      <c r="K228" s="100" t="s">
        <v>86</v>
      </c>
    </row>
    <row r="229" spans="1:11" x14ac:dyDescent="0.25">
      <c r="A229" s="100" t="s">
        <v>576</v>
      </c>
      <c r="B229" s="100" t="s">
        <v>577</v>
      </c>
      <c r="C229" s="100" t="s">
        <v>187</v>
      </c>
      <c r="D229" s="100" t="s">
        <v>26</v>
      </c>
      <c r="E229" s="100" t="s">
        <v>54</v>
      </c>
      <c r="F229" s="100" t="s">
        <v>80</v>
      </c>
      <c r="G229" s="100" t="s">
        <v>80</v>
      </c>
      <c r="H229" s="100" t="s">
        <v>80</v>
      </c>
      <c r="I229" s="100" t="s">
        <v>80</v>
      </c>
      <c r="J229" s="100" t="s">
        <v>544</v>
      </c>
      <c r="K229" s="100" t="s">
        <v>86</v>
      </c>
    </row>
    <row r="230" spans="1:11" x14ac:dyDescent="0.25">
      <c r="A230" s="100" t="s">
        <v>578</v>
      </c>
      <c r="B230" s="100" t="s">
        <v>579</v>
      </c>
      <c r="C230" s="100" t="s">
        <v>187</v>
      </c>
      <c r="D230" s="100" t="s">
        <v>26</v>
      </c>
      <c r="E230" s="100" t="s">
        <v>54</v>
      </c>
      <c r="F230" s="100" t="s">
        <v>80</v>
      </c>
      <c r="G230" s="100" t="s">
        <v>80</v>
      </c>
      <c r="H230" s="100" t="s">
        <v>80</v>
      </c>
      <c r="I230" s="100" t="s">
        <v>80</v>
      </c>
      <c r="J230" s="100" t="s">
        <v>580</v>
      </c>
      <c r="K230" s="100" t="s">
        <v>86</v>
      </c>
    </row>
    <row r="231" spans="1:11" x14ac:dyDescent="0.25">
      <c r="A231" s="100" t="s">
        <v>581</v>
      </c>
      <c r="B231" s="100" t="s">
        <v>582</v>
      </c>
      <c r="C231" s="100" t="s">
        <v>187</v>
      </c>
      <c r="D231" s="100" t="s">
        <v>26</v>
      </c>
      <c r="E231" s="100" t="s">
        <v>54</v>
      </c>
      <c r="F231" s="100" t="s">
        <v>80</v>
      </c>
      <c r="G231" s="100" t="s">
        <v>80</v>
      </c>
      <c r="H231" s="100" t="s">
        <v>80</v>
      </c>
      <c r="I231" s="100" t="s">
        <v>80</v>
      </c>
      <c r="J231" s="100" t="s">
        <v>90</v>
      </c>
      <c r="K231" s="100" t="s">
        <v>86</v>
      </c>
    </row>
    <row r="232" spans="1:11" x14ac:dyDescent="0.25">
      <c r="A232" s="100" t="s">
        <v>583</v>
      </c>
      <c r="B232" s="100" t="s">
        <v>584</v>
      </c>
      <c r="C232" s="100" t="s">
        <v>187</v>
      </c>
      <c r="D232" s="100" t="s">
        <v>26</v>
      </c>
      <c r="E232" s="100" t="s">
        <v>54</v>
      </c>
      <c r="F232" s="100" t="s">
        <v>80</v>
      </c>
      <c r="G232" s="100" t="s">
        <v>80</v>
      </c>
      <c r="H232" s="100" t="s">
        <v>80</v>
      </c>
      <c r="I232" s="100" t="s">
        <v>80</v>
      </c>
      <c r="J232" s="100" t="s">
        <v>93</v>
      </c>
      <c r="K232" s="100" t="s">
        <v>113</v>
      </c>
    </row>
    <row r="233" spans="1:11" x14ac:dyDescent="0.25">
      <c r="A233" s="100" t="s">
        <v>585</v>
      </c>
      <c r="B233" s="100" t="s">
        <v>586</v>
      </c>
      <c r="C233" s="100" t="s">
        <v>187</v>
      </c>
      <c r="D233" s="100" t="s">
        <v>26</v>
      </c>
      <c r="E233" s="100" t="s">
        <v>54</v>
      </c>
      <c r="F233" s="100" t="s">
        <v>80</v>
      </c>
      <c r="G233" s="100" t="s">
        <v>80</v>
      </c>
      <c r="H233" s="100" t="s">
        <v>80</v>
      </c>
      <c r="I233" s="100" t="s">
        <v>80</v>
      </c>
      <c r="J233" s="100" t="s">
        <v>93</v>
      </c>
      <c r="K233" s="100" t="s">
        <v>113</v>
      </c>
    </row>
    <row r="234" spans="1:11" x14ac:dyDescent="0.25">
      <c r="A234" s="100" t="s">
        <v>587</v>
      </c>
      <c r="B234" s="100" t="s">
        <v>588</v>
      </c>
      <c r="C234" s="100" t="s">
        <v>187</v>
      </c>
      <c r="D234" s="100" t="s">
        <v>26</v>
      </c>
      <c r="E234" s="100" t="s">
        <v>54</v>
      </c>
      <c r="F234" s="100" t="s">
        <v>80</v>
      </c>
      <c r="G234" s="100" t="s">
        <v>80</v>
      </c>
      <c r="H234" s="100" t="s">
        <v>80</v>
      </c>
      <c r="I234" s="100" t="s">
        <v>80</v>
      </c>
      <c r="J234" s="100" t="s">
        <v>273</v>
      </c>
      <c r="K234" s="100" t="s">
        <v>189</v>
      </c>
    </row>
    <row r="235" spans="1:11" x14ac:dyDescent="0.25">
      <c r="A235" s="100" t="s">
        <v>1513</v>
      </c>
      <c r="B235" s="100" t="s">
        <v>1514</v>
      </c>
      <c r="C235" s="100" t="s">
        <v>187</v>
      </c>
      <c r="D235" s="100" t="s">
        <v>26</v>
      </c>
      <c r="E235" s="100" t="s">
        <v>54</v>
      </c>
      <c r="F235" s="100" t="s">
        <v>80</v>
      </c>
      <c r="G235" s="100" t="s">
        <v>80</v>
      </c>
      <c r="H235" s="100" t="s">
        <v>80</v>
      </c>
      <c r="I235" s="100" t="s">
        <v>80</v>
      </c>
      <c r="J235" s="100" t="s">
        <v>1508</v>
      </c>
      <c r="K235" s="100" t="s">
        <v>86</v>
      </c>
    </row>
    <row r="236" spans="1:11" x14ac:dyDescent="0.25">
      <c r="A236" s="100" t="s">
        <v>589</v>
      </c>
      <c r="B236" s="100" t="s">
        <v>590</v>
      </c>
      <c r="C236" s="100" t="s">
        <v>187</v>
      </c>
      <c r="D236" s="100" t="s">
        <v>26</v>
      </c>
      <c r="E236" s="100" t="s">
        <v>54</v>
      </c>
      <c r="F236" s="100" t="s">
        <v>80</v>
      </c>
      <c r="G236" s="100" t="s">
        <v>80</v>
      </c>
      <c r="H236" s="100" t="s">
        <v>80</v>
      </c>
      <c r="I236" s="100" t="s">
        <v>80</v>
      </c>
      <c r="J236" s="100" t="s">
        <v>90</v>
      </c>
      <c r="K236" s="100" t="s">
        <v>86</v>
      </c>
    </row>
    <row r="237" spans="1:11" x14ac:dyDescent="0.25">
      <c r="A237" s="100" t="s">
        <v>591</v>
      </c>
      <c r="B237" s="100" t="s">
        <v>592</v>
      </c>
      <c r="C237" s="100" t="s">
        <v>187</v>
      </c>
      <c r="D237" s="100" t="s">
        <v>26</v>
      </c>
      <c r="E237" s="100" t="s">
        <v>54</v>
      </c>
      <c r="F237" s="100" t="s">
        <v>80</v>
      </c>
      <c r="G237" s="100" t="s">
        <v>80</v>
      </c>
      <c r="H237" s="100" t="s">
        <v>80</v>
      </c>
      <c r="I237" s="100" t="s">
        <v>80</v>
      </c>
      <c r="J237" s="100" t="s">
        <v>593</v>
      </c>
      <c r="K237" s="100" t="s">
        <v>86</v>
      </c>
    </row>
    <row r="238" spans="1:11" x14ac:dyDescent="0.25">
      <c r="A238" s="100" t="s">
        <v>594</v>
      </c>
      <c r="B238" s="100" t="s">
        <v>595</v>
      </c>
      <c r="C238" s="100" t="s">
        <v>187</v>
      </c>
      <c r="D238" s="100" t="s">
        <v>26</v>
      </c>
      <c r="E238" s="100" t="s">
        <v>54</v>
      </c>
      <c r="F238" s="100" t="s">
        <v>80</v>
      </c>
      <c r="G238" s="100" t="s">
        <v>80</v>
      </c>
      <c r="H238" s="100" t="s">
        <v>80</v>
      </c>
      <c r="I238" s="100" t="s">
        <v>80</v>
      </c>
      <c r="J238" s="100" t="s">
        <v>90</v>
      </c>
      <c r="K238" s="100" t="s">
        <v>86</v>
      </c>
    </row>
    <row r="239" spans="1:11" x14ac:dyDescent="0.25">
      <c r="A239" s="100" t="s">
        <v>596</v>
      </c>
      <c r="B239" s="100" t="s">
        <v>597</v>
      </c>
      <c r="C239" s="100" t="s">
        <v>187</v>
      </c>
      <c r="D239" s="100" t="s">
        <v>26</v>
      </c>
      <c r="E239" s="100" t="s">
        <v>54</v>
      </c>
      <c r="F239" s="100" t="s">
        <v>80</v>
      </c>
      <c r="G239" s="100" t="s">
        <v>80</v>
      </c>
      <c r="H239" s="100" t="s">
        <v>80</v>
      </c>
      <c r="I239" s="100" t="s">
        <v>80</v>
      </c>
      <c r="J239" s="100" t="s">
        <v>273</v>
      </c>
      <c r="K239" s="100" t="s">
        <v>189</v>
      </c>
    </row>
    <row r="240" spans="1:11" x14ac:dyDescent="0.25">
      <c r="A240" s="100" t="s">
        <v>598</v>
      </c>
      <c r="B240" s="100" t="s">
        <v>599</v>
      </c>
      <c r="C240" s="100" t="s">
        <v>187</v>
      </c>
      <c r="D240" s="100" t="s">
        <v>26</v>
      </c>
      <c r="E240" s="100" t="s">
        <v>54</v>
      </c>
      <c r="F240" s="100" t="s">
        <v>80</v>
      </c>
      <c r="G240" s="100" t="s">
        <v>80</v>
      </c>
      <c r="H240" s="100" t="s">
        <v>80</v>
      </c>
      <c r="I240" s="100" t="s">
        <v>80</v>
      </c>
      <c r="J240" s="100" t="s">
        <v>90</v>
      </c>
      <c r="K240" s="100" t="s">
        <v>189</v>
      </c>
    </row>
    <row r="241" spans="1:11" x14ac:dyDescent="0.25">
      <c r="A241" s="100" t="s">
        <v>600</v>
      </c>
      <c r="B241" s="100" t="s">
        <v>601</v>
      </c>
      <c r="C241" s="100" t="s">
        <v>187</v>
      </c>
      <c r="D241" s="100" t="s">
        <v>26</v>
      </c>
      <c r="E241" s="100" t="s">
        <v>54</v>
      </c>
      <c r="F241" s="100" t="s">
        <v>80</v>
      </c>
      <c r="G241" s="100" t="s">
        <v>80</v>
      </c>
      <c r="H241" s="100" t="s">
        <v>80</v>
      </c>
      <c r="I241" s="100" t="s">
        <v>80</v>
      </c>
      <c r="J241" s="100" t="s">
        <v>273</v>
      </c>
      <c r="K241" s="100" t="s">
        <v>189</v>
      </c>
    </row>
    <row r="242" spans="1:11" x14ac:dyDescent="0.25">
      <c r="A242" s="100" t="s">
        <v>602</v>
      </c>
      <c r="B242" s="100" t="s">
        <v>603</v>
      </c>
      <c r="C242" s="100" t="s">
        <v>187</v>
      </c>
      <c r="D242" s="100" t="s">
        <v>26</v>
      </c>
      <c r="E242" s="100" t="s">
        <v>54</v>
      </c>
      <c r="F242" s="100" t="s">
        <v>80</v>
      </c>
      <c r="G242" s="100" t="s">
        <v>80</v>
      </c>
      <c r="H242" s="100" t="s">
        <v>80</v>
      </c>
      <c r="I242" s="100" t="s">
        <v>80</v>
      </c>
      <c r="J242" s="100" t="s">
        <v>93</v>
      </c>
      <c r="K242" s="100" t="s">
        <v>189</v>
      </c>
    </row>
    <row r="243" spans="1:11" x14ac:dyDescent="0.25">
      <c r="A243" s="100" t="s">
        <v>604</v>
      </c>
      <c r="B243" s="100" t="s">
        <v>605</v>
      </c>
      <c r="C243" s="100" t="s">
        <v>187</v>
      </c>
      <c r="D243" s="100" t="s">
        <v>26</v>
      </c>
      <c r="E243" s="100" t="s">
        <v>54</v>
      </c>
      <c r="F243" s="100" t="s">
        <v>80</v>
      </c>
      <c r="G243" s="100" t="s">
        <v>80</v>
      </c>
      <c r="H243" s="100" t="s">
        <v>80</v>
      </c>
      <c r="I243" s="100" t="s">
        <v>80</v>
      </c>
      <c r="J243" s="100" t="s">
        <v>85</v>
      </c>
      <c r="K243" s="100" t="s">
        <v>86</v>
      </c>
    </row>
    <row r="244" spans="1:11" x14ac:dyDescent="0.25">
      <c r="A244" s="100" t="s">
        <v>606</v>
      </c>
      <c r="B244" s="100" t="s">
        <v>607</v>
      </c>
      <c r="C244" s="100" t="s">
        <v>187</v>
      </c>
      <c r="D244" s="100" t="s">
        <v>26</v>
      </c>
      <c r="E244" s="100" t="s">
        <v>54</v>
      </c>
      <c r="F244" s="100" t="s">
        <v>80</v>
      </c>
      <c r="G244" s="100" t="s">
        <v>80</v>
      </c>
      <c r="H244" s="100" t="s">
        <v>80</v>
      </c>
      <c r="I244" s="100" t="s">
        <v>80</v>
      </c>
      <c r="J244" s="100" t="s">
        <v>85</v>
      </c>
      <c r="K244" s="100" t="s">
        <v>86</v>
      </c>
    </row>
    <row r="245" spans="1:11" x14ac:dyDescent="0.25">
      <c r="A245" s="100" t="s">
        <v>608</v>
      </c>
      <c r="B245" s="100" t="s">
        <v>609</v>
      </c>
      <c r="C245" s="100" t="s">
        <v>187</v>
      </c>
      <c r="D245" s="100" t="s">
        <v>26</v>
      </c>
      <c r="E245" s="100" t="s">
        <v>54</v>
      </c>
      <c r="F245" s="100" t="s">
        <v>80</v>
      </c>
      <c r="G245" s="100" t="s">
        <v>80</v>
      </c>
      <c r="H245" s="100" t="s">
        <v>80</v>
      </c>
      <c r="I245" s="100" t="s">
        <v>80</v>
      </c>
      <c r="J245" s="100" t="s">
        <v>273</v>
      </c>
      <c r="K245" s="100" t="s">
        <v>189</v>
      </c>
    </row>
    <row r="246" spans="1:11" x14ac:dyDescent="0.25">
      <c r="A246" s="100" t="s">
        <v>610</v>
      </c>
      <c r="B246" s="100" t="s">
        <v>611</v>
      </c>
      <c r="C246" s="100" t="s">
        <v>187</v>
      </c>
      <c r="D246" s="100" t="s">
        <v>26</v>
      </c>
      <c r="E246" s="100" t="s">
        <v>54</v>
      </c>
      <c r="F246" s="100" t="s">
        <v>80</v>
      </c>
      <c r="G246" s="100" t="s">
        <v>80</v>
      </c>
      <c r="H246" s="100" t="s">
        <v>80</v>
      </c>
      <c r="I246" s="100" t="s">
        <v>80</v>
      </c>
      <c r="J246" s="100" t="s">
        <v>612</v>
      </c>
      <c r="K246" s="100" t="s">
        <v>86</v>
      </c>
    </row>
    <row r="247" spans="1:11" x14ac:dyDescent="0.25">
      <c r="A247" s="100" t="s">
        <v>613</v>
      </c>
      <c r="B247" s="100" t="s">
        <v>614</v>
      </c>
      <c r="C247" s="100" t="s">
        <v>187</v>
      </c>
      <c r="D247" s="100" t="s">
        <v>26</v>
      </c>
      <c r="E247" s="100" t="s">
        <v>54</v>
      </c>
      <c r="F247" s="100" t="s">
        <v>80</v>
      </c>
      <c r="G247" s="100" t="s">
        <v>80</v>
      </c>
      <c r="H247" s="100" t="s">
        <v>80</v>
      </c>
      <c r="I247" s="100" t="s">
        <v>80</v>
      </c>
      <c r="J247" s="100" t="s">
        <v>120</v>
      </c>
      <c r="K247" s="100" t="s">
        <v>86</v>
      </c>
    </row>
    <row r="248" spans="1:11" x14ac:dyDescent="0.25">
      <c r="A248" s="100" t="s">
        <v>615</v>
      </c>
      <c r="B248" s="100" t="s">
        <v>616</v>
      </c>
      <c r="C248" s="100" t="s">
        <v>187</v>
      </c>
      <c r="D248" s="100" t="s">
        <v>26</v>
      </c>
      <c r="E248" s="100" t="s">
        <v>54</v>
      </c>
      <c r="F248" s="100" t="s">
        <v>80</v>
      </c>
      <c r="G248" s="100" t="s">
        <v>80</v>
      </c>
      <c r="H248" s="100" t="s">
        <v>80</v>
      </c>
      <c r="I248" s="100" t="s">
        <v>80</v>
      </c>
      <c r="J248" s="100" t="s">
        <v>90</v>
      </c>
      <c r="K248" s="100" t="s">
        <v>86</v>
      </c>
    </row>
    <row r="249" spans="1:11" x14ac:dyDescent="0.25">
      <c r="A249" s="100" t="s">
        <v>617</v>
      </c>
      <c r="B249" s="100" t="s">
        <v>618</v>
      </c>
      <c r="C249" s="100" t="s">
        <v>187</v>
      </c>
      <c r="D249" s="100" t="s">
        <v>26</v>
      </c>
      <c r="E249" s="100" t="s">
        <v>54</v>
      </c>
      <c r="F249" s="100" t="s">
        <v>80</v>
      </c>
      <c r="G249" s="100" t="s">
        <v>80</v>
      </c>
      <c r="H249" s="100" t="s">
        <v>80</v>
      </c>
      <c r="I249" s="100" t="s">
        <v>80</v>
      </c>
      <c r="J249" s="100" t="s">
        <v>90</v>
      </c>
      <c r="K249" s="100" t="s">
        <v>86</v>
      </c>
    </row>
    <row r="250" spans="1:11" x14ac:dyDescent="0.25">
      <c r="A250" s="100" t="s">
        <v>619</v>
      </c>
      <c r="B250" s="100" t="s">
        <v>620</v>
      </c>
      <c r="C250" s="100" t="s">
        <v>187</v>
      </c>
      <c r="D250" s="100" t="s">
        <v>26</v>
      </c>
      <c r="E250" s="100" t="s">
        <v>54</v>
      </c>
      <c r="F250" s="100" t="s">
        <v>80</v>
      </c>
      <c r="G250" s="100" t="s">
        <v>80</v>
      </c>
      <c r="H250" s="100" t="s">
        <v>80</v>
      </c>
      <c r="I250" s="100" t="s">
        <v>80</v>
      </c>
      <c r="J250" s="100" t="s">
        <v>90</v>
      </c>
      <c r="K250" s="100" t="s">
        <v>189</v>
      </c>
    </row>
    <row r="251" spans="1:11" x14ac:dyDescent="0.25">
      <c r="A251" s="100" t="s">
        <v>621</v>
      </c>
      <c r="B251" s="100" t="s">
        <v>622</v>
      </c>
      <c r="C251" s="100" t="s">
        <v>187</v>
      </c>
      <c r="D251" s="100" t="s">
        <v>26</v>
      </c>
      <c r="E251" s="100" t="s">
        <v>54</v>
      </c>
      <c r="F251" s="100" t="s">
        <v>80</v>
      </c>
      <c r="G251" s="100" t="s">
        <v>80</v>
      </c>
      <c r="H251" s="100" t="s">
        <v>80</v>
      </c>
      <c r="I251" s="100" t="s">
        <v>80</v>
      </c>
      <c r="J251" s="100" t="s">
        <v>198</v>
      </c>
      <c r="K251" s="100" t="s">
        <v>86</v>
      </c>
    </row>
    <row r="252" spans="1:11" x14ac:dyDescent="0.25">
      <c r="A252" s="100" t="s">
        <v>623</v>
      </c>
      <c r="B252" s="100" t="s">
        <v>624</v>
      </c>
      <c r="C252" s="100" t="s">
        <v>187</v>
      </c>
      <c r="D252" s="100" t="s">
        <v>26</v>
      </c>
      <c r="E252" s="100" t="s">
        <v>54</v>
      </c>
      <c r="F252" s="100" t="s">
        <v>80</v>
      </c>
      <c r="G252" s="100" t="s">
        <v>80</v>
      </c>
      <c r="H252" s="100" t="s">
        <v>80</v>
      </c>
      <c r="I252" s="100" t="s">
        <v>80</v>
      </c>
      <c r="J252" s="100" t="s">
        <v>256</v>
      </c>
      <c r="K252" s="100" t="s">
        <v>86</v>
      </c>
    </row>
    <row r="253" spans="1:11" x14ac:dyDescent="0.25">
      <c r="A253" s="100" t="s">
        <v>625</v>
      </c>
      <c r="B253" s="100" t="s">
        <v>626</v>
      </c>
      <c r="C253" s="100" t="s">
        <v>187</v>
      </c>
      <c r="D253" s="100" t="s">
        <v>26</v>
      </c>
      <c r="E253" s="100" t="s">
        <v>54</v>
      </c>
      <c r="F253" s="100" t="s">
        <v>80</v>
      </c>
      <c r="G253" s="100" t="s">
        <v>80</v>
      </c>
      <c r="H253" s="100" t="s">
        <v>80</v>
      </c>
      <c r="I253" s="100" t="s">
        <v>80</v>
      </c>
      <c r="J253" s="100" t="s">
        <v>627</v>
      </c>
      <c r="K253" s="100" t="s">
        <v>86</v>
      </c>
    </row>
    <row r="254" spans="1:11" x14ac:dyDescent="0.25">
      <c r="A254" s="100" t="s">
        <v>628</v>
      </c>
      <c r="B254" s="100" t="s">
        <v>629</v>
      </c>
      <c r="C254" s="100" t="s">
        <v>187</v>
      </c>
      <c r="D254" s="100" t="s">
        <v>26</v>
      </c>
      <c r="E254" s="100" t="s">
        <v>54</v>
      </c>
      <c r="F254" s="100" t="s">
        <v>80</v>
      </c>
      <c r="G254" s="100" t="s">
        <v>80</v>
      </c>
      <c r="H254" s="100" t="s">
        <v>80</v>
      </c>
      <c r="I254" s="100" t="s">
        <v>80</v>
      </c>
      <c r="J254" s="100" t="s">
        <v>630</v>
      </c>
      <c r="K254" s="100" t="s">
        <v>86</v>
      </c>
    </row>
    <row r="255" spans="1:11" x14ac:dyDescent="0.25">
      <c r="A255" s="100" t="s">
        <v>631</v>
      </c>
      <c r="B255" s="100" t="s">
        <v>632</v>
      </c>
      <c r="C255" s="100" t="s">
        <v>187</v>
      </c>
      <c r="D255" s="100" t="s">
        <v>26</v>
      </c>
      <c r="E255" s="100" t="s">
        <v>54</v>
      </c>
      <c r="F255" s="100" t="s">
        <v>80</v>
      </c>
      <c r="G255" s="100" t="s">
        <v>80</v>
      </c>
      <c r="H255" s="100" t="s">
        <v>80</v>
      </c>
      <c r="I255" s="100" t="s">
        <v>80</v>
      </c>
      <c r="J255" s="100" t="s">
        <v>633</v>
      </c>
      <c r="K255" s="100" t="s">
        <v>86</v>
      </c>
    </row>
    <row r="256" spans="1:11" x14ac:dyDescent="0.25">
      <c r="A256" s="100" t="s">
        <v>634</v>
      </c>
      <c r="B256" s="100" t="s">
        <v>635</v>
      </c>
      <c r="C256" s="100" t="s">
        <v>187</v>
      </c>
      <c r="D256" s="100" t="s">
        <v>26</v>
      </c>
      <c r="E256" s="100" t="s">
        <v>54</v>
      </c>
      <c r="F256" s="100" t="s">
        <v>80</v>
      </c>
      <c r="G256" s="100" t="s">
        <v>80</v>
      </c>
      <c r="H256" s="100" t="s">
        <v>80</v>
      </c>
      <c r="I256" s="100" t="s">
        <v>80</v>
      </c>
      <c r="J256" s="100" t="s">
        <v>237</v>
      </c>
      <c r="K256" s="100" t="s">
        <v>86</v>
      </c>
    </row>
    <row r="257" spans="1:11" x14ac:dyDescent="0.25">
      <c r="A257" s="100" t="s">
        <v>636</v>
      </c>
      <c r="B257" s="100" t="s">
        <v>637</v>
      </c>
      <c r="C257" s="100" t="s">
        <v>187</v>
      </c>
      <c r="D257" s="100" t="s">
        <v>26</v>
      </c>
      <c r="E257" s="100" t="s">
        <v>54</v>
      </c>
      <c r="F257" s="100" t="s">
        <v>80</v>
      </c>
      <c r="G257" s="100" t="s">
        <v>80</v>
      </c>
      <c r="H257" s="100" t="s">
        <v>80</v>
      </c>
      <c r="I257" s="100" t="s">
        <v>80</v>
      </c>
      <c r="J257" s="100" t="s">
        <v>90</v>
      </c>
      <c r="K257" s="100" t="s">
        <v>86</v>
      </c>
    </row>
    <row r="258" spans="1:11" x14ac:dyDescent="0.25">
      <c r="A258" s="100" t="s">
        <v>638</v>
      </c>
      <c r="B258" s="100" t="s">
        <v>21</v>
      </c>
      <c r="C258" s="100" t="s">
        <v>187</v>
      </c>
      <c r="D258" s="100" t="s">
        <v>26</v>
      </c>
      <c r="E258" s="100" t="s">
        <v>54</v>
      </c>
      <c r="F258" s="100" t="s">
        <v>80</v>
      </c>
      <c r="G258" s="100" t="s">
        <v>80</v>
      </c>
      <c r="H258" s="100" t="s">
        <v>80</v>
      </c>
      <c r="I258" s="100" t="s">
        <v>80</v>
      </c>
      <c r="J258" s="100" t="s">
        <v>85</v>
      </c>
      <c r="K258" s="100" t="s">
        <v>86</v>
      </c>
    </row>
    <row r="259" spans="1:11" x14ac:dyDescent="0.25">
      <c r="A259" s="100" t="s">
        <v>639</v>
      </c>
      <c r="B259" s="100" t="s">
        <v>640</v>
      </c>
      <c r="C259" s="100" t="s">
        <v>187</v>
      </c>
      <c r="D259" s="100" t="s">
        <v>26</v>
      </c>
      <c r="E259" s="100" t="s">
        <v>54</v>
      </c>
      <c r="F259" s="100" t="s">
        <v>80</v>
      </c>
      <c r="G259" s="100" t="s">
        <v>80</v>
      </c>
      <c r="H259" s="100" t="s">
        <v>80</v>
      </c>
      <c r="I259" s="100" t="s">
        <v>80</v>
      </c>
      <c r="J259" s="100" t="s">
        <v>633</v>
      </c>
      <c r="K259" s="100" t="s">
        <v>86</v>
      </c>
    </row>
    <row r="260" spans="1:11" x14ac:dyDescent="0.25">
      <c r="A260" s="100" t="s">
        <v>641</v>
      </c>
      <c r="B260" s="100" t="s">
        <v>642</v>
      </c>
      <c r="C260" s="100" t="s">
        <v>187</v>
      </c>
      <c r="D260" s="100" t="s">
        <v>26</v>
      </c>
      <c r="E260" s="100" t="s">
        <v>54</v>
      </c>
      <c r="F260" s="100" t="s">
        <v>80</v>
      </c>
      <c r="G260" s="100" t="s">
        <v>80</v>
      </c>
      <c r="H260" s="100" t="s">
        <v>80</v>
      </c>
      <c r="I260" s="100" t="s">
        <v>80</v>
      </c>
      <c r="J260" s="100" t="s">
        <v>270</v>
      </c>
      <c r="K260" s="100" t="s">
        <v>86</v>
      </c>
    </row>
    <row r="261" spans="1:11" x14ac:dyDescent="0.25">
      <c r="A261" s="100" t="s">
        <v>643</v>
      </c>
      <c r="B261" s="100" t="s">
        <v>644</v>
      </c>
      <c r="C261" s="100" t="s">
        <v>187</v>
      </c>
      <c r="D261" s="100" t="s">
        <v>26</v>
      </c>
      <c r="E261" s="100" t="s">
        <v>54</v>
      </c>
      <c r="F261" s="100" t="s">
        <v>80</v>
      </c>
      <c r="G261" s="100" t="s">
        <v>80</v>
      </c>
      <c r="H261" s="100" t="s">
        <v>80</v>
      </c>
      <c r="I261" s="100" t="s">
        <v>80</v>
      </c>
      <c r="J261" s="100" t="s">
        <v>270</v>
      </c>
      <c r="K261" s="100" t="s">
        <v>86</v>
      </c>
    </row>
    <row r="262" spans="1:11" x14ac:dyDescent="0.25">
      <c r="A262" s="100" t="s">
        <v>645</v>
      </c>
      <c r="B262" s="100" t="s">
        <v>646</v>
      </c>
      <c r="C262" s="100" t="s">
        <v>187</v>
      </c>
      <c r="D262" s="100" t="s">
        <v>26</v>
      </c>
      <c r="E262" s="100" t="s">
        <v>54</v>
      </c>
      <c r="F262" s="100" t="s">
        <v>80</v>
      </c>
      <c r="G262" s="100" t="s">
        <v>80</v>
      </c>
      <c r="H262" s="100" t="s">
        <v>80</v>
      </c>
      <c r="I262" s="100" t="s">
        <v>80</v>
      </c>
      <c r="J262" s="100" t="s">
        <v>647</v>
      </c>
      <c r="K262" s="100" t="s">
        <v>86</v>
      </c>
    </row>
    <row r="263" spans="1:11" x14ac:dyDescent="0.25">
      <c r="A263" s="100" t="s">
        <v>648</v>
      </c>
      <c r="B263" s="100" t="s">
        <v>649</v>
      </c>
      <c r="C263" s="100" t="s">
        <v>187</v>
      </c>
      <c r="D263" s="100" t="s">
        <v>26</v>
      </c>
      <c r="E263" s="100" t="s">
        <v>54</v>
      </c>
      <c r="F263" s="100" t="s">
        <v>80</v>
      </c>
      <c r="G263" s="100" t="s">
        <v>80</v>
      </c>
      <c r="H263" s="100" t="s">
        <v>80</v>
      </c>
      <c r="I263" s="100" t="s">
        <v>80</v>
      </c>
      <c r="J263" s="100" t="s">
        <v>90</v>
      </c>
      <c r="K263" s="100" t="s">
        <v>86</v>
      </c>
    </row>
    <row r="264" spans="1:11" x14ac:dyDescent="0.25">
      <c r="A264" s="100" t="s">
        <v>650</v>
      </c>
      <c r="B264" s="100" t="s">
        <v>651</v>
      </c>
      <c r="C264" s="100" t="s">
        <v>187</v>
      </c>
      <c r="D264" s="100" t="s">
        <v>26</v>
      </c>
      <c r="E264" s="100" t="s">
        <v>54</v>
      </c>
      <c r="F264" s="100" t="s">
        <v>80</v>
      </c>
      <c r="G264" s="100" t="s">
        <v>80</v>
      </c>
      <c r="H264" s="100" t="s">
        <v>80</v>
      </c>
      <c r="I264" s="100" t="s">
        <v>80</v>
      </c>
      <c r="J264" s="100" t="s">
        <v>612</v>
      </c>
      <c r="K264" s="100" t="s">
        <v>86</v>
      </c>
    </row>
    <row r="265" spans="1:11" x14ac:dyDescent="0.25">
      <c r="A265" s="100" t="s">
        <v>652</v>
      </c>
      <c r="B265" s="100" t="s">
        <v>653</v>
      </c>
      <c r="C265" s="100" t="s">
        <v>187</v>
      </c>
      <c r="D265" s="100" t="s">
        <v>26</v>
      </c>
      <c r="E265" s="100" t="s">
        <v>54</v>
      </c>
      <c r="F265" s="100" t="s">
        <v>80</v>
      </c>
      <c r="G265" s="100" t="s">
        <v>80</v>
      </c>
      <c r="H265" s="100" t="s">
        <v>80</v>
      </c>
      <c r="I265" s="100" t="s">
        <v>80</v>
      </c>
      <c r="J265" s="100" t="s">
        <v>90</v>
      </c>
      <c r="K265" s="100" t="s">
        <v>189</v>
      </c>
    </row>
    <row r="266" spans="1:11" x14ac:dyDescent="0.25">
      <c r="A266" s="100" t="s">
        <v>654</v>
      </c>
      <c r="B266" s="100" t="s">
        <v>655</v>
      </c>
      <c r="C266" s="100" t="s">
        <v>187</v>
      </c>
      <c r="D266" s="100" t="s">
        <v>26</v>
      </c>
      <c r="E266" s="100" t="s">
        <v>54</v>
      </c>
      <c r="F266" s="100" t="s">
        <v>80</v>
      </c>
      <c r="G266" s="100" t="s">
        <v>80</v>
      </c>
      <c r="H266" s="100" t="s">
        <v>80</v>
      </c>
      <c r="I266" s="100" t="s">
        <v>80</v>
      </c>
      <c r="J266" s="100" t="s">
        <v>656</v>
      </c>
      <c r="K266" s="100" t="s">
        <v>86</v>
      </c>
    </row>
    <row r="267" spans="1:11" x14ac:dyDescent="0.25">
      <c r="A267" s="100" t="s">
        <v>657</v>
      </c>
      <c r="B267" s="100" t="s">
        <v>658</v>
      </c>
      <c r="C267" s="100" t="s">
        <v>187</v>
      </c>
      <c r="D267" s="100" t="s">
        <v>26</v>
      </c>
      <c r="E267" s="100" t="s">
        <v>54</v>
      </c>
      <c r="F267" s="100" t="s">
        <v>80</v>
      </c>
      <c r="G267" s="100" t="s">
        <v>80</v>
      </c>
      <c r="H267" s="100" t="s">
        <v>80</v>
      </c>
      <c r="I267" s="100" t="s">
        <v>80</v>
      </c>
      <c r="J267" s="100" t="s">
        <v>93</v>
      </c>
      <c r="K267" s="100" t="s">
        <v>86</v>
      </c>
    </row>
    <row r="268" spans="1:11" x14ac:dyDescent="0.25">
      <c r="A268" s="100" t="s">
        <v>659</v>
      </c>
      <c r="B268" s="100" t="s">
        <v>660</v>
      </c>
      <c r="C268" s="100" t="s">
        <v>187</v>
      </c>
      <c r="D268" s="100" t="s">
        <v>26</v>
      </c>
      <c r="E268" s="100" t="s">
        <v>54</v>
      </c>
      <c r="F268" s="100" t="s">
        <v>80</v>
      </c>
      <c r="G268" s="100" t="s">
        <v>80</v>
      </c>
      <c r="H268" s="100" t="s">
        <v>80</v>
      </c>
      <c r="I268" s="100" t="s">
        <v>80</v>
      </c>
      <c r="J268" s="100" t="s">
        <v>656</v>
      </c>
      <c r="K268" s="100" t="s">
        <v>86</v>
      </c>
    </row>
    <row r="269" spans="1:11" x14ac:dyDescent="0.25">
      <c r="A269" s="100" t="s">
        <v>661</v>
      </c>
      <c r="B269" s="100" t="s">
        <v>662</v>
      </c>
      <c r="C269" s="100" t="s">
        <v>187</v>
      </c>
      <c r="D269" s="100" t="s">
        <v>26</v>
      </c>
      <c r="E269" s="100" t="s">
        <v>54</v>
      </c>
      <c r="F269" s="100" t="s">
        <v>80</v>
      </c>
      <c r="G269" s="100" t="s">
        <v>80</v>
      </c>
      <c r="H269" s="100" t="s">
        <v>80</v>
      </c>
      <c r="I269" s="100" t="s">
        <v>80</v>
      </c>
      <c r="J269" s="100" t="s">
        <v>93</v>
      </c>
      <c r="K269" s="100" t="s">
        <v>86</v>
      </c>
    </row>
    <row r="270" spans="1:11" x14ac:dyDescent="0.25">
      <c r="A270" s="100" t="s">
        <v>663</v>
      </c>
      <c r="B270" s="100" t="s">
        <v>664</v>
      </c>
      <c r="C270" s="100" t="s">
        <v>187</v>
      </c>
      <c r="D270" s="100" t="s">
        <v>26</v>
      </c>
      <c r="E270" s="100" t="s">
        <v>54</v>
      </c>
      <c r="F270" s="100" t="s">
        <v>80</v>
      </c>
      <c r="G270" s="100" t="s">
        <v>80</v>
      </c>
      <c r="H270" s="100" t="s">
        <v>80</v>
      </c>
      <c r="I270" s="100" t="s">
        <v>80</v>
      </c>
      <c r="J270" s="100" t="s">
        <v>90</v>
      </c>
      <c r="K270" s="100" t="s">
        <v>86</v>
      </c>
    </row>
    <row r="271" spans="1:11" x14ac:dyDescent="0.25">
      <c r="A271" s="100" t="s">
        <v>665</v>
      </c>
      <c r="B271" s="100" t="s">
        <v>666</v>
      </c>
      <c r="C271" s="100" t="s">
        <v>187</v>
      </c>
      <c r="D271" s="100" t="s">
        <v>26</v>
      </c>
      <c r="E271" s="100" t="s">
        <v>54</v>
      </c>
      <c r="F271" s="100" t="s">
        <v>80</v>
      </c>
      <c r="G271" s="100" t="s">
        <v>80</v>
      </c>
      <c r="H271" s="100" t="s">
        <v>80</v>
      </c>
      <c r="I271" s="100" t="s">
        <v>80</v>
      </c>
      <c r="J271" s="100" t="s">
        <v>170</v>
      </c>
      <c r="K271" s="100" t="s">
        <v>86</v>
      </c>
    </row>
    <row r="272" spans="1:11" x14ac:dyDescent="0.25">
      <c r="A272" s="100" t="s">
        <v>667</v>
      </c>
      <c r="B272" s="100" t="s">
        <v>668</v>
      </c>
      <c r="C272" s="100" t="s">
        <v>187</v>
      </c>
      <c r="D272" s="100" t="s">
        <v>26</v>
      </c>
      <c r="E272" s="100" t="s">
        <v>54</v>
      </c>
      <c r="F272" s="100" t="s">
        <v>80</v>
      </c>
      <c r="G272" s="100" t="s">
        <v>80</v>
      </c>
      <c r="H272" s="100" t="s">
        <v>80</v>
      </c>
      <c r="I272" s="100" t="s">
        <v>80</v>
      </c>
      <c r="J272" s="100" t="s">
        <v>90</v>
      </c>
      <c r="K272" s="100" t="s">
        <v>86</v>
      </c>
    </row>
    <row r="273" spans="1:11" x14ac:dyDescent="0.25">
      <c r="A273" s="100" t="s">
        <v>669</v>
      </c>
      <c r="B273" s="100" t="s">
        <v>670</v>
      </c>
      <c r="C273" s="100" t="s">
        <v>181</v>
      </c>
      <c r="D273" s="100" t="s">
        <v>182</v>
      </c>
      <c r="E273" s="100" t="s">
        <v>54</v>
      </c>
      <c r="F273" s="100" t="s">
        <v>80</v>
      </c>
      <c r="G273" s="100" t="s">
        <v>80</v>
      </c>
      <c r="H273" s="100" t="s">
        <v>80</v>
      </c>
      <c r="I273" s="100" t="s">
        <v>80</v>
      </c>
      <c r="J273" s="100" t="s">
        <v>368</v>
      </c>
      <c r="K273" s="100" t="s">
        <v>86</v>
      </c>
    </row>
    <row r="274" spans="1:11" x14ac:dyDescent="0.25">
      <c r="A274" s="100" t="s">
        <v>671</v>
      </c>
      <c r="B274" s="100" t="s">
        <v>672</v>
      </c>
      <c r="C274" s="100" t="s">
        <v>181</v>
      </c>
      <c r="D274" s="100" t="s">
        <v>182</v>
      </c>
      <c r="E274" s="100" t="s">
        <v>54</v>
      </c>
      <c r="F274" s="100" t="s">
        <v>80</v>
      </c>
      <c r="G274" s="100" t="s">
        <v>80</v>
      </c>
      <c r="H274" s="100" t="s">
        <v>80</v>
      </c>
      <c r="I274" s="100" t="s">
        <v>80</v>
      </c>
      <c r="J274" s="100" t="s">
        <v>368</v>
      </c>
      <c r="K274" s="100" t="s">
        <v>189</v>
      </c>
    </row>
    <row r="275" spans="1:11" x14ac:dyDescent="0.25">
      <c r="A275" s="100" t="s">
        <v>673</v>
      </c>
      <c r="B275" s="100" t="s">
        <v>674</v>
      </c>
      <c r="C275" s="100" t="s">
        <v>181</v>
      </c>
      <c r="D275" s="100" t="s">
        <v>182</v>
      </c>
      <c r="E275" s="100" t="s">
        <v>54</v>
      </c>
      <c r="F275" s="100" t="s">
        <v>80</v>
      </c>
      <c r="G275" s="100" t="s">
        <v>80</v>
      </c>
      <c r="H275" s="100" t="s">
        <v>80</v>
      </c>
      <c r="I275" s="100" t="s">
        <v>80</v>
      </c>
      <c r="J275" s="100" t="s">
        <v>368</v>
      </c>
      <c r="K275" s="100" t="s">
        <v>189</v>
      </c>
    </row>
    <row r="276" spans="1:11" x14ac:dyDescent="0.25">
      <c r="A276" s="100" t="s">
        <v>675</v>
      </c>
      <c r="B276" s="100" t="s">
        <v>676</v>
      </c>
      <c r="C276" s="100" t="s">
        <v>181</v>
      </c>
      <c r="D276" s="100" t="s">
        <v>182</v>
      </c>
      <c r="E276" s="100" t="s">
        <v>54</v>
      </c>
      <c r="F276" s="100" t="s">
        <v>80</v>
      </c>
      <c r="G276" s="100" t="s">
        <v>80</v>
      </c>
      <c r="H276" s="100" t="s">
        <v>80</v>
      </c>
      <c r="I276" s="100" t="s">
        <v>80</v>
      </c>
      <c r="J276" s="100" t="s">
        <v>368</v>
      </c>
      <c r="K276" s="100" t="s">
        <v>86</v>
      </c>
    </row>
    <row r="277" spans="1:11" x14ac:dyDescent="0.25">
      <c r="A277" s="100" t="s">
        <v>677</v>
      </c>
      <c r="B277" s="100" t="s">
        <v>678</v>
      </c>
      <c r="C277" s="100" t="s">
        <v>181</v>
      </c>
      <c r="D277" s="100" t="s">
        <v>182</v>
      </c>
      <c r="E277" s="100" t="s">
        <v>54</v>
      </c>
      <c r="F277" s="100" t="s">
        <v>80</v>
      </c>
      <c r="G277" s="100" t="s">
        <v>80</v>
      </c>
      <c r="H277" s="100" t="s">
        <v>80</v>
      </c>
      <c r="I277" s="100" t="s">
        <v>80</v>
      </c>
      <c r="J277" s="100" t="s">
        <v>368</v>
      </c>
      <c r="K277" s="100" t="s">
        <v>86</v>
      </c>
    </row>
    <row r="278" spans="1:11" x14ac:dyDescent="0.25">
      <c r="A278" s="100" t="s">
        <v>679</v>
      </c>
      <c r="B278" s="100" t="s">
        <v>680</v>
      </c>
      <c r="C278" s="100" t="s">
        <v>181</v>
      </c>
      <c r="D278" s="100" t="s">
        <v>182</v>
      </c>
      <c r="E278" s="100" t="s">
        <v>54</v>
      </c>
      <c r="F278" s="100" t="s">
        <v>80</v>
      </c>
      <c r="G278" s="100" t="s">
        <v>80</v>
      </c>
      <c r="H278" s="100" t="s">
        <v>80</v>
      </c>
      <c r="I278" s="100" t="s">
        <v>80</v>
      </c>
      <c r="J278" s="100" t="s">
        <v>368</v>
      </c>
      <c r="K278" s="100" t="s">
        <v>86</v>
      </c>
    </row>
    <row r="279" spans="1:11" x14ac:dyDescent="0.25">
      <c r="A279" s="100" t="s">
        <v>681</v>
      </c>
      <c r="B279" s="100" t="s">
        <v>682</v>
      </c>
      <c r="C279" s="100" t="s">
        <v>181</v>
      </c>
      <c r="D279" s="100" t="s">
        <v>182</v>
      </c>
      <c r="E279" s="100" t="s">
        <v>683</v>
      </c>
      <c r="F279" s="100" t="s">
        <v>80</v>
      </c>
      <c r="G279" s="100" t="s">
        <v>80</v>
      </c>
      <c r="H279" s="100" t="s">
        <v>80</v>
      </c>
      <c r="I279" s="100" t="s">
        <v>80</v>
      </c>
      <c r="J279" s="100" t="s">
        <v>368</v>
      </c>
      <c r="K279" s="100" t="s">
        <v>86</v>
      </c>
    </row>
    <row r="280" spans="1:11" x14ac:dyDescent="0.25">
      <c r="A280" s="100" t="s">
        <v>684</v>
      </c>
      <c r="B280" s="100" t="s">
        <v>685</v>
      </c>
      <c r="C280" s="100" t="s">
        <v>181</v>
      </c>
      <c r="D280" s="100" t="s">
        <v>182</v>
      </c>
      <c r="E280" s="100" t="s">
        <v>54</v>
      </c>
      <c r="F280" s="100" t="s">
        <v>80</v>
      </c>
      <c r="G280" s="100" t="s">
        <v>80</v>
      </c>
      <c r="H280" s="100" t="s">
        <v>80</v>
      </c>
      <c r="I280" s="100" t="s">
        <v>80</v>
      </c>
      <c r="J280" s="100" t="s">
        <v>368</v>
      </c>
      <c r="K280" s="100" t="s">
        <v>189</v>
      </c>
    </row>
    <row r="281" spans="1:11" x14ac:dyDescent="0.25">
      <c r="A281" s="100" t="s">
        <v>686</v>
      </c>
      <c r="B281" s="100" t="s">
        <v>687</v>
      </c>
      <c r="C281" s="100" t="s">
        <v>181</v>
      </c>
      <c r="D281" s="100" t="s">
        <v>182</v>
      </c>
      <c r="E281" s="100" t="s">
        <v>54</v>
      </c>
      <c r="F281" s="100" t="s">
        <v>80</v>
      </c>
      <c r="G281" s="100" t="s">
        <v>80</v>
      </c>
      <c r="H281" s="100" t="s">
        <v>80</v>
      </c>
      <c r="I281" s="100" t="s">
        <v>80</v>
      </c>
      <c r="J281" s="100" t="s">
        <v>368</v>
      </c>
      <c r="K281" s="100" t="s">
        <v>189</v>
      </c>
    </row>
    <row r="282" spans="1:11" x14ac:dyDescent="0.25">
      <c r="A282" s="100" t="s">
        <v>688</v>
      </c>
      <c r="B282" s="100" t="s">
        <v>689</v>
      </c>
      <c r="C282" s="100" t="s">
        <v>181</v>
      </c>
      <c r="D282" s="100" t="s">
        <v>182</v>
      </c>
      <c r="E282" s="100" t="s">
        <v>54</v>
      </c>
      <c r="F282" s="100" t="s">
        <v>80</v>
      </c>
      <c r="G282" s="100" t="s">
        <v>80</v>
      </c>
      <c r="H282" s="100" t="s">
        <v>80</v>
      </c>
      <c r="I282" s="100" t="s">
        <v>80</v>
      </c>
      <c r="J282" s="100" t="s">
        <v>368</v>
      </c>
      <c r="K282" s="100" t="s">
        <v>86</v>
      </c>
    </row>
    <row r="283" spans="1:11" x14ac:dyDescent="0.25">
      <c r="A283" s="100" t="s">
        <v>690</v>
      </c>
      <c r="B283" s="100" t="s">
        <v>691</v>
      </c>
      <c r="C283" s="100" t="s">
        <v>181</v>
      </c>
      <c r="D283" s="100" t="s">
        <v>182</v>
      </c>
      <c r="E283" s="100" t="s">
        <v>54</v>
      </c>
      <c r="F283" s="100" t="s">
        <v>80</v>
      </c>
      <c r="G283" s="100" t="s">
        <v>80</v>
      </c>
      <c r="H283" s="100" t="s">
        <v>80</v>
      </c>
      <c r="I283" s="100" t="s">
        <v>80</v>
      </c>
      <c r="J283" s="100" t="s">
        <v>368</v>
      </c>
      <c r="K283" s="100" t="s">
        <v>86</v>
      </c>
    </row>
    <row r="284" spans="1:11" x14ac:dyDescent="0.25">
      <c r="A284" s="100" t="s">
        <v>692</v>
      </c>
      <c r="B284" s="100" t="s">
        <v>693</v>
      </c>
      <c r="C284" s="100" t="s">
        <v>181</v>
      </c>
      <c r="D284" s="100" t="s">
        <v>182</v>
      </c>
      <c r="E284" s="100" t="s">
        <v>54</v>
      </c>
      <c r="F284" s="100" t="s">
        <v>80</v>
      </c>
      <c r="G284" s="100" t="s">
        <v>80</v>
      </c>
      <c r="H284" s="100" t="s">
        <v>80</v>
      </c>
      <c r="I284" s="100" t="s">
        <v>80</v>
      </c>
      <c r="J284" s="100" t="s">
        <v>368</v>
      </c>
      <c r="K284" s="100" t="s">
        <v>86</v>
      </c>
    </row>
    <row r="285" spans="1:11" x14ac:dyDescent="0.25">
      <c r="A285" s="100" t="s">
        <v>694</v>
      </c>
      <c r="B285" s="100" t="s">
        <v>695</v>
      </c>
      <c r="C285" s="100" t="s">
        <v>181</v>
      </c>
      <c r="D285" s="100" t="s">
        <v>182</v>
      </c>
      <c r="E285" s="100" t="s">
        <v>54</v>
      </c>
      <c r="F285" s="100" t="s">
        <v>80</v>
      </c>
      <c r="G285" s="100" t="s">
        <v>80</v>
      </c>
      <c r="H285" s="100" t="s">
        <v>80</v>
      </c>
      <c r="I285" s="100" t="s">
        <v>80</v>
      </c>
      <c r="J285" s="100" t="s">
        <v>368</v>
      </c>
      <c r="K285" s="100" t="s">
        <v>86</v>
      </c>
    </row>
    <row r="286" spans="1:11" x14ac:dyDescent="0.25">
      <c r="A286" s="100" t="s">
        <v>696</v>
      </c>
      <c r="B286" s="100" t="s">
        <v>697</v>
      </c>
      <c r="C286" s="100" t="s">
        <v>181</v>
      </c>
      <c r="D286" s="100" t="s">
        <v>182</v>
      </c>
      <c r="E286" s="100" t="s">
        <v>54</v>
      </c>
      <c r="F286" s="100" t="s">
        <v>80</v>
      </c>
      <c r="G286" s="100" t="s">
        <v>80</v>
      </c>
      <c r="H286" s="100" t="s">
        <v>80</v>
      </c>
      <c r="I286" s="100" t="s">
        <v>80</v>
      </c>
      <c r="J286" s="100" t="s">
        <v>368</v>
      </c>
      <c r="K286" s="100" t="s">
        <v>86</v>
      </c>
    </row>
    <row r="287" spans="1:11" x14ac:dyDescent="0.25">
      <c r="A287" s="100" t="s">
        <v>698</v>
      </c>
      <c r="B287" s="100" t="s">
        <v>699</v>
      </c>
      <c r="C287" s="100" t="s">
        <v>181</v>
      </c>
      <c r="D287" s="100" t="s">
        <v>182</v>
      </c>
      <c r="E287" s="100" t="s">
        <v>54</v>
      </c>
      <c r="F287" s="100" t="s">
        <v>80</v>
      </c>
      <c r="G287" s="100" t="s">
        <v>80</v>
      </c>
      <c r="H287" s="100" t="s">
        <v>80</v>
      </c>
      <c r="I287" s="100" t="s">
        <v>80</v>
      </c>
      <c r="J287" s="100" t="s">
        <v>368</v>
      </c>
      <c r="K287" s="100" t="s">
        <v>86</v>
      </c>
    </row>
    <row r="288" spans="1:11" x14ac:dyDescent="0.25">
      <c r="A288" s="100" t="s">
        <v>700</v>
      </c>
      <c r="B288" s="100" t="s">
        <v>701</v>
      </c>
      <c r="C288" s="100" t="s">
        <v>181</v>
      </c>
      <c r="D288" s="100" t="s">
        <v>182</v>
      </c>
      <c r="E288" s="100" t="s">
        <v>54</v>
      </c>
      <c r="F288" s="100" t="s">
        <v>80</v>
      </c>
      <c r="G288" s="100" t="s">
        <v>80</v>
      </c>
      <c r="H288" s="100" t="s">
        <v>80</v>
      </c>
      <c r="I288" s="100" t="s">
        <v>80</v>
      </c>
      <c r="J288" s="100" t="s">
        <v>368</v>
      </c>
      <c r="K288" s="100" t="s">
        <v>189</v>
      </c>
    </row>
    <row r="289" spans="1:11" x14ac:dyDescent="0.25">
      <c r="A289" s="100" t="s">
        <v>702</v>
      </c>
      <c r="B289" s="100" t="s">
        <v>703</v>
      </c>
      <c r="C289" s="100" t="s">
        <v>181</v>
      </c>
      <c r="D289" s="100" t="s">
        <v>182</v>
      </c>
      <c r="E289" s="100" t="s">
        <v>54</v>
      </c>
      <c r="F289" s="100" t="s">
        <v>80</v>
      </c>
      <c r="G289" s="100" t="s">
        <v>80</v>
      </c>
      <c r="H289" s="100" t="s">
        <v>80</v>
      </c>
      <c r="I289" s="100" t="s">
        <v>80</v>
      </c>
      <c r="J289" s="100" t="s">
        <v>368</v>
      </c>
      <c r="K289" s="100" t="s">
        <v>86</v>
      </c>
    </row>
    <row r="290" spans="1:11" x14ac:dyDescent="0.25">
      <c r="A290" s="100" t="s">
        <v>704</v>
      </c>
      <c r="B290" s="100" t="s">
        <v>705</v>
      </c>
      <c r="C290" s="100" t="s">
        <v>181</v>
      </c>
      <c r="D290" s="100" t="s">
        <v>182</v>
      </c>
      <c r="E290" s="100" t="s">
        <v>54</v>
      </c>
      <c r="F290" s="100" t="s">
        <v>80</v>
      </c>
      <c r="G290" s="100" t="s">
        <v>80</v>
      </c>
      <c r="H290" s="100" t="s">
        <v>80</v>
      </c>
      <c r="I290" s="100" t="s">
        <v>80</v>
      </c>
      <c r="J290" s="100" t="s">
        <v>368</v>
      </c>
      <c r="K290" s="100" t="s">
        <v>86</v>
      </c>
    </row>
    <row r="291" spans="1:11" x14ac:dyDescent="0.25">
      <c r="A291" s="100" t="s">
        <v>706</v>
      </c>
      <c r="B291" s="100" t="s">
        <v>707</v>
      </c>
      <c r="C291" s="100" t="s">
        <v>181</v>
      </c>
      <c r="D291" s="100" t="s">
        <v>54</v>
      </c>
      <c r="E291" s="100" t="s">
        <v>54</v>
      </c>
      <c r="F291" s="100" t="s">
        <v>80</v>
      </c>
      <c r="G291" s="100" t="s">
        <v>80</v>
      </c>
      <c r="H291" s="100" t="s">
        <v>80</v>
      </c>
      <c r="I291" s="100" t="s">
        <v>80</v>
      </c>
      <c r="J291" s="100" t="s">
        <v>708</v>
      </c>
      <c r="K291" s="100" t="s">
        <v>86</v>
      </c>
    </row>
    <row r="292" spans="1:11" x14ac:dyDescent="0.25">
      <c r="A292" s="100" t="s">
        <v>709</v>
      </c>
      <c r="B292" s="100" t="s">
        <v>710</v>
      </c>
      <c r="C292" s="100" t="s">
        <v>181</v>
      </c>
      <c r="D292" s="100" t="s">
        <v>182</v>
      </c>
      <c r="E292" s="100" t="s">
        <v>54</v>
      </c>
      <c r="F292" s="100" t="s">
        <v>80</v>
      </c>
      <c r="G292" s="100" t="s">
        <v>80</v>
      </c>
      <c r="H292" s="100" t="s">
        <v>80</v>
      </c>
      <c r="I292" s="100" t="s">
        <v>80</v>
      </c>
      <c r="J292" s="100" t="s">
        <v>368</v>
      </c>
      <c r="K292" s="100" t="s">
        <v>86</v>
      </c>
    </row>
    <row r="293" spans="1:11" x14ac:dyDescent="0.25">
      <c r="A293" s="100" t="s">
        <v>711</v>
      </c>
      <c r="B293" s="100" t="s">
        <v>707</v>
      </c>
      <c r="C293" s="100" t="s">
        <v>181</v>
      </c>
      <c r="D293" s="100" t="s">
        <v>54</v>
      </c>
      <c r="E293" s="100" t="s">
        <v>54</v>
      </c>
      <c r="F293" s="100" t="s">
        <v>80</v>
      </c>
      <c r="G293" s="100" t="s">
        <v>80</v>
      </c>
      <c r="H293" s="100" t="s">
        <v>80</v>
      </c>
      <c r="I293" s="100" t="s">
        <v>80</v>
      </c>
      <c r="J293" s="100" t="s">
        <v>708</v>
      </c>
      <c r="K293" s="100" t="s">
        <v>86</v>
      </c>
    </row>
    <row r="294" spans="1:11" x14ac:dyDescent="0.25">
      <c r="A294" s="100" t="s">
        <v>712</v>
      </c>
      <c r="B294" s="100" t="s">
        <v>707</v>
      </c>
      <c r="C294" s="100" t="s">
        <v>181</v>
      </c>
      <c r="D294" s="100" t="s">
        <v>54</v>
      </c>
      <c r="E294" s="100" t="s">
        <v>54</v>
      </c>
      <c r="F294" s="100" t="s">
        <v>80</v>
      </c>
      <c r="G294" s="100" t="s">
        <v>80</v>
      </c>
      <c r="H294" s="100" t="s">
        <v>80</v>
      </c>
      <c r="I294" s="100" t="s">
        <v>80</v>
      </c>
      <c r="J294" s="100" t="s">
        <v>708</v>
      </c>
      <c r="K294" s="100" t="s">
        <v>86</v>
      </c>
    </row>
    <row r="295" spans="1:11" x14ac:dyDescent="0.25">
      <c r="A295" s="100" t="s">
        <v>713</v>
      </c>
      <c r="B295" s="100" t="s">
        <v>707</v>
      </c>
      <c r="C295" s="100" t="s">
        <v>181</v>
      </c>
      <c r="D295" s="100" t="s">
        <v>54</v>
      </c>
      <c r="E295" s="100" t="s">
        <v>54</v>
      </c>
      <c r="F295" s="100" t="s">
        <v>80</v>
      </c>
      <c r="G295" s="100" t="s">
        <v>80</v>
      </c>
      <c r="H295" s="100" t="s">
        <v>80</v>
      </c>
      <c r="I295" s="100" t="s">
        <v>80</v>
      </c>
      <c r="J295" s="100" t="s">
        <v>708</v>
      </c>
      <c r="K295" s="100" t="s">
        <v>86</v>
      </c>
    </row>
    <row r="296" spans="1:11" x14ac:dyDescent="0.25">
      <c r="A296" s="100" t="s">
        <v>714</v>
      </c>
      <c r="B296" s="100" t="s">
        <v>707</v>
      </c>
      <c r="C296" s="100" t="s">
        <v>181</v>
      </c>
      <c r="D296" s="100" t="s">
        <v>54</v>
      </c>
      <c r="E296" s="100" t="s">
        <v>54</v>
      </c>
      <c r="F296" s="100" t="s">
        <v>80</v>
      </c>
      <c r="G296" s="100" t="s">
        <v>80</v>
      </c>
      <c r="H296" s="100" t="s">
        <v>80</v>
      </c>
      <c r="I296" s="100" t="s">
        <v>80</v>
      </c>
      <c r="J296" s="100" t="s">
        <v>708</v>
      </c>
      <c r="K296" s="100" t="s">
        <v>86</v>
      </c>
    </row>
    <row r="297" spans="1:11" x14ac:dyDescent="0.25">
      <c r="A297" s="100" t="s">
        <v>715</v>
      </c>
      <c r="B297" s="100" t="s">
        <v>707</v>
      </c>
      <c r="C297" s="100" t="s">
        <v>181</v>
      </c>
      <c r="D297" s="100" t="s">
        <v>54</v>
      </c>
      <c r="E297" s="100" t="s">
        <v>54</v>
      </c>
      <c r="F297" s="100" t="s">
        <v>80</v>
      </c>
      <c r="G297" s="100" t="s">
        <v>80</v>
      </c>
      <c r="H297" s="100" t="s">
        <v>80</v>
      </c>
      <c r="I297" s="100" t="s">
        <v>80</v>
      </c>
      <c r="J297" s="100" t="s">
        <v>708</v>
      </c>
      <c r="K297" s="100" t="s">
        <v>86</v>
      </c>
    </row>
    <row r="298" spans="1:11" x14ac:dyDescent="0.25">
      <c r="A298" s="100" t="s">
        <v>716</v>
      </c>
      <c r="B298" s="100" t="s">
        <v>717</v>
      </c>
      <c r="C298" s="100" t="s">
        <v>181</v>
      </c>
      <c r="D298" s="100" t="s">
        <v>182</v>
      </c>
      <c r="E298" s="100" t="s">
        <v>54</v>
      </c>
      <c r="F298" s="100" t="s">
        <v>80</v>
      </c>
      <c r="G298" s="100" t="s">
        <v>80</v>
      </c>
      <c r="H298" s="100" t="s">
        <v>80</v>
      </c>
      <c r="I298" s="100" t="s">
        <v>80</v>
      </c>
      <c r="J298" s="100" t="s">
        <v>368</v>
      </c>
      <c r="K298" s="100" t="s">
        <v>86</v>
      </c>
    </row>
    <row r="299" spans="1:11" x14ac:dyDescent="0.25">
      <c r="A299" s="100" t="s">
        <v>718</v>
      </c>
      <c r="B299" s="100" t="s">
        <v>719</v>
      </c>
      <c r="C299" s="100" t="s">
        <v>181</v>
      </c>
      <c r="D299" s="100" t="s">
        <v>182</v>
      </c>
      <c r="E299" s="100" t="s">
        <v>54</v>
      </c>
      <c r="F299" s="100" t="s">
        <v>80</v>
      </c>
      <c r="G299" s="100" t="s">
        <v>80</v>
      </c>
      <c r="H299" s="100" t="s">
        <v>80</v>
      </c>
      <c r="I299" s="100" t="s">
        <v>80</v>
      </c>
      <c r="J299" s="100" t="s">
        <v>368</v>
      </c>
      <c r="K299" s="100" t="s">
        <v>189</v>
      </c>
    </row>
    <row r="300" spans="1:11" x14ac:dyDescent="0.25">
      <c r="A300" s="100" t="s">
        <v>720</v>
      </c>
      <c r="B300" s="100" t="s">
        <v>710</v>
      </c>
      <c r="C300" s="100" t="s">
        <v>181</v>
      </c>
      <c r="D300" s="100" t="s">
        <v>182</v>
      </c>
      <c r="E300" s="100" t="s">
        <v>54</v>
      </c>
      <c r="F300" s="100" t="s">
        <v>80</v>
      </c>
      <c r="G300" s="100" t="s">
        <v>80</v>
      </c>
      <c r="H300" s="100" t="s">
        <v>80</v>
      </c>
      <c r="I300" s="100" t="s">
        <v>80</v>
      </c>
      <c r="J300" s="100" t="s">
        <v>368</v>
      </c>
      <c r="K300" s="100" t="s">
        <v>86</v>
      </c>
    </row>
    <row r="301" spans="1:11" x14ac:dyDescent="0.25">
      <c r="A301" s="100" t="s">
        <v>721</v>
      </c>
      <c r="B301" s="100" t="s">
        <v>722</v>
      </c>
      <c r="C301" s="100" t="s">
        <v>181</v>
      </c>
      <c r="D301" s="100" t="s">
        <v>182</v>
      </c>
      <c r="E301" s="100" t="s">
        <v>54</v>
      </c>
      <c r="F301" s="100" t="s">
        <v>80</v>
      </c>
      <c r="G301" s="100" t="s">
        <v>80</v>
      </c>
      <c r="H301" s="100" t="s">
        <v>80</v>
      </c>
      <c r="I301" s="100" t="s">
        <v>80</v>
      </c>
      <c r="J301" s="100" t="s">
        <v>368</v>
      </c>
      <c r="K301" s="100" t="s">
        <v>189</v>
      </c>
    </row>
    <row r="302" spans="1:11" x14ac:dyDescent="0.25">
      <c r="A302" s="100" t="s">
        <v>723</v>
      </c>
      <c r="B302" s="100" t="s">
        <v>724</v>
      </c>
      <c r="C302" s="100" t="s">
        <v>181</v>
      </c>
      <c r="D302" s="100" t="s">
        <v>182</v>
      </c>
      <c r="E302" s="100" t="s">
        <v>54</v>
      </c>
      <c r="F302" s="100" t="s">
        <v>80</v>
      </c>
      <c r="G302" s="100" t="s">
        <v>80</v>
      </c>
      <c r="H302" s="100" t="s">
        <v>80</v>
      </c>
      <c r="I302" s="100" t="s">
        <v>80</v>
      </c>
      <c r="J302" s="100" t="s">
        <v>368</v>
      </c>
      <c r="K302" s="100" t="s">
        <v>189</v>
      </c>
    </row>
    <row r="303" spans="1:11" x14ac:dyDescent="0.25">
      <c r="A303" s="100" t="s">
        <v>725</v>
      </c>
      <c r="B303" s="100" t="s">
        <v>726</v>
      </c>
      <c r="C303" s="100" t="s">
        <v>181</v>
      </c>
      <c r="D303" s="100" t="s">
        <v>182</v>
      </c>
      <c r="E303" s="100" t="s">
        <v>54</v>
      </c>
      <c r="F303" s="100" t="s">
        <v>80</v>
      </c>
      <c r="G303" s="100" t="s">
        <v>80</v>
      </c>
      <c r="H303" s="100" t="s">
        <v>80</v>
      </c>
      <c r="I303" s="100" t="s">
        <v>80</v>
      </c>
      <c r="J303" s="100" t="s">
        <v>368</v>
      </c>
      <c r="K303" s="100" t="s">
        <v>189</v>
      </c>
    </row>
    <row r="304" spans="1:11" x14ac:dyDescent="0.25">
      <c r="A304" s="100" t="s">
        <v>727</v>
      </c>
      <c r="B304" s="100" t="s">
        <v>728</v>
      </c>
      <c r="C304" s="100" t="s">
        <v>181</v>
      </c>
      <c r="D304" s="100" t="s">
        <v>182</v>
      </c>
      <c r="E304" s="100" t="s">
        <v>54</v>
      </c>
      <c r="F304" s="100" t="s">
        <v>80</v>
      </c>
      <c r="G304" s="100" t="s">
        <v>80</v>
      </c>
      <c r="H304" s="100" t="s">
        <v>80</v>
      </c>
      <c r="I304" s="100" t="s">
        <v>80</v>
      </c>
      <c r="J304" s="100" t="s">
        <v>368</v>
      </c>
      <c r="K304" s="100" t="s">
        <v>189</v>
      </c>
    </row>
    <row r="305" spans="1:11" x14ac:dyDescent="0.25">
      <c r="A305" s="100" t="s">
        <v>729</v>
      </c>
      <c r="B305" s="100" t="s">
        <v>730</v>
      </c>
      <c r="C305" s="100" t="s">
        <v>181</v>
      </c>
      <c r="D305" s="100" t="s">
        <v>182</v>
      </c>
      <c r="E305" s="100" t="s">
        <v>54</v>
      </c>
      <c r="F305" s="100" t="s">
        <v>80</v>
      </c>
      <c r="G305" s="100" t="s">
        <v>80</v>
      </c>
      <c r="H305" s="100" t="s">
        <v>80</v>
      </c>
      <c r="I305" s="100" t="s">
        <v>80</v>
      </c>
      <c r="J305" s="100" t="s">
        <v>368</v>
      </c>
      <c r="K305" s="100" t="s">
        <v>189</v>
      </c>
    </row>
    <row r="306" spans="1:11" x14ac:dyDescent="0.25">
      <c r="A306" s="100" t="s">
        <v>731</v>
      </c>
      <c r="B306" s="100" t="s">
        <v>732</v>
      </c>
      <c r="C306" s="100" t="s">
        <v>181</v>
      </c>
      <c r="D306" s="100" t="s">
        <v>182</v>
      </c>
      <c r="E306" s="100" t="s">
        <v>54</v>
      </c>
      <c r="F306" s="100" t="s">
        <v>80</v>
      </c>
      <c r="G306" s="100" t="s">
        <v>80</v>
      </c>
      <c r="H306" s="100" t="s">
        <v>80</v>
      </c>
      <c r="I306" s="100" t="s">
        <v>80</v>
      </c>
      <c r="J306" s="100" t="s">
        <v>368</v>
      </c>
      <c r="K306" s="100" t="s">
        <v>86</v>
      </c>
    </row>
    <row r="307" spans="1:11" x14ac:dyDescent="0.25">
      <c r="A307" s="100" t="s">
        <v>733</v>
      </c>
      <c r="B307" s="100" t="s">
        <v>734</v>
      </c>
      <c r="C307" s="100" t="s">
        <v>181</v>
      </c>
      <c r="D307" s="100" t="s">
        <v>182</v>
      </c>
      <c r="E307" s="100" t="s">
        <v>54</v>
      </c>
      <c r="F307" s="100" t="s">
        <v>80</v>
      </c>
      <c r="G307" s="100" t="s">
        <v>80</v>
      </c>
      <c r="H307" s="100" t="s">
        <v>80</v>
      </c>
      <c r="I307" s="100" t="s">
        <v>80</v>
      </c>
      <c r="J307" s="100" t="s">
        <v>368</v>
      </c>
      <c r="K307" s="100" t="s">
        <v>86</v>
      </c>
    </row>
    <row r="308" spans="1:11" x14ac:dyDescent="0.25">
      <c r="A308" s="100" t="s">
        <v>735</v>
      </c>
      <c r="B308" s="100" t="s">
        <v>736</v>
      </c>
      <c r="C308" s="100" t="s">
        <v>181</v>
      </c>
      <c r="D308" s="100" t="s">
        <v>182</v>
      </c>
      <c r="E308" s="100" t="s">
        <v>54</v>
      </c>
      <c r="F308" s="100" t="s">
        <v>80</v>
      </c>
      <c r="G308" s="100" t="s">
        <v>80</v>
      </c>
      <c r="H308" s="100" t="s">
        <v>80</v>
      </c>
      <c r="I308" s="100" t="s">
        <v>80</v>
      </c>
      <c r="J308" s="100" t="s">
        <v>368</v>
      </c>
      <c r="K308" s="100" t="s">
        <v>86</v>
      </c>
    </row>
    <row r="309" spans="1:11" x14ac:dyDescent="0.25">
      <c r="A309" s="100" t="s">
        <v>737</v>
      </c>
      <c r="B309" s="100" t="s">
        <v>738</v>
      </c>
      <c r="C309" s="100" t="s">
        <v>181</v>
      </c>
      <c r="D309" s="100" t="s">
        <v>182</v>
      </c>
      <c r="E309" s="100" t="s">
        <v>54</v>
      </c>
      <c r="F309" s="100" t="s">
        <v>80</v>
      </c>
      <c r="G309" s="100" t="s">
        <v>80</v>
      </c>
      <c r="H309" s="100" t="s">
        <v>80</v>
      </c>
      <c r="I309" s="100" t="s">
        <v>80</v>
      </c>
      <c r="J309" s="100" t="s">
        <v>368</v>
      </c>
      <c r="K309" s="100" t="s">
        <v>86</v>
      </c>
    </row>
    <row r="310" spans="1:11" x14ac:dyDescent="0.25">
      <c r="A310" s="100" t="s">
        <v>739</v>
      </c>
      <c r="B310" s="100" t="s">
        <v>740</v>
      </c>
      <c r="C310" s="100" t="s">
        <v>181</v>
      </c>
      <c r="D310" s="100" t="s">
        <v>182</v>
      </c>
      <c r="E310" s="100" t="s">
        <v>54</v>
      </c>
      <c r="F310" s="100" t="s">
        <v>80</v>
      </c>
      <c r="G310" s="100" t="s">
        <v>80</v>
      </c>
      <c r="H310" s="100" t="s">
        <v>80</v>
      </c>
      <c r="I310" s="100" t="s">
        <v>80</v>
      </c>
      <c r="J310" s="100" t="s">
        <v>368</v>
      </c>
      <c r="K310" s="100" t="s">
        <v>86</v>
      </c>
    </row>
    <row r="311" spans="1:11" x14ac:dyDescent="0.25">
      <c r="A311" s="100" t="s">
        <v>741</v>
      </c>
      <c r="B311" s="100" t="s">
        <v>742</v>
      </c>
      <c r="C311" s="100" t="s">
        <v>181</v>
      </c>
      <c r="D311" s="100" t="s">
        <v>182</v>
      </c>
      <c r="E311" s="100" t="s">
        <v>54</v>
      </c>
      <c r="F311" s="100" t="s">
        <v>80</v>
      </c>
      <c r="G311" s="100" t="s">
        <v>80</v>
      </c>
      <c r="H311" s="100" t="s">
        <v>80</v>
      </c>
      <c r="I311" s="100" t="s">
        <v>80</v>
      </c>
      <c r="J311" s="100" t="s">
        <v>368</v>
      </c>
      <c r="K311" s="100" t="s">
        <v>86</v>
      </c>
    </row>
    <row r="312" spans="1:11" x14ac:dyDescent="0.25">
      <c r="A312" s="100" t="s">
        <v>743</v>
      </c>
      <c r="B312" s="100" t="s">
        <v>744</v>
      </c>
      <c r="C312" s="100" t="s">
        <v>181</v>
      </c>
      <c r="D312" s="100" t="s">
        <v>182</v>
      </c>
      <c r="E312" s="100" t="s">
        <v>54</v>
      </c>
      <c r="F312" s="100" t="s">
        <v>80</v>
      </c>
      <c r="G312" s="100" t="s">
        <v>80</v>
      </c>
      <c r="H312" s="100" t="s">
        <v>80</v>
      </c>
      <c r="I312" s="100" t="s">
        <v>80</v>
      </c>
      <c r="J312" s="100" t="s">
        <v>368</v>
      </c>
      <c r="K312" s="100" t="s">
        <v>86</v>
      </c>
    </row>
    <row r="313" spans="1:11" x14ac:dyDescent="0.25">
      <c r="A313" s="100" t="s">
        <v>745</v>
      </c>
      <c r="B313" s="100" t="s">
        <v>746</v>
      </c>
      <c r="C313" s="100" t="s">
        <v>181</v>
      </c>
      <c r="D313" s="100" t="s">
        <v>182</v>
      </c>
      <c r="E313" s="100" t="s">
        <v>54</v>
      </c>
      <c r="F313" s="100" t="s">
        <v>80</v>
      </c>
      <c r="G313" s="100" t="s">
        <v>80</v>
      </c>
      <c r="H313" s="100" t="s">
        <v>80</v>
      </c>
      <c r="I313" s="100" t="s">
        <v>80</v>
      </c>
      <c r="J313" s="100" t="s">
        <v>747</v>
      </c>
      <c r="K313" s="100" t="s">
        <v>86</v>
      </c>
    </row>
    <row r="314" spans="1:11" x14ac:dyDescent="0.25">
      <c r="A314" s="100" t="s">
        <v>748</v>
      </c>
      <c r="B314" s="100" t="s">
        <v>749</v>
      </c>
      <c r="C314" s="100" t="s">
        <v>181</v>
      </c>
      <c r="D314" s="100" t="s">
        <v>182</v>
      </c>
      <c r="E314" s="100" t="s">
        <v>54</v>
      </c>
      <c r="F314" s="100" t="s">
        <v>80</v>
      </c>
      <c r="G314" s="100" t="s">
        <v>80</v>
      </c>
      <c r="H314" s="100" t="s">
        <v>80</v>
      </c>
      <c r="I314" s="100" t="s">
        <v>80</v>
      </c>
      <c r="J314" s="100" t="s">
        <v>368</v>
      </c>
      <c r="K314" s="100" t="s">
        <v>86</v>
      </c>
    </row>
    <row r="315" spans="1:11" x14ac:dyDescent="0.25">
      <c r="A315" s="100" t="s">
        <v>750</v>
      </c>
      <c r="B315" s="100" t="s">
        <v>751</v>
      </c>
      <c r="C315" s="100" t="s">
        <v>181</v>
      </c>
      <c r="D315" s="100" t="s">
        <v>182</v>
      </c>
      <c r="E315" s="100" t="s">
        <v>54</v>
      </c>
      <c r="F315" s="100" t="s">
        <v>80</v>
      </c>
      <c r="G315" s="100" t="s">
        <v>80</v>
      </c>
      <c r="H315" s="100" t="s">
        <v>80</v>
      </c>
      <c r="I315" s="100" t="s">
        <v>80</v>
      </c>
      <c r="J315" s="100" t="s">
        <v>368</v>
      </c>
      <c r="K315" s="100" t="s">
        <v>86</v>
      </c>
    </row>
    <row r="316" spans="1:11" x14ac:dyDescent="0.25">
      <c r="A316" s="100" t="s">
        <v>752</v>
      </c>
      <c r="B316" s="100" t="s">
        <v>753</v>
      </c>
      <c r="C316" s="100" t="s">
        <v>181</v>
      </c>
      <c r="D316" s="100" t="s">
        <v>182</v>
      </c>
      <c r="E316" s="100" t="s">
        <v>54</v>
      </c>
      <c r="F316" s="100" t="s">
        <v>80</v>
      </c>
      <c r="G316" s="100" t="s">
        <v>80</v>
      </c>
      <c r="H316" s="100" t="s">
        <v>80</v>
      </c>
      <c r="I316" s="100" t="s">
        <v>80</v>
      </c>
      <c r="J316" s="100" t="s">
        <v>368</v>
      </c>
      <c r="K316" s="100" t="s">
        <v>86</v>
      </c>
    </row>
    <row r="317" spans="1:11" x14ac:dyDescent="0.25">
      <c r="A317" s="100" t="s">
        <v>754</v>
      </c>
      <c r="B317" s="100" t="s">
        <v>755</v>
      </c>
      <c r="C317" s="100" t="s">
        <v>181</v>
      </c>
      <c r="D317" s="100" t="s">
        <v>182</v>
      </c>
      <c r="E317" s="100" t="s">
        <v>54</v>
      </c>
      <c r="F317" s="100" t="s">
        <v>80</v>
      </c>
      <c r="G317" s="100" t="s">
        <v>80</v>
      </c>
      <c r="H317" s="100" t="s">
        <v>80</v>
      </c>
      <c r="I317" s="100" t="s">
        <v>80</v>
      </c>
      <c r="J317" s="100" t="s">
        <v>368</v>
      </c>
      <c r="K317" s="100" t="s">
        <v>86</v>
      </c>
    </row>
    <row r="318" spans="1:11" x14ac:dyDescent="0.25">
      <c r="A318" s="100" t="s">
        <v>756</v>
      </c>
      <c r="B318" s="100" t="s">
        <v>757</v>
      </c>
      <c r="C318" s="100" t="s">
        <v>181</v>
      </c>
      <c r="D318" s="100" t="s">
        <v>182</v>
      </c>
      <c r="E318" s="100" t="s">
        <v>54</v>
      </c>
      <c r="F318" s="100" t="s">
        <v>80</v>
      </c>
      <c r="G318" s="100" t="s">
        <v>80</v>
      </c>
      <c r="H318" s="100" t="s">
        <v>80</v>
      </c>
      <c r="I318" s="100" t="s">
        <v>80</v>
      </c>
      <c r="J318" s="100" t="s">
        <v>368</v>
      </c>
      <c r="K318" s="100" t="s">
        <v>86</v>
      </c>
    </row>
    <row r="319" spans="1:11" x14ac:dyDescent="0.25">
      <c r="A319" s="100" t="s">
        <v>758</v>
      </c>
      <c r="B319" s="100" t="s">
        <v>759</v>
      </c>
      <c r="C319" s="100" t="s">
        <v>181</v>
      </c>
      <c r="D319" s="100" t="s">
        <v>182</v>
      </c>
      <c r="E319" s="100" t="s">
        <v>54</v>
      </c>
      <c r="F319" s="100" t="s">
        <v>80</v>
      </c>
      <c r="G319" s="100" t="s">
        <v>80</v>
      </c>
      <c r="H319" s="100" t="s">
        <v>80</v>
      </c>
      <c r="I319" s="100" t="s">
        <v>80</v>
      </c>
      <c r="J319" s="100" t="s">
        <v>368</v>
      </c>
      <c r="K319" s="100" t="s">
        <v>86</v>
      </c>
    </row>
    <row r="320" spans="1:11" x14ac:dyDescent="0.25">
      <c r="A320" s="100" t="s">
        <v>760</v>
      </c>
      <c r="B320" s="100" t="s">
        <v>27</v>
      </c>
      <c r="C320" s="100" t="s">
        <v>192</v>
      </c>
      <c r="D320" s="100" t="s">
        <v>27</v>
      </c>
      <c r="E320" s="100" t="s">
        <v>54</v>
      </c>
      <c r="F320" s="100" t="s">
        <v>80</v>
      </c>
      <c r="G320" s="100" t="s">
        <v>80</v>
      </c>
      <c r="H320" s="100" t="s">
        <v>80</v>
      </c>
      <c r="I320" s="100" t="s">
        <v>80</v>
      </c>
      <c r="J320" s="100" t="s">
        <v>188</v>
      </c>
      <c r="K320" s="100" t="s">
        <v>86</v>
      </c>
    </row>
    <row r="321" spans="1:11" x14ac:dyDescent="0.25">
      <c r="A321" s="100" t="s">
        <v>761</v>
      </c>
      <c r="B321" s="100" t="s">
        <v>22</v>
      </c>
      <c r="C321" s="100" t="s">
        <v>192</v>
      </c>
      <c r="D321" s="100" t="s">
        <v>27</v>
      </c>
      <c r="E321" s="100" t="s">
        <v>54</v>
      </c>
      <c r="F321" s="100" t="s">
        <v>80</v>
      </c>
      <c r="G321" s="100" t="s">
        <v>80</v>
      </c>
      <c r="H321" s="100" t="s">
        <v>80</v>
      </c>
      <c r="I321" s="100" t="s">
        <v>80</v>
      </c>
      <c r="J321" s="100" t="s">
        <v>188</v>
      </c>
      <c r="K321" s="100" t="s">
        <v>86</v>
      </c>
    </row>
    <row r="322" spans="1:11" x14ac:dyDescent="0.25">
      <c r="A322" s="100" t="s">
        <v>762</v>
      </c>
      <c r="B322" s="100" t="s">
        <v>763</v>
      </c>
      <c r="C322" s="100" t="s">
        <v>192</v>
      </c>
      <c r="D322" s="100" t="s">
        <v>27</v>
      </c>
      <c r="E322" s="100" t="s">
        <v>54</v>
      </c>
      <c r="F322" s="100" t="s">
        <v>80</v>
      </c>
      <c r="G322" s="100" t="s">
        <v>80</v>
      </c>
      <c r="H322" s="100" t="s">
        <v>80</v>
      </c>
      <c r="I322" s="100" t="s">
        <v>80</v>
      </c>
      <c r="J322" s="100" t="s">
        <v>188</v>
      </c>
      <c r="K322" s="100" t="s">
        <v>86</v>
      </c>
    </row>
    <row r="323" spans="1:11" x14ac:dyDescent="0.25">
      <c r="A323" s="100" t="s">
        <v>764</v>
      </c>
      <c r="B323" s="100" t="s">
        <v>765</v>
      </c>
      <c r="C323" s="100" t="s">
        <v>192</v>
      </c>
      <c r="D323" s="100" t="s">
        <v>27</v>
      </c>
      <c r="E323" s="100" t="s">
        <v>54</v>
      </c>
      <c r="F323" s="100" t="s">
        <v>80</v>
      </c>
      <c r="G323" s="100" t="s">
        <v>80</v>
      </c>
      <c r="H323" s="100" t="s">
        <v>80</v>
      </c>
      <c r="I323" s="100" t="s">
        <v>80</v>
      </c>
      <c r="J323" s="100" t="s">
        <v>188</v>
      </c>
      <c r="K323" s="100" t="s">
        <v>86</v>
      </c>
    </row>
    <row r="324" spans="1:11" x14ac:dyDescent="0.25">
      <c r="A324" s="100" t="s">
        <v>766</v>
      </c>
      <c r="B324" s="100" t="s">
        <v>767</v>
      </c>
      <c r="C324" s="100" t="s">
        <v>192</v>
      </c>
      <c r="D324" s="100" t="s">
        <v>27</v>
      </c>
      <c r="E324" s="100" t="s">
        <v>54</v>
      </c>
      <c r="F324" s="100" t="s">
        <v>80</v>
      </c>
      <c r="G324" s="100" t="s">
        <v>80</v>
      </c>
      <c r="H324" s="100" t="s">
        <v>80</v>
      </c>
      <c r="I324" s="100" t="s">
        <v>80</v>
      </c>
      <c r="J324" s="100" t="s">
        <v>265</v>
      </c>
      <c r="K324" s="100" t="s">
        <v>86</v>
      </c>
    </row>
    <row r="325" spans="1:11" x14ac:dyDescent="0.25">
      <c r="A325" s="100" t="s">
        <v>768</v>
      </c>
      <c r="B325" s="100" t="s">
        <v>769</v>
      </c>
      <c r="C325" s="100" t="s">
        <v>192</v>
      </c>
      <c r="D325" s="100" t="s">
        <v>27</v>
      </c>
      <c r="E325" s="100" t="s">
        <v>54</v>
      </c>
      <c r="F325" s="100" t="s">
        <v>80</v>
      </c>
      <c r="G325" s="100" t="s">
        <v>80</v>
      </c>
      <c r="H325" s="100" t="s">
        <v>80</v>
      </c>
      <c r="I325" s="100" t="s">
        <v>80</v>
      </c>
      <c r="J325" s="100" t="s">
        <v>188</v>
      </c>
      <c r="K325" s="100" t="s">
        <v>86</v>
      </c>
    </row>
    <row r="326" spans="1:11" x14ac:dyDescent="0.25">
      <c r="A326" s="100" t="s">
        <v>770</v>
      </c>
      <c r="B326" s="100" t="s">
        <v>771</v>
      </c>
      <c r="C326" s="100" t="s">
        <v>192</v>
      </c>
      <c r="D326" s="100" t="s">
        <v>27</v>
      </c>
      <c r="E326" s="100" t="s">
        <v>54</v>
      </c>
      <c r="F326" s="100" t="s">
        <v>80</v>
      </c>
      <c r="G326" s="100" t="s">
        <v>80</v>
      </c>
      <c r="H326" s="100" t="s">
        <v>80</v>
      </c>
      <c r="I326" s="100" t="s">
        <v>80</v>
      </c>
      <c r="J326" s="100" t="s">
        <v>188</v>
      </c>
      <c r="K326" s="100" t="s">
        <v>86</v>
      </c>
    </row>
    <row r="327" spans="1:11" x14ac:dyDescent="0.25">
      <c r="A327" s="100" t="s">
        <v>772</v>
      </c>
      <c r="B327" s="100" t="s">
        <v>773</v>
      </c>
      <c r="C327" s="100" t="s">
        <v>192</v>
      </c>
      <c r="D327" s="100" t="s">
        <v>27</v>
      </c>
      <c r="E327" s="100" t="s">
        <v>54</v>
      </c>
      <c r="F327" s="100" t="s">
        <v>80</v>
      </c>
      <c r="G327" s="100" t="s">
        <v>80</v>
      </c>
      <c r="H327" s="100" t="s">
        <v>80</v>
      </c>
      <c r="I327" s="100" t="s">
        <v>80</v>
      </c>
      <c r="J327" s="100" t="s">
        <v>188</v>
      </c>
      <c r="K327" s="100" t="s">
        <v>86</v>
      </c>
    </row>
    <row r="328" spans="1:11" x14ac:dyDescent="0.25">
      <c r="A328" s="100" t="s">
        <v>774</v>
      </c>
      <c r="B328" s="100" t="s">
        <v>775</v>
      </c>
      <c r="C328" s="100" t="s">
        <v>192</v>
      </c>
      <c r="D328" s="100" t="s">
        <v>27</v>
      </c>
      <c r="E328" s="100" t="s">
        <v>54</v>
      </c>
      <c r="F328" s="100" t="s">
        <v>80</v>
      </c>
      <c r="G328" s="100" t="s">
        <v>80</v>
      </c>
      <c r="H328" s="100" t="s">
        <v>80</v>
      </c>
      <c r="I328" s="100" t="s">
        <v>80</v>
      </c>
      <c r="J328" s="100" t="s">
        <v>188</v>
      </c>
      <c r="K328" s="100" t="s">
        <v>86</v>
      </c>
    </row>
    <row r="329" spans="1:11" x14ac:dyDescent="0.25">
      <c r="A329" s="100" t="s">
        <v>776</v>
      </c>
      <c r="B329" s="100" t="s">
        <v>777</v>
      </c>
      <c r="C329" s="100" t="s">
        <v>192</v>
      </c>
      <c r="D329" s="100" t="s">
        <v>27</v>
      </c>
      <c r="E329" s="100" t="s">
        <v>54</v>
      </c>
      <c r="F329" s="100" t="s">
        <v>80</v>
      </c>
      <c r="G329" s="100" t="s">
        <v>80</v>
      </c>
      <c r="H329" s="100" t="s">
        <v>80</v>
      </c>
      <c r="I329" s="100" t="s">
        <v>80</v>
      </c>
      <c r="J329" s="100" t="s">
        <v>188</v>
      </c>
      <c r="K329" s="100" t="s">
        <v>86</v>
      </c>
    </row>
    <row r="330" spans="1:11" x14ac:dyDescent="0.25">
      <c r="A330" s="100" t="s">
        <v>778</v>
      </c>
      <c r="B330" s="100" t="s">
        <v>779</v>
      </c>
      <c r="C330" s="100" t="s">
        <v>192</v>
      </c>
      <c r="D330" s="100" t="s">
        <v>27</v>
      </c>
      <c r="E330" s="100" t="s">
        <v>54</v>
      </c>
      <c r="F330" s="100" t="s">
        <v>80</v>
      </c>
      <c r="G330" s="100" t="s">
        <v>80</v>
      </c>
      <c r="H330" s="100" t="s">
        <v>80</v>
      </c>
      <c r="I330" s="100" t="s">
        <v>80</v>
      </c>
      <c r="J330" s="100" t="s">
        <v>188</v>
      </c>
      <c r="K330" s="100" t="s">
        <v>86</v>
      </c>
    </row>
    <row r="331" spans="1:11" x14ac:dyDescent="0.25">
      <c r="A331" s="100" t="s">
        <v>780</v>
      </c>
      <c r="B331" s="100" t="s">
        <v>781</v>
      </c>
      <c r="C331" s="100" t="s">
        <v>192</v>
      </c>
      <c r="D331" s="100" t="s">
        <v>27</v>
      </c>
      <c r="E331" s="100" t="s">
        <v>54</v>
      </c>
      <c r="F331" s="100" t="s">
        <v>80</v>
      </c>
      <c r="G331" s="100" t="s">
        <v>80</v>
      </c>
      <c r="H331" s="100" t="s">
        <v>80</v>
      </c>
      <c r="I331" s="100" t="s">
        <v>80</v>
      </c>
      <c r="J331" s="100" t="s">
        <v>188</v>
      </c>
      <c r="K331" s="100" t="s">
        <v>86</v>
      </c>
    </row>
    <row r="332" spans="1:11" x14ac:dyDescent="0.25">
      <c r="A332" s="100" t="s">
        <v>782</v>
      </c>
      <c r="B332" s="100" t="s">
        <v>783</v>
      </c>
      <c r="C332" s="100" t="s">
        <v>192</v>
      </c>
      <c r="D332" s="100" t="s">
        <v>27</v>
      </c>
      <c r="E332" s="100" t="s">
        <v>54</v>
      </c>
      <c r="F332" s="100" t="s">
        <v>80</v>
      </c>
      <c r="G332" s="100" t="s">
        <v>80</v>
      </c>
      <c r="H332" s="100" t="s">
        <v>80</v>
      </c>
      <c r="I332" s="100" t="s">
        <v>80</v>
      </c>
      <c r="J332" s="100" t="s">
        <v>188</v>
      </c>
      <c r="K332" s="100" t="s">
        <v>86</v>
      </c>
    </row>
    <row r="333" spans="1:11" x14ac:dyDescent="0.25">
      <c r="A333" s="100" t="s">
        <v>784</v>
      </c>
      <c r="B333" s="100" t="s">
        <v>785</v>
      </c>
      <c r="C333" s="100" t="s">
        <v>192</v>
      </c>
      <c r="D333" s="100" t="s">
        <v>27</v>
      </c>
      <c r="E333" s="100" t="s">
        <v>54</v>
      </c>
      <c r="F333" s="100" t="s">
        <v>80</v>
      </c>
      <c r="G333" s="100" t="s">
        <v>80</v>
      </c>
      <c r="H333" s="100" t="s">
        <v>80</v>
      </c>
      <c r="I333" s="100" t="s">
        <v>80</v>
      </c>
      <c r="J333" s="100" t="s">
        <v>188</v>
      </c>
      <c r="K333" s="100" t="s">
        <v>86</v>
      </c>
    </row>
    <row r="334" spans="1:11" x14ac:dyDescent="0.25">
      <c r="A334" s="100" t="s">
        <v>786</v>
      </c>
      <c r="B334" s="100" t="s">
        <v>787</v>
      </c>
      <c r="C334" s="100" t="s">
        <v>192</v>
      </c>
      <c r="D334" s="100" t="s">
        <v>27</v>
      </c>
      <c r="E334" s="100" t="s">
        <v>54</v>
      </c>
      <c r="F334" s="100" t="s">
        <v>80</v>
      </c>
      <c r="G334" s="100" t="s">
        <v>80</v>
      </c>
      <c r="H334" s="100" t="s">
        <v>80</v>
      </c>
      <c r="I334" s="100" t="s">
        <v>80</v>
      </c>
      <c r="J334" s="100" t="s">
        <v>188</v>
      </c>
      <c r="K334" s="100" t="s">
        <v>86</v>
      </c>
    </row>
    <row r="335" spans="1:11" x14ac:dyDescent="0.25">
      <c r="A335" s="100" t="s">
        <v>788</v>
      </c>
      <c r="B335" s="100" t="s">
        <v>789</v>
      </c>
      <c r="C335" s="100" t="s">
        <v>192</v>
      </c>
      <c r="D335" s="100" t="s">
        <v>27</v>
      </c>
      <c r="E335" s="100" t="s">
        <v>54</v>
      </c>
      <c r="F335" s="100" t="s">
        <v>80</v>
      </c>
      <c r="G335" s="100" t="s">
        <v>80</v>
      </c>
      <c r="H335" s="100" t="s">
        <v>80</v>
      </c>
      <c r="I335" s="100" t="s">
        <v>80</v>
      </c>
      <c r="J335" s="100" t="s">
        <v>188</v>
      </c>
      <c r="K335" s="100" t="s">
        <v>86</v>
      </c>
    </row>
    <row r="336" spans="1:11" x14ac:dyDescent="0.25">
      <c r="A336" s="100" t="s">
        <v>790</v>
      </c>
      <c r="B336" s="100" t="s">
        <v>783</v>
      </c>
      <c r="C336" s="100" t="s">
        <v>192</v>
      </c>
      <c r="D336" s="100" t="s">
        <v>27</v>
      </c>
      <c r="E336" s="100" t="s">
        <v>54</v>
      </c>
      <c r="F336" s="100" t="s">
        <v>80</v>
      </c>
      <c r="G336" s="100" t="s">
        <v>80</v>
      </c>
      <c r="H336" s="100" t="s">
        <v>80</v>
      </c>
      <c r="I336" s="100" t="s">
        <v>80</v>
      </c>
      <c r="J336" s="100" t="s">
        <v>188</v>
      </c>
      <c r="K336" s="100" t="s">
        <v>189</v>
      </c>
    </row>
    <row r="337" spans="1:11" x14ac:dyDescent="0.25">
      <c r="A337" s="100" t="s">
        <v>791</v>
      </c>
      <c r="B337" s="100" t="s">
        <v>792</v>
      </c>
      <c r="C337" s="100" t="s">
        <v>192</v>
      </c>
      <c r="D337" s="100" t="s">
        <v>27</v>
      </c>
      <c r="E337" s="100" t="s">
        <v>54</v>
      </c>
      <c r="F337" s="100" t="s">
        <v>80</v>
      </c>
      <c r="G337" s="100" t="s">
        <v>80</v>
      </c>
      <c r="H337" s="100" t="s">
        <v>80</v>
      </c>
      <c r="I337" s="100" t="s">
        <v>80</v>
      </c>
      <c r="J337" s="100" t="s">
        <v>188</v>
      </c>
      <c r="K337" s="100" t="s">
        <v>189</v>
      </c>
    </row>
    <row r="338" spans="1:11" x14ac:dyDescent="0.25">
      <c r="A338" s="100" t="s">
        <v>793</v>
      </c>
      <c r="B338" s="100" t="s">
        <v>794</v>
      </c>
      <c r="C338" s="100" t="s">
        <v>192</v>
      </c>
      <c r="D338" s="100" t="s">
        <v>27</v>
      </c>
      <c r="E338" s="100" t="s">
        <v>54</v>
      </c>
      <c r="F338" s="100" t="s">
        <v>80</v>
      </c>
      <c r="G338" s="100" t="s">
        <v>80</v>
      </c>
      <c r="H338" s="100" t="s">
        <v>80</v>
      </c>
      <c r="I338" s="100" t="s">
        <v>80</v>
      </c>
      <c r="J338" s="100" t="s">
        <v>188</v>
      </c>
      <c r="K338" s="100" t="s">
        <v>86</v>
      </c>
    </row>
    <row r="339" spans="1:11" x14ac:dyDescent="0.25">
      <c r="A339" s="100" t="s">
        <v>795</v>
      </c>
      <c r="B339" s="100" t="s">
        <v>796</v>
      </c>
      <c r="C339" s="100" t="s">
        <v>192</v>
      </c>
      <c r="D339" s="100" t="s">
        <v>27</v>
      </c>
      <c r="E339" s="100" t="s">
        <v>54</v>
      </c>
      <c r="F339" s="100" t="s">
        <v>80</v>
      </c>
      <c r="G339" s="100" t="s">
        <v>80</v>
      </c>
      <c r="H339" s="100" t="s">
        <v>80</v>
      </c>
      <c r="I339" s="100" t="s">
        <v>80</v>
      </c>
      <c r="J339" s="100" t="s">
        <v>188</v>
      </c>
      <c r="K339" s="100" t="s">
        <v>86</v>
      </c>
    </row>
    <row r="340" spans="1:11" x14ac:dyDescent="0.25">
      <c r="A340" s="100" t="s">
        <v>797</v>
      </c>
      <c r="B340" s="100" t="s">
        <v>798</v>
      </c>
      <c r="C340" s="100" t="s">
        <v>192</v>
      </c>
      <c r="D340" s="100" t="s">
        <v>27</v>
      </c>
      <c r="E340" s="100" t="s">
        <v>54</v>
      </c>
      <c r="F340" s="100" t="s">
        <v>80</v>
      </c>
      <c r="G340" s="100" t="s">
        <v>80</v>
      </c>
      <c r="H340" s="100" t="s">
        <v>80</v>
      </c>
      <c r="I340" s="100" t="s">
        <v>80</v>
      </c>
      <c r="J340" s="100" t="s">
        <v>188</v>
      </c>
      <c r="K340" s="100" t="s">
        <v>86</v>
      </c>
    </row>
    <row r="341" spans="1:11" x14ac:dyDescent="0.25">
      <c r="A341" s="100" t="s">
        <v>799</v>
      </c>
      <c r="B341" s="100" t="s">
        <v>800</v>
      </c>
      <c r="C341" s="100" t="s">
        <v>192</v>
      </c>
      <c r="D341" s="100" t="s">
        <v>27</v>
      </c>
      <c r="E341" s="100" t="s">
        <v>54</v>
      </c>
      <c r="F341" s="100" t="s">
        <v>80</v>
      </c>
      <c r="G341" s="100" t="s">
        <v>80</v>
      </c>
      <c r="H341" s="100" t="s">
        <v>80</v>
      </c>
      <c r="I341" s="100" t="s">
        <v>80</v>
      </c>
      <c r="J341" s="100" t="s">
        <v>188</v>
      </c>
      <c r="K341" s="100" t="s">
        <v>86</v>
      </c>
    </row>
    <row r="342" spans="1:11" x14ac:dyDescent="0.25">
      <c r="A342" s="100" t="s">
        <v>801</v>
      </c>
      <c r="B342" s="100" t="s">
        <v>802</v>
      </c>
      <c r="C342" s="100" t="s">
        <v>192</v>
      </c>
      <c r="D342" s="100" t="s">
        <v>27</v>
      </c>
      <c r="E342" s="100" t="s">
        <v>54</v>
      </c>
      <c r="F342" s="100" t="s">
        <v>80</v>
      </c>
      <c r="G342" s="100" t="s">
        <v>80</v>
      </c>
      <c r="H342" s="100" t="s">
        <v>80</v>
      </c>
      <c r="I342" s="100" t="s">
        <v>80</v>
      </c>
      <c r="J342" s="100" t="s">
        <v>188</v>
      </c>
      <c r="K342" s="100" t="s">
        <v>86</v>
      </c>
    </row>
    <row r="343" spans="1:11" x14ac:dyDescent="0.25">
      <c r="A343" s="100" t="s">
        <v>803</v>
      </c>
      <c r="B343" s="100" t="s">
        <v>804</v>
      </c>
      <c r="C343" s="100" t="s">
        <v>192</v>
      </c>
      <c r="D343" s="100" t="s">
        <v>27</v>
      </c>
      <c r="E343" s="100" t="s">
        <v>54</v>
      </c>
      <c r="F343" s="100" t="s">
        <v>80</v>
      </c>
      <c r="G343" s="100" t="s">
        <v>80</v>
      </c>
      <c r="H343" s="100" t="s">
        <v>80</v>
      </c>
      <c r="I343" s="100" t="s">
        <v>80</v>
      </c>
      <c r="J343" s="100" t="s">
        <v>188</v>
      </c>
      <c r="K343" s="100" t="s">
        <v>86</v>
      </c>
    </row>
    <row r="344" spans="1:11" x14ac:dyDescent="0.25">
      <c r="A344" s="100" t="s">
        <v>805</v>
      </c>
      <c r="B344" s="100" t="s">
        <v>806</v>
      </c>
      <c r="C344" s="100" t="s">
        <v>192</v>
      </c>
      <c r="D344" s="100" t="s">
        <v>27</v>
      </c>
      <c r="E344" s="100" t="s">
        <v>54</v>
      </c>
      <c r="F344" s="100" t="s">
        <v>80</v>
      </c>
      <c r="G344" s="100" t="s">
        <v>80</v>
      </c>
      <c r="H344" s="100" t="s">
        <v>80</v>
      </c>
      <c r="I344" s="100" t="s">
        <v>80</v>
      </c>
      <c r="J344" s="100" t="s">
        <v>188</v>
      </c>
      <c r="K344" s="100" t="s">
        <v>86</v>
      </c>
    </row>
    <row r="345" spans="1:11" x14ac:dyDescent="0.25">
      <c r="A345" s="100" t="s">
        <v>807</v>
      </c>
      <c r="B345" s="100" t="s">
        <v>808</v>
      </c>
      <c r="C345" s="100" t="s">
        <v>192</v>
      </c>
      <c r="D345" s="100" t="s">
        <v>27</v>
      </c>
      <c r="E345" s="100" t="s">
        <v>54</v>
      </c>
      <c r="F345" s="100" t="s">
        <v>80</v>
      </c>
      <c r="G345" s="100" t="s">
        <v>80</v>
      </c>
      <c r="H345" s="100" t="s">
        <v>80</v>
      </c>
      <c r="I345" s="100" t="s">
        <v>80</v>
      </c>
      <c r="J345" s="100" t="s">
        <v>188</v>
      </c>
      <c r="K345" s="100" t="s">
        <v>86</v>
      </c>
    </row>
    <row r="346" spans="1:11" x14ac:dyDescent="0.25">
      <c r="A346" s="100" t="s">
        <v>809</v>
      </c>
      <c r="B346" s="100" t="s">
        <v>810</v>
      </c>
      <c r="C346" s="100" t="s">
        <v>192</v>
      </c>
      <c r="D346" s="100" t="s">
        <v>27</v>
      </c>
      <c r="E346" s="100" t="s">
        <v>54</v>
      </c>
      <c r="F346" s="100" t="s">
        <v>80</v>
      </c>
      <c r="G346" s="100" t="s">
        <v>80</v>
      </c>
      <c r="H346" s="100" t="s">
        <v>80</v>
      </c>
      <c r="I346" s="100" t="s">
        <v>80</v>
      </c>
      <c r="J346" s="100" t="s">
        <v>188</v>
      </c>
      <c r="K346" s="100" t="s">
        <v>86</v>
      </c>
    </row>
    <row r="347" spans="1:11" x14ac:dyDescent="0.25">
      <c r="A347" s="100" t="s">
        <v>811</v>
      </c>
      <c r="B347" s="100" t="s">
        <v>812</v>
      </c>
      <c r="C347" s="100" t="s">
        <v>192</v>
      </c>
      <c r="D347" s="100" t="s">
        <v>27</v>
      </c>
      <c r="E347" s="100" t="s">
        <v>54</v>
      </c>
      <c r="F347" s="100" t="s">
        <v>80</v>
      </c>
      <c r="G347" s="100" t="s">
        <v>80</v>
      </c>
      <c r="H347" s="100" t="s">
        <v>80</v>
      </c>
      <c r="I347" s="100" t="s">
        <v>80</v>
      </c>
      <c r="J347" s="100" t="s">
        <v>188</v>
      </c>
      <c r="K347" s="100" t="s">
        <v>189</v>
      </c>
    </row>
    <row r="348" spans="1:11" x14ac:dyDescent="0.25">
      <c r="A348" s="100" t="s">
        <v>813</v>
      </c>
      <c r="B348" s="100" t="s">
        <v>814</v>
      </c>
      <c r="C348" s="100" t="s">
        <v>192</v>
      </c>
      <c r="D348" s="100" t="s">
        <v>27</v>
      </c>
      <c r="E348" s="100" t="s">
        <v>54</v>
      </c>
      <c r="F348" s="100" t="s">
        <v>80</v>
      </c>
      <c r="G348" s="100" t="s">
        <v>80</v>
      </c>
      <c r="H348" s="100" t="s">
        <v>80</v>
      </c>
      <c r="I348" s="100" t="s">
        <v>80</v>
      </c>
      <c r="J348" s="100" t="s">
        <v>188</v>
      </c>
      <c r="K348" s="100" t="s">
        <v>86</v>
      </c>
    </row>
    <row r="349" spans="1:11" x14ac:dyDescent="0.25">
      <c r="A349" s="100" t="s">
        <v>815</v>
      </c>
      <c r="B349" s="100" t="s">
        <v>816</v>
      </c>
      <c r="C349" s="100" t="s">
        <v>192</v>
      </c>
      <c r="D349" s="100" t="s">
        <v>27</v>
      </c>
      <c r="E349" s="100" t="s">
        <v>54</v>
      </c>
      <c r="F349" s="100" t="s">
        <v>80</v>
      </c>
      <c r="G349" s="100" t="s">
        <v>80</v>
      </c>
      <c r="H349" s="100" t="s">
        <v>80</v>
      </c>
      <c r="I349" s="100" t="s">
        <v>80</v>
      </c>
      <c r="J349" s="100" t="s">
        <v>188</v>
      </c>
      <c r="K349" s="100" t="s">
        <v>86</v>
      </c>
    </row>
    <row r="350" spans="1:11" x14ac:dyDescent="0.25">
      <c r="A350" s="100" t="s">
        <v>817</v>
      </c>
      <c r="B350" s="100" t="s">
        <v>818</v>
      </c>
      <c r="C350" s="100" t="s">
        <v>192</v>
      </c>
      <c r="D350" s="100" t="s">
        <v>27</v>
      </c>
      <c r="E350" s="100" t="s">
        <v>54</v>
      </c>
      <c r="F350" s="100" t="s">
        <v>80</v>
      </c>
      <c r="G350" s="100" t="s">
        <v>80</v>
      </c>
      <c r="H350" s="100" t="s">
        <v>80</v>
      </c>
      <c r="I350" s="100" t="s">
        <v>80</v>
      </c>
      <c r="J350" s="100" t="s">
        <v>188</v>
      </c>
      <c r="K350" s="100" t="s">
        <v>86</v>
      </c>
    </row>
    <row r="351" spans="1:11" x14ac:dyDescent="0.25">
      <c r="A351" s="100" t="s">
        <v>819</v>
      </c>
      <c r="B351" s="100" t="s">
        <v>820</v>
      </c>
      <c r="C351" s="100" t="s">
        <v>192</v>
      </c>
      <c r="D351" s="100" t="s">
        <v>27</v>
      </c>
      <c r="E351" s="100" t="s">
        <v>54</v>
      </c>
      <c r="F351" s="100" t="s">
        <v>80</v>
      </c>
      <c r="G351" s="100" t="s">
        <v>80</v>
      </c>
      <c r="H351" s="100" t="s">
        <v>80</v>
      </c>
      <c r="I351" s="100" t="s">
        <v>80</v>
      </c>
      <c r="J351" s="100" t="s">
        <v>188</v>
      </c>
      <c r="K351" s="100" t="s">
        <v>189</v>
      </c>
    </row>
    <row r="352" spans="1:11" x14ac:dyDescent="0.25">
      <c r="A352" s="100" t="s">
        <v>821</v>
      </c>
      <c r="B352" s="100" t="s">
        <v>822</v>
      </c>
      <c r="C352" s="100" t="s">
        <v>192</v>
      </c>
      <c r="D352" s="100" t="s">
        <v>27</v>
      </c>
      <c r="E352" s="100" t="s">
        <v>54</v>
      </c>
      <c r="F352" s="100" t="s">
        <v>80</v>
      </c>
      <c r="G352" s="100" t="s">
        <v>80</v>
      </c>
      <c r="H352" s="100" t="s">
        <v>80</v>
      </c>
      <c r="I352" s="100" t="s">
        <v>80</v>
      </c>
      <c r="J352" s="100" t="s">
        <v>188</v>
      </c>
      <c r="K352" s="100" t="s">
        <v>189</v>
      </c>
    </row>
    <row r="353" spans="1:11" x14ac:dyDescent="0.25">
      <c r="A353" s="100" t="s">
        <v>823</v>
      </c>
      <c r="B353" s="100" t="s">
        <v>824</v>
      </c>
      <c r="C353" s="100" t="s">
        <v>192</v>
      </c>
      <c r="D353" s="100" t="s">
        <v>27</v>
      </c>
      <c r="E353" s="100" t="s">
        <v>54</v>
      </c>
      <c r="F353" s="100" t="s">
        <v>80</v>
      </c>
      <c r="G353" s="100" t="s">
        <v>80</v>
      </c>
      <c r="H353" s="100" t="s">
        <v>80</v>
      </c>
      <c r="I353" s="100" t="s">
        <v>80</v>
      </c>
      <c r="J353" s="100" t="s">
        <v>188</v>
      </c>
      <c r="K353" s="100" t="s">
        <v>189</v>
      </c>
    </row>
    <row r="354" spans="1:11" x14ac:dyDescent="0.25">
      <c r="A354" s="100" t="s">
        <v>825</v>
      </c>
      <c r="B354" s="100" t="s">
        <v>826</v>
      </c>
      <c r="C354" s="100" t="s">
        <v>192</v>
      </c>
      <c r="D354" s="100" t="s">
        <v>27</v>
      </c>
      <c r="E354" s="100" t="s">
        <v>54</v>
      </c>
      <c r="F354" s="100" t="s">
        <v>80</v>
      </c>
      <c r="G354" s="100" t="s">
        <v>80</v>
      </c>
      <c r="H354" s="100" t="s">
        <v>80</v>
      </c>
      <c r="I354" s="100" t="s">
        <v>80</v>
      </c>
      <c r="J354" s="100" t="s">
        <v>188</v>
      </c>
      <c r="K354" s="100" t="s">
        <v>189</v>
      </c>
    </row>
    <row r="355" spans="1:11" x14ac:dyDescent="0.25">
      <c r="A355" s="100" t="s">
        <v>827</v>
      </c>
      <c r="B355" s="100" t="s">
        <v>828</v>
      </c>
      <c r="C355" s="100" t="s">
        <v>192</v>
      </c>
      <c r="D355" s="100" t="s">
        <v>27</v>
      </c>
      <c r="E355" s="100" t="s">
        <v>54</v>
      </c>
      <c r="F355" s="100" t="s">
        <v>80</v>
      </c>
      <c r="G355" s="100" t="s">
        <v>80</v>
      </c>
      <c r="H355" s="100" t="s">
        <v>80</v>
      </c>
      <c r="I355" s="100" t="s">
        <v>80</v>
      </c>
      <c r="J355" s="100" t="s">
        <v>188</v>
      </c>
      <c r="K355" s="100" t="s">
        <v>86</v>
      </c>
    </row>
    <row r="356" spans="1:11" x14ac:dyDescent="0.25">
      <c r="A356" s="100" t="s">
        <v>829</v>
      </c>
      <c r="B356" s="100" t="s">
        <v>830</v>
      </c>
      <c r="C356" s="100" t="s">
        <v>192</v>
      </c>
      <c r="D356" s="100" t="s">
        <v>27</v>
      </c>
      <c r="E356" s="100" t="s">
        <v>54</v>
      </c>
      <c r="F356" s="100" t="s">
        <v>80</v>
      </c>
      <c r="G356" s="100" t="s">
        <v>80</v>
      </c>
      <c r="H356" s="100" t="s">
        <v>80</v>
      </c>
      <c r="I356" s="100" t="s">
        <v>80</v>
      </c>
      <c r="J356" s="100" t="s">
        <v>188</v>
      </c>
      <c r="K356" s="100" t="s">
        <v>189</v>
      </c>
    </row>
    <row r="357" spans="1:11" x14ac:dyDescent="0.25">
      <c r="A357" s="100" t="s">
        <v>831</v>
      </c>
      <c r="B357" s="100" t="s">
        <v>832</v>
      </c>
      <c r="C357" s="100" t="s">
        <v>192</v>
      </c>
      <c r="D357" s="100" t="s">
        <v>27</v>
      </c>
      <c r="E357" s="100" t="s">
        <v>54</v>
      </c>
      <c r="F357" s="100" t="s">
        <v>80</v>
      </c>
      <c r="G357" s="100" t="s">
        <v>80</v>
      </c>
      <c r="H357" s="100" t="s">
        <v>80</v>
      </c>
      <c r="I357" s="100" t="s">
        <v>80</v>
      </c>
      <c r="J357" s="100" t="s">
        <v>188</v>
      </c>
      <c r="K357" s="100" t="s">
        <v>86</v>
      </c>
    </row>
    <row r="358" spans="1:11" x14ac:dyDescent="0.25">
      <c r="A358" s="100" t="s">
        <v>833</v>
      </c>
      <c r="B358" s="100" t="s">
        <v>834</v>
      </c>
      <c r="C358" s="100" t="s">
        <v>192</v>
      </c>
      <c r="D358" s="100" t="s">
        <v>27</v>
      </c>
      <c r="E358" s="100" t="s">
        <v>54</v>
      </c>
      <c r="F358" s="100" t="s">
        <v>80</v>
      </c>
      <c r="G358" s="100" t="s">
        <v>80</v>
      </c>
      <c r="H358" s="100" t="s">
        <v>80</v>
      </c>
      <c r="I358" s="100" t="s">
        <v>80</v>
      </c>
      <c r="J358" s="100" t="s">
        <v>188</v>
      </c>
      <c r="K358" s="100" t="s">
        <v>86</v>
      </c>
    </row>
    <row r="359" spans="1:11" x14ac:dyDescent="0.25">
      <c r="A359" s="100" t="s">
        <v>835</v>
      </c>
      <c r="B359" s="100" t="s">
        <v>836</v>
      </c>
      <c r="C359" s="100" t="s">
        <v>192</v>
      </c>
      <c r="D359" s="100" t="s">
        <v>27</v>
      </c>
      <c r="E359" s="100" t="s">
        <v>54</v>
      </c>
      <c r="F359" s="100" t="s">
        <v>80</v>
      </c>
      <c r="G359" s="100" t="s">
        <v>80</v>
      </c>
      <c r="H359" s="100" t="s">
        <v>80</v>
      </c>
      <c r="I359" s="100" t="s">
        <v>80</v>
      </c>
      <c r="J359" s="100" t="s">
        <v>188</v>
      </c>
      <c r="K359" s="100" t="s">
        <v>86</v>
      </c>
    </row>
    <row r="360" spans="1:11" x14ac:dyDescent="0.25">
      <c r="A360" s="100" t="s">
        <v>837</v>
      </c>
      <c r="B360" s="100" t="s">
        <v>838</v>
      </c>
      <c r="C360" s="100" t="s">
        <v>192</v>
      </c>
      <c r="D360" s="100" t="s">
        <v>27</v>
      </c>
      <c r="E360" s="100" t="s">
        <v>54</v>
      </c>
      <c r="F360" s="100" t="s">
        <v>80</v>
      </c>
      <c r="G360" s="100" t="s">
        <v>80</v>
      </c>
      <c r="H360" s="100" t="s">
        <v>80</v>
      </c>
      <c r="I360" s="100" t="s">
        <v>80</v>
      </c>
      <c r="J360" s="100" t="s">
        <v>188</v>
      </c>
      <c r="K360" s="100" t="s">
        <v>86</v>
      </c>
    </row>
    <row r="361" spans="1:11" x14ac:dyDescent="0.25">
      <c r="A361" s="100" t="s">
        <v>839</v>
      </c>
      <c r="B361" s="100" t="s">
        <v>840</v>
      </c>
      <c r="C361" s="100" t="s">
        <v>192</v>
      </c>
      <c r="D361" s="100" t="s">
        <v>27</v>
      </c>
      <c r="E361" s="100" t="s">
        <v>54</v>
      </c>
      <c r="F361" s="100" t="s">
        <v>80</v>
      </c>
      <c r="G361" s="100" t="s">
        <v>80</v>
      </c>
      <c r="H361" s="100" t="s">
        <v>80</v>
      </c>
      <c r="I361" s="100" t="s">
        <v>80</v>
      </c>
      <c r="J361" s="100" t="s">
        <v>188</v>
      </c>
      <c r="K361" s="100" t="s">
        <v>86</v>
      </c>
    </row>
    <row r="362" spans="1:11" x14ac:dyDescent="0.25">
      <c r="A362" s="100" t="s">
        <v>841</v>
      </c>
      <c r="B362" s="100" t="s">
        <v>842</v>
      </c>
      <c r="C362" s="100" t="s">
        <v>192</v>
      </c>
      <c r="D362" s="100" t="s">
        <v>27</v>
      </c>
      <c r="E362" s="100" t="s">
        <v>54</v>
      </c>
      <c r="F362" s="100" t="s">
        <v>80</v>
      </c>
      <c r="G362" s="100" t="s">
        <v>80</v>
      </c>
      <c r="H362" s="100" t="s">
        <v>80</v>
      </c>
      <c r="I362" s="100" t="s">
        <v>80</v>
      </c>
      <c r="J362" s="100" t="s">
        <v>188</v>
      </c>
      <c r="K362" s="100" t="s">
        <v>189</v>
      </c>
    </row>
    <row r="363" spans="1:11" x14ac:dyDescent="0.25">
      <c r="A363" s="100" t="s">
        <v>843</v>
      </c>
      <c r="B363" s="100" t="s">
        <v>844</v>
      </c>
      <c r="C363" s="100" t="s">
        <v>192</v>
      </c>
      <c r="D363" s="100" t="s">
        <v>27</v>
      </c>
      <c r="E363" s="100" t="s">
        <v>54</v>
      </c>
      <c r="F363" s="100" t="s">
        <v>80</v>
      </c>
      <c r="G363" s="100" t="s">
        <v>80</v>
      </c>
      <c r="H363" s="100" t="s">
        <v>80</v>
      </c>
      <c r="I363" s="100" t="s">
        <v>80</v>
      </c>
      <c r="J363" s="100" t="s">
        <v>544</v>
      </c>
      <c r="K363" s="100" t="s">
        <v>189</v>
      </c>
    </row>
    <row r="364" spans="1:11" x14ac:dyDescent="0.25">
      <c r="A364" s="100" t="s">
        <v>845</v>
      </c>
      <c r="B364" s="100" t="s">
        <v>846</v>
      </c>
      <c r="C364" s="100" t="s">
        <v>192</v>
      </c>
      <c r="D364" s="100" t="s">
        <v>27</v>
      </c>
      <c r="E364" s="100" t="s">
        <v>54</v>
      </c>
      <c r="F364" s="100" t="s">
        <v>80</v>
      </c>
      <c r="G364" s="100" t="s">
        <v>80</v>
      </c>
      <c r="H364" s="100" t="s">
        <v>80</v>
      </c>
      <c r="I364" s="100" t="s">
        <v>80</v>
      </c>
      <c r="J364" s="100" t="s">
        <v>544</v>
      </c>
      <c r="K364" s="100" t="s">
        <v>189</v>
      </c>
    </row>
    <row r="365" spans="1:11" x14ac:dyDescent="0.25">
      <c r="A365" s="100" t="s">
        <v>847</v>
      </c>
      <c r="B365" s="100" t="s">
        <v>848</v>
      </c>
      <c r="C365" s="100" t="s">
        <v>192</v>
      </c>
      <c r="D365" s="100" t="s">
        <v>27</v>
      </c>
      <c r="E365" s="100" t="s">
        <v>54</v>
      </c>
      <c r="F365" s="100" t="s">
        <v>80</v>
      </c>
      <c r="G365" s="100" t="s">
        <v>80</v>
      </c>
      <c r="H365" s="100" t="s">
        <v>80</v>
      </c>
      <c r="I365" s="100" t="s">
        <v>80</v>
      </c>
      <c r="J365" s="100" t="s">
        <v>188</v>
      </c>
      <c r="K365" s="100" t="s">
        <v>86</v>
      </c>
    </row>
    <row r="366" spans="1:11" x14ac:dyDescent="0.25">
      <c r="A366" s="100" t="s">
        <v>849</v>
      </c>
      <c r="B366" s="100" t="s">
        <v>850</v>
      </c>
      <c r="C366" s="100" t="s">
        <v>192</v>
      </c>
      <c r="D366" s="100" t="s">
        <v>27</v>
      </c>
      <c r="E366" s="100" t="s">
        <v>54</v>
      </c>
      <c r="F366" s="100" t="s">
        <v>80</v>
      </c>
      <c r="G366" s="100" t="s">
        <v>80</v>
      </c>
      <c r="H366" s="100" t="s">
        <v>80</v>
      </c>
      <c r="I366" s="100" t="s">
        <v>80</v>
      </c>
      <c r="J366" s="100" t="s">
        <v>544</v>
      </c>
      <c r="K366" s="100" t="s">
        <v>189</v>
      </c>
    </row>
    <row r="367" spans="1:11" x14ac:dyDescent="0.25">
      <c r="A367" s="100" t="s">
        <v>851</v>
      </c>
      <c r="B367" s="100" t="s">
        <v>852</v>
      </c>
      <c r="C367" s="100" t="s">
        <v>192</v>
      </c>
      <c r="D367" s="100" t="s">
        <v>27</v>
      </c>
      <c r="E367" s="100" t="s">
        <v>54</v>
      </c>
      <c r="F367" s="100" t="s">
        <v>80</v>
      </c>
      <c r="G367" s="100" t="s">
        <v>80</v>
      </c>
      <c r="H367" s="100" t="s">
        <v>80</v>
      </c>
      <c r="I367" s="100" t="s">
        <v>80</v>
      </c>
      <c r="J367" s="100" t="s">
        <v>544</v>
      </c>
      <c r="K367" s="100" t="s">
        <v>86</v>
      </c>
    </row>
    <row r="368" spans="1:11" x14ac:dyDescent="0.25">
      <c r="A368" s="100" t="s">
        <v>853</v>
      </c>
      <c r="B368" s="100" t="s">
        <v>854</v>
      </c>
      <c r="C368" s="100" t="s">
        <v>192</v>
      </c>
      <c r="D368" s="100" t="s">
        <v>27</v>
      </c>
      <c r="E368" s="100" t="s">
        <v>54</v>
      </c>
      <c r="F368" s="100" t="s">
        <v>80</v>
      </c>
      <c r="G368" s="100" t="s">
        <v>80</v>
      </c>
      <c r="H368" s="100" t="s">
        <v>80</v>
      </c>
      <c r="I368" s="100" t="s">
        <v>80</v>
      </c>
      <c r="J368" s="100" t="s">
        <v>188</v>
      </c>
      <c r="K368" s="100" t="s">
        <v>86</v>
      </c>
    </row>
    <row r="369" spans="1:11" x14ac:dyDescent="0.25">
      <c r="A369" s="100" t="s">
        <v>855</v>
      </c>
      <c r="B369" s="100" t="s">
        <v>856</v>
      </c>
      <c r="C369" s="100" t="s">
        <v>192</v>
      </c>
      <c r="D369" s="100" t="s">
        <v>27</v>
      </c>
      <c r="E369" s="100" t="s">
        <v>54</v>
      </c>
      <c r="F369" s="100" t="s">
        <v>80</v>
      </c>
      <c r="G369" s="100" t="s">
        <v>80</v>
      </c>
      <c r="H369" s="100" t="s">
        <v>80</v>
      </c>
      <c r="I369" s="100" t="s">
        <v>80</v>
      </c>
      <c r="J369" s="100" t="s">
        <v>544</v>
      </c>
      <c r="K369" s="100" t="s">
        <v>189</v>
      </c>
    </row>
    <row r="370" spans="1:11" x14ac:dyDescent="0.25">
      <c r="A370" s="100" t="s">
        <v>857</v>
      </c>
      <c r="B370" s="100" t="s">
        <v>858</v>
      </c>
      <c r="C370" s="100" t="s">
        <v>192</v>
      </c>
      <c r="D370" s="100" t="s">
        <v>27</v>
      </c>
      <c r="E370" s="100" t="s">
        <v>54</v>
      </c>
      <c r="F370" s="100" t="s">
        <v>80</v>
      </c>
      <c r="G370" s="100" t="s">
        <v>80</v>
      </c>
      <c r="H370" s="100" t="s">
        <v>80</v>
      </c>
      <c r="I370" s="100" t="s">
        <v>80</v>
      </c>
      <c r="J370" s="100" t="s">
        <v>188</v>
      </c>
      <c r="K370" s="100" t="s">
        <v>189</v>
      </c>
    </row>
    <row r="371" spans="1:11" x14ac:dyDescent="0.25">
      <c r="A371" s="100" t="s">
        <v>859</v>
      </c>
      <c r="B371" s="100" t="s">
        <v>860</v>
      </c>
      <c r="C371" s="100" t="s">
        <v>192</v>
      </c>
      <c r="D371" s="100" t="s">
        <v>27</v>
      </c>
      <c r="E371" s="100" t="s">
        <v>54</v>
      </c>
      <c r="F371" s="100" t="s">
        <v>80</v>
      </c>
      <c r="G371" s="100" t="s">
        <v>80</v>
      </c>
      <c r="H371" s="100" t="s">
        <v>80</v>
      </c>
      <c r="I371" s="100" t="s">
        <v>80</v>
      </c>
      <c r="J371" s="100" t="s">
        <v>544</v>
      </c>
      <c r="K371" s="100" t="s">
        <v>189</v>
      </c>
    </row>
    <row r="372" spans="1:11" x14ac:dyDescent="0.25">
      <c r="A372" s="100" t="s">
        <v>861</v>
      </c>
      <c r="B372" s="100" t="s">
        <v>862</v>
      </c>
      <c r="C372" s="100" t="s">
        <v>192</v>
      </c>
      <c r="D372" s="100" t="s">
        <v>27</v>
      </c>
      <c r="E372" s="100" t="s">
        <v>54</v>
      </c>
      <c r="F372" s="100" t="s">
        <v>80</v>
      </c>
      <c r="G372" s="100" t="s">
        <v>80</v>
      </c>
      <c r="H372" s="100" t="s">
        <v>80</v>
      </c>
      <c r="I372" s="100" t="s">
        <v>80</v>
      </c>
      <c r="J372" s="100" t="s">
        <v>544</v>
      </c>
      <c r="K372" s="100" t="s">
        <v>86</v>
      </c>
    </row>
    <row r="373" spans="1:11" x14ac:dyDescent="0.25">
      <c r="A373" s="100" t="s">
        <v>863</v>
      </c>
      <c r="B373" s="100" t="s">
        <v>864</v>
      </c>
      <c r="C373" s="100" t="s">
        <v>192</v>
      </c>
      <c r="D373" s="100" t="s">
        <v>27</v>
      </c>
      <c r="E373" s="100" t="s">
        <v>54</v>
      </c>
      <c r="F373" s="100" t="s">
        <v>80</v>
      </c>
      <c r="G373" s="100" t="s">
        <v>80</v>
      </c>
      <c r="H373" s="100" t="s">
        <v>80</v>
      </c>
      <c r="I373" s="100" t="s">
        <v>80</v>
      </c>
      <c r="J373" s="100" t="s">
        <v>544</v>
      </c>
      <c r="K373" s="100" t="s">
        <v>86</v>
      </c>
    </row>
    <row r="374" spans="1:11" x14ac:dyDescent="0.25">
      <c r="A374" s="100" t="s">
        <v>865</v>
      </c>
      <c r="B374" s="100" t="s">
        <v>866</v>
      </c>
      <c r="C374" s="100" t="s">
        <v>192</v>
      </c>
      <c r="D374" s="100" t="s">
        <v>27</v>
      </c>
      <c r="E374" s="100" t="s">
        <v>54</v>
      </c>
      <c r="F374" s="100" t="s">
        <v>80</v>
      </c>
      <c r="G374" s="100" t="s">
        <v>80</v>
      </c>
      <c r="H374" s="100" t="s">
        <v>80</v>
      </c>
      <c r="I374" s="100" t="s">
        <v>80</v>
      </c>
      <c r="J374" s="100" t="s">
        <v>544</v>
      </c>
      <c r="K374" s="100" t="s">
        <v>86</v>
      </c>
    </row>
    <row r="375" spans="1:11" x14ac:dyDescent="0.25">
      <c r="A375" s="100" t="s">
        <v>867</v>
      </c>
      <c r="B375" s="100" t="s">
        <v>868</v>
      </c>
      <c r="C375" s="100" t="s">
        <v>192</v>
      </c>
      <c r="D375" s="100" t="s">
        <v>27</v>
      </c>
      <c r="E375" s="100" t="s">
        <v>54</v>
      </c>
      <c r="F375" s="100" t="s">
        <v>80</v>
      </c>
      <c r="G375" s="100" t="s">
        <v>80</v>
      </c>
      <c r="H375" s="100" t="s">
        <v>80</v>
      </c>
      <c r="I375" s="100" t="s">
        <v>80</v>
      </c>
      <c r="J375" s="100" t="s">
        <v>544</v>
      </c>
      <c r="K375" s="100" t="s">
        <v>86</v>
      </c>
    </row>
    <row r="376" spans="1:11" x14ac:dyDescent="0.25">
      <c r="A376" s="100" t="s">
        <v>869</v>
      </c>
      <c r="B376" s="100" t="s">
        <v>870</v>
      </c>
      <c r="C376" s="100" t="s">
        <v>192</v>
      </c>
      <c r="D376" s="100" t="s">
        <v>27</v>
      </c>
      <c r="E376" s="100" t="s">
        <v>54</v>
      </c>
      <c r="F376" s="100" t="s">
        <v>80</v>
      </c>
      <c r="G376" s="100" t="s">
        <v>80</v>
      </c>
      <c r="H376" s="100" t="s">
        <v>80</v>
      </c>
      <c r="I376" s="100" t="s">
        <v>80</v>
      </c>
      <c r="J376" s="100" t="s">
        <v>544</v>
      </c>
      <c r="K376" s="100" t="s">
        <v>86</v>
      </c>
    </row>
    <row r="377" spans="1:11" x14ac:dyDescent="0.25">
      <c r="A377" s="100" t="s">
        <v>871</v>
      </c>
      <c r="B377" s="100" t="s">
        <v>872</v>
      </c>
      <c r="C377" s="100" t="s">
        <v>192</v>
      </c>
      <c r="D377" s="100" t="s">
        <v>27</v>
      </c>
      <c r="E377" s="100" t="s">
        <v>54</v>
      </c>
      <c r="F377" s="100" t="s">
        <v>80</v>
      </c>
      <c r="G377" s="100" t="s">
        <v>80</v>
      </c>
      <c r="H377" s="100" t="s">
        <v>80</v>
      </c>
      <c r="I377" s="100" t="s">
        <v>80</v>
      </c>
      <c r="J377" s="100" t="s">
        <v>188</v>
      </c>
      <c r="K377" s="100" t="s">
        <v>189</v>
      </c>
    </row>
    <row r="378" spans="1:11" x14ac:dyDescent="0.25">
      <c r="A378" s="100" t="s">
        <v>873</v>
      </c>
      <c r="B378" s="100" t="s">
        <v>874</v>
      </c>
      <c r="C378" s="100" t="s">
        <v>192</v>
      </c>
      <c r="D378" s="100" t="s">
        <v>27</v>
      </c>
      <c r="E378" s="100" t="s">
        <v>54</v>
      </c>
      <c r="F378" s="100" t="s">
        <v>80</v>
      </c>
      <c r="G378" s="100" t="s">
        <v>80</v>
      </c>
      <c r="H378" s="100" t="s">
        <v>80</v>
      </c>
      <c r="I378" s="100" t="s">
        <v>80</v>
      </c>
      <c r="J378" s="100" t="s">
        <v>188</v>
      </c>
      <c r="K378" s="100" t="s">
        <v>189</v>
      </c>
    </row>
    <row r="379" spans="1:11" x14ac:dyDescent="0.25">
      <c r="A379" s="100" t="s">
        <v>875</v>
      </c>
      <c r="B379" s="100" t="s">
        <v>876</v>
      </c>
      <c r="C379" s="100" t="s">
        <v>192</v>
      </c>
      <c r="D379" s="100" t="s">
        <v>27</v>
      </c>
      <c r="E379" s="100" t="s">
        <v>54</v>
      </c>
      <c r="F379" s="100" t="s">
        <v>80</v>
      </c>
      <c r="G379" s="100" t="s">
        <v>80</v>
      </c>
      <c r="H379" s="100" t="s">
        <v>80</v>
      </c>
      <c r="I379" s="100" t="s">
        <v>80</v>
      </c>
      <c r="J379" s="100" t="s">
        <v>188</v>
      </c>
      <c r="K379" s="100" t="s">
        <v>189</v>
      </c>
    </row>
    <row r="380" spans="1:11" x14ac:dyDescent="0.25">
      <c r="A380" s="100" t="s">
        <v>877</v>
      </c>
      <c r="B380" s="100" t="s">
        <v>878</v>
      </c>
      <c r="C380" s="100" t="s">
        <v>192</v>
      </c>
      <c r="D380" s="100" t="s">
        <v>27</v>
      </c>
      <c r="E380" s="100" t="s">
        <v>54</v>
      </c>
      <c r="F380" s="100" t="s">
        <v>80</v>
      </c>
      <c r="G380" s="100" t="s">
        <v>80</v>
      </c>
      <c r="H380" s="100" t="s">
        <v>80</v>
      </c>
      <c r="I380" s="100" t="s">
        <v>80</v>
      </c>
      <c r="J380" s="100" t="s">
        <v>188</v>
      </c>
      <c r="K380" s="100" t="s">
        <v>189</v>
      </c>
    </row>
    <row r="381" spans="1:11" x14ac:dyDescent="0.25">
      <c r="A381" s="100" t="s">
        <v>879</v>
      </c>
      <c r="B381" s="100" t="s">
        <v>880</v>
      </c>
      <c r="C381" s="100" t="s">
        <v>192</v>
      </c>
      <c r="D381" s="100" t="s">
        <v>27</v>
      </c>
      <c r="E381" s="100" t="s">
        <v>54</v>
      </c>
      <c r="F381" s="100" t="s">
        <v>80</v>
      </c>
      <c r="G381" s="100" t="s">
        <v>80</v>
      </c>
      <c r="H381" s="100" t="s">
        <v>80</v>
      </c>
      <c r="I381" s="100" t="s">
        <v>80</v>
      </c>
      <c r="J381" s="100" t="s">
        <v>188</v>
      </c>
      <c r="K381" s="100" t="s">
        <v>189</v>
      </c>
    </row>
    <row r="382" spans="1:11" x14ac:dyDescent="0.25">
      <c r="A382" s="100" t="s">
        <v>881</v>
      </c>
      <c r="B382" s="100" t="s">
        <v>882</v>
      </c>
      <c r="C382" s="100" t="s">
        <v>192</v>
      </c>
      <c r="D382" s="100" t="s">
        <v>27</v>
      </c>
      <c r="E382" s="100" t="s">
        <v>54</v>
      </c>
      <c r="F382" s="100" t="s">
        <v>80</v>
      </c>
      <c r="G382" s="100" t="s">
        <v>80</v>
      </c>
      <c r="H382" s="100" t="s">
        <v>80</v>
      </c>
      <c r="I382" s="100" t="s">
        <v>80</v>
      </c>
      <c r="J382" s="100" t="s">
        <v>188</v>
      </c>
      <c r="K382" s="100" t="s">
        <v>189</v>
      </c>
    </row>
    <row r="383" spans="1:11" x14ac:dyDescent="0.25">
      <c r="A383" s="100" t="s">
        <v>883</v>
      </c>
      <c r="B383" s="100" t="s">
        <v>884</v>
      </c>
      <c r="C383" s="100" t="s">
        <v>192</v>
      </c>
      <c r="D383" s="100" t="s">
        <v>27</v>
      </c>
      <c r="E383" s="100" t="s">
        <v>54</v>
      </c>
      <c r="F383" s="100" t="s">
        <v>80</v>
      </c>
      <c r="G383" s="100" t="s">
        <v>80</v>
      </c>
      <c r="H383" s="100" t="s">
        <v>80</v>
      </c>
      <c r="I383" s="100" t="s">
        <v>80</v>
      </c>
      <c r="J383" s="100" t="s">
        <v>188</v>
      </c>
      <c r="K383" s="100" t="s">
        <v>86</v>
      </c>
    </row>
    <row r="384" spans="1:11" x14ac:dyDescent="0.25">
      <c r="A384" s="100" t="s">
        <v>885</v>
      </c>
      <c r="B384" s="100" t="s">
        <v>886</v>
      </c>
      <c r="C384" s="100" t="s">
        <v>192</v>
      </c>
      <c r="D384" s="100" t="s">
        <v>27</v>
      </c>
      <c r="E384" s="100" t="s">
        <v>54</v>
      </c>
      <c r="F384" s="100" t="s">
        <v>80</v>
      </c>
      <c r="G384" s="100" t="s">
        <v>80</v>
      </c>
      <c r="H384" s="100" t="s">
        <v>80</v>
      </c>
      <c r="I384" s="100" t="s">
        <v>80</v>
      </c>
      <c r="J384" s="100" t="s">
        <v>188</v>
      </c>
      <c r="K384" s="100" t="s">
        <v>189</v>
      </c>
    </row>
    <row r="385" spans="1:11" x14ac:dyDescent="0.25">
      <c r="A385" s="100" t="s">
        <v>887</v>
      </c>
      <c r="B385" s="100" t="s">
        <v>888</v>
      </c>
      <c r="C385" s="100" t="s">
        <v>192</v>
      </c>
      <c r="D385" s="100" t="s">
        <v>27</v>
      </c>
      <c r="E385" s="100" t="s">
        <v>54</v>
      </c>
      <c r="F385" s="100" t="s">
        <v>80</v>
      </c>
      <c r="G385" s="100" t="s">
        <v>80</v>
      </c>
      <c r="H385" s="100" t="s">
        <v>80</v>
      </c>
      <c r="I385" s="100" t="s">
        <v>80</v>
      </c>
      <c r="J385" s="100" t="s">
        <v>188</v>
      </c>
      <c r="K385" s="100" t="s">
        <v>189</v>
      </c>
    </row>
    <row r="386" spans="1:11" x14ac:dyDescent="0.25">
      <c r="A386" s="100" t="s">
        <v>889</v>
      </c>
      <c r="B386" s="100" t="s">
        <v>890</v>
      </c>
      <c r="C386" s="100" t="s">
        <v>192</v>
      </c>
      <c r="D386" s="100" t="s">
        <v>27</v>
      </c>
      <c r="E386" s="100" t="s">
        <v>54</v>
      </c>
      <c r="F386" s="100" t="s">
        <v>80</v>
      </c>
      <c r="G386" s="100" t="s">
        <v>80</v>
      </c>
      <c r="H386" s="100" t="s">
        <v>80</v>
      </c>
      <c r="I386" s="100" t="s">
        <v>80</v>
      </c>
      <c r="J386" s="100" t="s">
        <v>188</v>
      </c>
      <c r="K386" s="100" t="s">
        <v>189</v>
      </c>
    </row>
    <row r="387" spans="1:11" x14ac:dyDescent="0.25">
      <c r="A387" s="100" t="s">
        <v>891</v>
      </c>
      <c r="B387" s="100" t="s">
        <v>892</v>
      </c>
      <c r="C387" s="100" t="s">
        <v>192</v>
      </c>
      <c r="D387" s="100" t="s">
        <v>27</v>
      </c>
      <c r="E387" s="100" t="s">
        <v>54</v>
      </c>
      <c r="F387" s="100" t="s">
        <v>80</v>
      </c>
      <c r="G387" s="100" t="s">
        <v>80</v>
      </c>
      <c r="H387" s="100" t="s">
        <v>80</v>
      </c>
      <c r="I387" s="100" t="s">
        <v>80</v>
      </c>
      <c r="J387" s="100" t="s">
        <v>188</v>
      </c>
      <c r="K387" s="100" t="s">
        <v>86</v>
      </c>
    </row>
    <row r="388" spans="1:11" x14ac:dyDescent="0.25">
      <c r="A388" s="100" t="s">
        <v>893</v>
      </c>
      <c r="B388" s="100" t="s">
        <v>894</v>
      </c>
      <c r="C388" s="100" t="s">
        <v>192</v>
      </c>
      <c r="D388" s="100" t="s">
        <v>27</v>
      </c>
      <c r="E388" s="100" t="s">
        <v>54</v>
      </c>
      <c r="F388" s="100" t="s">
        <v>80</v>
      </c>
      <c r="G388" s="100" t="s">
        <v>80</v>
      </c>
      <c r="H388" s="100" t="s">
        <v>80</v>
      </c>
      <c r="I388" s="100" t="s">
        <v>80</v>
      </c>
      <c r="J388" s="100" t="s">
        <v>188</v>
      </c>
      <c r="K388" s="100" t="s">
        <v>86</v>
      </c>
    </row>
    <row r="389" spans="1:11" x14ac:dyDescent="0.25">
      <c r="A389" s="100" t="s">
        <v>895</v>
      </c>
      <c r="B389" s="100" t="s">
        <v>896</v>
      </c>
      <c r="C389" s="100" t="s">
        <v>192</v>
      </c>
      <c r="D389" s="100" t="s">
        <v>27</v>
      </c>
      <c r="E389" s="100" t="s">
        <v>54</v>
      </c>
      <c r="F389" s="100" t="s">
        <v>80</v>
      </c>
      <c r="G389" s="100" t="s">
        <v>80</v>
      </c>
      <c r="H389" s="100" t="s">
        <v>80</v>
      </c>
      <c r="I389" s="100" t="s">
        <v>80</v>
      </c>
      <c r="J389" s="100" t="s">
        <v>188</v>
      </c>
      <c r="K389" s="100" t="s">
        <v>86</v>
      </c>
    </row>
    <row r="390" spans="1:11" x14ac:dyDescent="0.25">
      <c r="A390" s="100" t="s">
        <v>897</v>
      </c>
      <c r="B390" s="100" t="s">
        <v>898</v>
      </c>
      <c r="C390" s="100" t="s">
        <v>192</v>
      </c>
      <c r="D390" s="100" t="s">
        <v>27</v>
      </c>
      <c r="E390" s="100" t="s">
        <v>54</v>
      </c>
      <c r="F390" s="100" t="s">
        <v>80</v>
      </c>
      <c r="G390" s="100" t="s">
        <v>80</v>
      </c>
      <c r="H390" s="100" t="s">
        <v>80</v>
      </c>
      <c r="I390" s="100" t="s">
        <v>80</v>
      </c>
      <c r="J390" s="100" t="s">
        <v>188</v>
      </c>
      <c r="K390" s="100" t="s">
        <v>189</v>
      </c>
    </row>
    <row r="391" spans="1:11" x14ac:dyDescent="0.25">
      <c r="A391" s="100" t="s">
        <v>899</v>
      </c>
      <c r="B391" s="100" t="s">
        <v>900</v>
      </c>
      <c r="C391" s="100" t="s">
        <v>192</v>
      </c>
      <c r="D391" s="100" t="s">
        <v>27</v>
      </c>
      <c r="E391" s="100" t="s">
        <v>54</v>
      </c>
      <c r="F391" s="100" t="s">
        <v>80</v>
      </c>
      <c r="G391" s="100" t="s">
        <v>80</v>
      </c>
      <c r="H391" s="100" t="s">
        <v>80</v>
      </c>
      <c r="I391" s="100" t="s">
        <v>80</v>
      </c>
      <c r="J391" s="100" t="s">
        <v>188</v>
      </c>
      <c r="K391" s="100" t="s">
        <v>189</v>
      </c>
    </row>
    <row r="392" spans="1:11" x14ac:dyDescent="0.25">
      <c r="A392" s="100" t="s">
        <v>901</v>
      </c>
      <c r="B392" s="100" t="s">
        <v>902</v>
      </c>
      <c r="C392" s="100" t="s">
        <v>192</v>
      </c>
      <c r="D392" s="100" t="s">
        <v>27</v>
      </c>
      <c r="E392" s="100" t="s">
        <v>54</v>
      </c>
      <c r="F392" s="100" t="s">
        <v>80</v>
      </c>
      <c r="G392" s="100" t="s">
        <v>80</v>
      </c>
      <c r="H392" s="100" t="s">
        <v>80</v>
      </c>
      <c r="I392" s="100" t="s">
        <v>80</v>
      </c>
      <c r="J392" s="100" t="s">
        <v>188</v>
      </c>
      <c r="K392" s="100" t="s">
        <v>189</v>
      </c>
    </row>
    <row r="393" spans="1:11" x14ac:dyDescent="0.25">
      <c r="A393" s="100" t="s">
        <v>903</v>
      </c>
      <c r="B393" s="100" t="s">
        <v>904</v>
      </c>
      <c r="C393" s="100" t="s">
        <v>192</v>
      </c>
      <c r="D393" s="100" t="s">
        <v>27</v>
      </c>
      <c r="E393" s="100" t="s">
        <v>54</v>
      </c>
      <c r="F393" s="100" t="s">
        <v>80</v>
      </c>
      <c r="G393" s="100" t="s">
        <v>80</v>
      </c>
      <c r="H393" s="100" t="s">
        <v>80</v>
      </c>
      <c r="I393" s="100" t="s">
        <v>80</v>
      </c>
      <c r="J393" s="100" t="s">
        <v>188</v>
      </c>
      <c r="K393" s="100" t="s">
        <v>86</v>
      </c>
    </row>
    <row r="394" spans="1:11" x14ac:dyDescent="0.25">
      <c r="A394" s="100" t="s">
        <v>905</v>
      </c>
      <c r="B394" s="100" t="s">
        <v>906</v>
      </c>
      <c r="C394" s="100" t="s">
        <v>192</v>
      </c>
      <c r="D394" s="100" t="s">
        <v>27</v>
      </c>
      <c r="E394" s="100" t="s">
        <v>54</v>
      </c>
      <c r="F394" s="100" t="s">
        <v>80</v>
      </c>
      <c r="G394" s="100" t="s">
        <v>80</v>
      </c>
      <c r="H394" s="100" t="s">
        <v>80</v>
      </c>
      <c r="I394" s="100" t="s">
        <v>80</v>
      </c>
      <c r="J394" s="100" t="s">
        <v>188</v>
      </c>
      <c r="K394" s="100" t="s">
        <v>86</v>
      </c>
    </row>
    <row r="395" spans="1:11" x14ac:dyDescent="0.25">
      <c r="A395" s="100" t="s">
        <v>907</v>
      </c>
      <c r="B395" s="100" t="s">
        <v>908</v>
      </c>
      <c r="C395" s="100" t="s">
        <v>192</v>
      </c>
      <c r="D395" s="100" t="s">
        <v>27</v>
      </c>
      <c r="E395" s="100" t="s">
        <v>54</v>
      </c>
      <c r="F395" s="100" t="s">
        <v>80</v>
      </c>
      <c r="G395" s="100" t="s">
        <v>80</v>
      </c>
      <c r="H395" s="100" t="s">
        <v>80</v>
      </c>
      <c r="I395" s="100" t="s">
        <v>80</v>
      </c>
      <c r="J395" s="100" t="s">
        <v>188</v>
      </c>
      <c r="K395" s="100" t="s">
        <v>86</v>
      </c>
    </row>
    <row r="396" spans="1:11" x14ac:dyDescent="0.25">
      <c r="A396" s="100" t="s">
        <v>909</v>
      </c>
      <c r="B396" s="100" t="s">
        <v>910</v>
      </c>
      <c r="C396" s="100" t="s">
        <v>192</v>
      </c>
      <c r="D396" s="100" t="s">
        <v>27</v>
      </c>
      <c r="E396" s="100" t="s">
        <v>54</v>
      </c>
      <c r="F396" s="100" t="s">
        <v>80</v>
      </c>
      <c r="G396" s="100" t="s">
        <v>80</v>
      </c>
      <c r="H396" s="100" t="s">
        <v>80</v>
      </c>
      <c r="I396" s="100" t="s">
        <v>80</v>
      </c>
      <c r="J396" s="100" t="s">
        <v>188</v>
      </c>
      <c r="K396" s="100" t="s">
        <v>86</v>
      </c>
    </row>
    <row r="397" spans="1:11" x14ac:dyDescent="0.25">
      <c r="A397" s="100" t="s">
        <v>911</v>
      </c>
      <c r="B397" s="100" t="s">
        <v>912</v>
      </c>
      <c r="C397" s="100" t="s">
        <v>192</v>
      </c>
      <c r="D397" s="100" t="s">
        <v>27</v>
      </c>
      <c r="E397" s="100" t="s">
        <v>54</v>
      </c>
      <c r="F397" s="100" t="s">
        <v>80</v>
      </c>
      <c r="G397" s="100" t="s">
        <v>80</v>
      </c>
      <c r="H397" s="100" t="s">
        <v>80</v>
      </c>
      <c r="I397" s="100" t="s">
        <v>80</v>
      </c>
      <c r="J397" s="100" t="s">
        <v>188</v>
      </c>
      <c r="K397" s="100" t="s">
        <v>189</v>
      </c>
    </row>
    <row r="398" spans="1:11" x14ac:dyDescent="0.25">
      <c r="A398" s="100" t="s">
        <v>913</v>
      </c>
      <c r="B398" s="100" t="s">
        <v>914</v>
      </c>
      <c r="C398" s="100" t="s">
        <v>192</v>
      </c>
      <c r="D398" s="100" t="s">
        <v>27</v>
      </c>
      <c r="E398" s="100" t="s">
        <v>54</v>
      </c>
      <c r="F398" s="100" t="s">
        <v>80</v>
      </c>
      <c r="G398" s="100" t="s">
        <v>80</v>
      </c>
      <c r="H398" s="100" t="s">
        <v>80</v>
      </c>
      <c r="I398" s="100" t="s">
        <v>80</v>
      </c>
      <c r="J398" s="100" t="s">
        <v>188</v>
      </c>
      <c r="K398" s="100" t="s">
        <v>189</v>
      </c>
    </row>
    <row r="399" spans="1:11" x14ac:dyDescent="0.25">
      <c r="A399" s="100" t="s">
        <v>915</v>
      </c>
      <c r="B399" s="100" t="s">
        <v>916</v>
      </c>
      <c r="C399" s="100" t="s">
        <v>192</v>
      </c>
      <c r="D399" s="100" t="s">
        <v>27</v>
      </c>
      <c r="E399" s="100" t="s">
        <v>54</v>
      </c>
      <c r="F399" s="100" t="s">
        <v>80</v>
      </c>
      <c r="G399" s="100" t="s">
        <v>80</v>
      </c>
      <c r="H399" s="100" t="s">
        <v>80</v>
      </c>
      <c r="I399" s="100" t="s">
        <v>80</v>
      </c>
      <c r="J399" s="100" t="s">
        <v>188</v>
      </c>
      <c r="K399" s="100" t="s">
        <v>189</v>
      </c>
    </row>
    <row r="400" spans="1:11" x14ac:dyDescent="0.25">
      <c r="A400" s="100" t="s">
        <v>917</v>
      </c>
      <c r="B400" s="100" t="s">
        <v>918</v>
      </c>
      <c r="C400" s="100" t="s">
        <v>192</v>
      </c>
      <c r="D400" s="100" t="s">
        <v>27</v>
      </c>
      <c r="E400" s="100" t="s">
        <v>54</v>
      </c>
      <c r="F400" s="100" t="s">
        <v>80</v>
      </c>
      <c r="G400" s="100" t="s">
        <v>80</v>
      </c>
      <c r="H400" s="100" t="s">
        <v>80</v>
      </c>
      <c r="I400" s="100" t="s">
        <v>80</v>
      </c>
      <c r="J400" s="100" t="s">
        <v>188</v>
      </c>
      <c r="K400" s="100" t="s">
        <v>189</v>
      </c>
    </row>
    <row r="401" spans="1:11" x14ac:dyDescent="0.25">
      <c r="A401" s="100" t="s">
        <v>919</v>
      </c>
      <c r="B401" s="100" t="s">
        <v>920</v>
      </c>
      <c r="C401" s="100" t="s">
        <v>192</v>
      </c>
      <c r="D401" s="100" t="s">
        <v>27</v>
      </c>
      <c r="E401" s="100" t="s">
        <v>54</v>
      </c>
      <c r="F401" s="100" t="s">
        <v>80</v>
      </c>
      <c r="G401" s="100" t="s">
        <v>80</v>
      </c>
      <c r="H401" s="100" t="s">
        <v>80</v>
      </c>
      <c r="I401" s="100" t="s">
        <v>80</v>
      </c>
      <c r="J401" s="100" t="s">
        <v>188</v>
      </c>
      <c r="K401" s="100" t="s">
        <v>189</v>
      </c>
    </row>
    <row r="402" spans="1:11" x14ac:dyDescent="0.25">
      <c r="A402" s="100" t="s">
        <v>921</v>
      </c>
      <c r="B402" s="100" t="s">
        <v>922</v>
      </c>
      <c r="C402" s="100" t="s">
        <v>192</v>
      </c>
      <c r="D402" s="100" t="s">
        <v>27</v>
      </c>
      <c r="E402" s="100" t="s">
        <v>54</v>
      </c>
      <c r="F402" s="100" t="s">
        <v>80</v>
      </c>
      <c r="G402" s="100" t="s">
        <v>80</v>
      </c>
      <c r="H402" s="100" t="s">
        <v>80</v>
      </c>
      <c r="I402" s="100" t="s">
        <v>80</v>
      </c>
      <c r="J402" s="100" t="s">
        <v>188</v>
      </c>
      <c r="K402" s="100" t="s">
        <v>189</v>
      </c>
    </row>
    <row r="403" spans="1:11" x14ac:dyDescent="0.25">
      <c r="A403" s="100" t="s">
        <v>923</v>
      </c>
      <c r="B403" s="100" t="s">
        <v>924</v>
      </c>
      <c r="C403" s="100" t="s">
        <v>192</v>
      </c>
      <c r="D403" s="100" t="s">
        <v>27</v>
      </c>
      <c r="E403" s="100" t="s">
        <v>54</v>
      </c>
      <c r="F403" s="100" t="s">
        <v>80</v>
      </c>
      <c r="G403" s="100" t="s">
        <v>80</v>
      </c>
      <c r="H403" s="100" t="s">
        <v>80</v>
      </c>
      <c r="I403" s="100" t="s">
        <v>80</v>
      </c>
      <c r="J403" s="100" t="s">
        <v>188</v>
      </c>
      <c r="K403" s="100" t="s">
        <v>86</v>
      </c>
    </row>
    <row r="404" spans="1:11" x14ac:dyDescent="0.25">
      <c r="A404" s="100" t="s">
        <v>925</v>
      </c>
      <c r="B404" s="100" t="s">
        <v>926</v>
      </c>
      <c r="C404" s="100" t="s">
        <v>192</v>
      </c>
      <c r="D404" s="100" t="s">
        <v>27</v>
      </c>
      <c r="E404" s="100" t="s">
        <v>54</v>
      </c>
      <c r="F404" s="100" t="s">
        <v>80</v>
      </c>
      <c r="G404" s="100" t="s">
        <v>80</v>
      </c>
      <c r="H404" s="100" t="s">
        <v>80</v>
      </c>
      <c r="I404" s="100" t="s">
        <v>80</v>
      </c>
      <c r="J404" s="100" t="s">
        <v>188</v>
      </c>
      <c r="K404" s="100" t="s">
        <v>86</v>
      </c>
    </row>
    <row r="405" spans="1:11" x14ac:dyDescent="0.25">
      <c r="A405" s="100" t="s">
        <v>927</v>
      </c>
      <c r="B405" s="100" t="s">
        <v>928</v>
      </c>
      <c r="C405" s="100" t="s">
        <v>192</v>
      </c>
      <c r="D405" s="100" t="s">
        <v>27</v>
      </c>
      <c r="E405" s="100" t="s">
        <v>54</v>
      </c>
      <c r="F405" s="100" t="s">
        <v>80</v>
      </c>
      <c r="G405" s="100" t="s">
        <v>80</v>
      </c>
      <c r="H405" s="100" t="s">
        <v>80</v>
      </c>
      <c r="I405" s="100" t="s">
        <v>80</v>
      </c>
      <c r="J405" s="100" t="s">
        <v>188</v>
      </c>
      <c r="K405" s="100" t="s">
        <v>86</v>
      </c>
    </row>
    <row r="406" spans="1:11" x14ac:dyDescent="0.25">
      <c r="A406" s="100" t="s">
        <v>929</v>
      </c>
      <c r="B406" s="100" t="s">
        <v>278</v>
      </c>
      <c r="C406" s="100" t="s">
        <v>203</v>
      </c>
      <c r="D406" s="100" t="s">
        <v>278</v>
      </c>
      <c r="E406" s="100" t="s">
        <v>54</v>
      </c>
      <c r="F406" s="100" t="s">
        <v>80</v>
      </c>
      <c r="G406" s="100" t="s">
        <v>80</v>
      </c>
      <c r="H406" s="100" t="s">
        <v>80</v>
      </c>
      <c r="I406" s="100" t="s">
        <v>80</v>
      </c>
      <c r="J406" s="100" t="s">
        <v>93</v>
      </c>
      <c r="K406" s="100" t="s">
        <v>86</v>
      </c>
    </row>
    <row r="407" spans="1:11" x14ac:dyDescent="0.25">
      <c r="A407" s="100" t="s">
        <v>930</v>
      </c>
      <c r="B407" s="100" t="s">
        <v>931</v>
      </c>
      <c r="C407" s="100" t="s">
        <v>203</v>
      </c>
      <c r="D407" s="100" t="s">
        <v>278</v>
      </c>
      <c r="E407" s="100" t="s">
        <v>54</v>
      </c>
      <c r="F407" s="100" t="s">
        <v>80</v>
      </c>
      <c r="G407" s="100" t="s">
        <v>80</v>
      </c>
      <c r="H407" s="100" t="s">
        <v>80</v>
      </c>
      <c r="I407" s="100" t="s">
        <v>80</v>
      </c>
      <c r="J407" s="100" t="s">
        <v>93</v>
      </c>
      <c r="K407" s="100" t="s">
        <v>86</v>
      </c>
    </row>
    <row r="408" spans="1:11" x14ac:dyDescent="0.25">
      <c r="A408" s="100" t="s">
        <v>932</v>
      </c>
      <c r="B408" s="100" t="s">
        <v>933</v>
      </c>
      <c r="C408" s="100" t="s">
        <v>203</v>
      </c>
      <c r="D408" s="100" t="s">
        <v>278</v>
      </c>
      <c r="E408" s="100" t="s">
        <v>54</v>
      </c>
      <c r="F408" s="100" t="s">
        <v>80</v>
      </c>
      <c r="G408" s="100" t="s">
        <v>80</v>
      </c>
      <c r="H408" s="100" t="s">
        <v>80</v>
      </c>
      <c r="I408" s="100" t="s">
        <v>80</v>
      </c>
      <c r="J408" s="100" t="s">
        <v>93</v>
      </c>
      <c r="K408" s="100" t="s">
        <v>86</v>
      </c>
    </row>
    <row r="409" spans="1:11" x14ac:dyDescent="0.25">
      <c r="A409" s="100" t="s">
        <v>934</v>
      </c>
      <c r="B409" s="100" t="s">
        <v>935</v>
      </c>
      <c r="C409" s="100" t="s">
        <v>203</v>
      </c>
      <c r="D409" s="100" t="s">
        <v>278</v>
      </c>
      <c r="E409" s="100" t="s">
        <v>54</v>
      </c>
      <c r="F409" s="100" t="s">
        <v>80</v>
      </c>
      <c r="G409" s="100" t="s">
        <v>80</v>
      </c>
      <c r="H409" s="100" t="s">
        <v>80</v>
      </c>
      <c r="I409" s="100" t="s">
        <v>80</v>
      </c>
      <c r="J409" s="100" t="s">
        <v>936</v>
      </c>
      <c r="K409" s="100" t="s">
        <v>86</v>
      </c>
    </row>
    <row r="410" spans="1:11" x14ac:dyDescent="0.25">
      <c r="A410" s="100" t="s">
        <v>937</v>
      </c>
      <c r="B410" s="100" t="s">
        <v>935</v>
      </c>
      <c r="C410" s="100" t="s">
        <v>203</v>
      </c>
      <c r="D410" s="100" t="s">
        <v>278</v>
      </c>
      <c r="E410" s="100" t="s">
        <v>54</v>
      </c>
      <c r="F410" s="100" t="s">
        <v>80</v>
      </c>
      <c r="G410" s="100" t="s">
        <v>80</v>
      </c>
      <c r="H410" s="100" t="s">
        <v>80</v>
      </c>
      <c r="I410" s="100" t="s">
        <v>80</v>
      </c>
      <c r="J410" s="100" t="s">
        <v>90</v>
      </c>
      <c r="K410" s="100" t="s">
        <v>189</v>
      </c>
    </row>
    <row r="411" spans="1:11" x14ac:dyDescent="0.25">
      <c r="A411" s="100" t="s">
        <v>938</v>
      </c>
      <c r="B411" s="100" t="s">
        <v>939</v>
      </c>
      <c r="C411" s="100" t="s">
        <v>203</v>
      </c>
      <c r="D411" s="100" t="s">
        <v>278</v>
      </c>
      <c r="E411" s="100" t="s">
        <v>54</v>
      </c>
      <c r="F411" s="100" t="s">
        <v>80</v>
      </c>
      <c r="G411" s="100" t="s">
        <v>80</v>
      </c>
      <c r="H411" s="100" t="s">
        <v>80</v>
      </c>
      <c r="I411" s="100" t="s">
        <v>80</v>
      </c>
      <c r="J411" s="100" t="s">
        <v>188</v>
      </c>
      <c r="K411" s="100" t="s">
        <v>86</v>
      </c>
    </row>
    <row r="412" spans="1:11" x14ac:dyDescent="0.25">
      <c r="A412" s="100" t="s">
        <v>940</v>
      </c>
      <c r="B412" s="100" t="s">
        <v>941</v>
      </c>
      <c r="C412" s="100" t="s">
        <v>203</v>
      </c>
      <c r="D412" s="100" t="s">
        <v>278</v>
      </c>
      <c r="E412" s="100" t="s">
        <v>54</v>
      </c>
      <c r="F412" s="100" t="s">
        <v>80</v>
      </c>
      <c r="G412" s="100" t="s">
        <v>80</v>
      </c>
      <c r="H412" s="100" t="s">
        <v>80</v>
      </c>
      <c r="I412" s="100" t="s">
        <v>80</v>
      </c>
      <c r="J412" s="100" t="s">
        <v>188</v>
      </c>
      <c r="K412" s="100" t="s">
        <v>86</v>
      </c>
    </row>
    <row r="413" spans="1:11" x14ac:dyDescent="0.25">
      <c r="A413" s="100" t="s">
        <v>942</v>
      </c>
      <c r="B413" s="100" t="s">
        <v>943</v>
      </c>
      <c r="C413" s="100" t="s">
        <v>203</v>
      </c>
      <c r="D413" s="100" t="s">
        <v>278</v>
      </c>
      <c r="E413" s="100" t="s">
        <v>54</v>
      </c>
      <c r="F413" s="100" t="s">
        <v>80</v>
      </c>
      <c r="G413" s="100" t="s">
        <v>80</v>
      </c>
      <c r="H413" s="100" t="s">
        <v>80</v>
      </c>
      <c r="I413" s="100" t="s">
        <v>80</v>
      </c>
      <c r="J413" s="100" t="s">
        <v>944</v>
      </c>
      <c r="K413" s="100" t="s">
        <v>86</v>
      </c>
    </row>
    <row r="414" spans="1:11" x14ac:dyDescent="0.25">
      <c r="A414" s="100" t="s">
        <v>945</v>
      </c>
      <c r="B414" s="100" t="s">
        <v>946</v>
      </c>
      <c r="C414" s="100" t="s">
        <v>203</v>
      </c>
      <c r="D414" s="100" t="s">
        <v>278</v>
      </c>
      <c r="E414" s="100" t="s">
        <v>54</v>
      </c>
      <c r="F414" s="100" t="s">
        <v>80</v>
      </c>
      <c r="G414" s="100" t="s">
        <v>80</v>
      </c>
      <c r="H414" s="100" t="s">
        <v>80</v>
      </c>
      <c r="I414" s="100" t="s">
        <v>80</v>
      </c>
      <c r="J414" s="100" t="s">
        <v>93</v>
      </c>
      <c r="K414" s="100" t="s">
        <v>86</v>
      </c>
    </row>
    <row r="415" spans="1:11" x14ac:dyDescent="0.25">
      <c r="A415" s="100" t="s">
        <v>947</v>
      </c>
      <c r="B415" s="100" t="s">
        <v>948</v>
      </c>
      <c r="C415" s="100" t="s">
        <v>203</v>
      </c>
      <c r="D415" s="100" t="s">
        <v>278</v>
      </c>
      <c r="E415" s="100" t="s">
        <v>54</v>
      </c>
      <c r="F415" s="100" t="s">
        <v>80</v>
      </c>
      <c r="G415" s="100" t="s">
        <v>80</v>
      </c>
      <c r="H415" s="100" t="s">
        <v>80</v>
      </c>
      <c r="I415" s="100" t="s">
        <v>80</v>
      </c>
      <c r="J415" s="100" t="s">
        <v>90</v>
      </c>
      <c r="K415" s="100" t="s">
        <v>86</v>
      </c>
    </row>
    <row r="416" spans="1:11" x14ac:dyDescent="0.25">
      <c r="A416" s="100" t="s">
        <v>949</v>
      </c>
      <c r="B416" s="100" t="s">
        <v>950</v>
      </c>
      <c r="C416" s="100" t="s">
        <v>203</v>
      </c>
      <c r="D416" s="100" t="s">
        <v>278</v>
      </c>
      <c r="E416" s="100" t="s">
        <v>54</v>
      </c>
      <c r="F416" s="100" t="s">
        <v>80</v>
      </c>
      <c r="G416" s="100" t="s">
        <v>80</v>
      </c>
      <c r="H416" s="100" t="s">
        <v>80</v>
      </c>
      <c r="I416" s="100" t="s">
        <v>80</v>
      </c>
      <c r="J416" s="100" t="s">
        <v>90</v>
      </c>
      <c r="K416" s="100" t="s">
        <v>86</v>
      </c>
    </row>
    <row r="417" spans="1:11" x14ac:dyDescent="0.25">
      <c r="A417" s="100" t="s">
        <v>951</v>
      </c>
      <c r="B417" s="100" t="s">
        <v>952</v>
      </c>
      <c r="C417" s="100" t="s">
        <v>203</v>
      </c>
      <c r="D417" s="100" t="s">
        <v>278</v>
      </c>
      <c r="E417" s="100" t="s">
        <v>54</v>
      </c>
      <c r="F417" s="100" t="s">
        <v>80</v>
      </c>
      <c r="G417" s="100" t="s">
        <v>80</v>
      </c>
      <c r="H417" s="100" t="s">
        <v>80</v>
      </c>
      <c r="I417" s="100" t="s">
        <v>80</v>
      </c>
      <c r="J417" s="100" t="s">
        <v>90</v>
      </c>
      <c r="K417" s="100" t="s">
        <v>86</v>
      </c>
    </row>
    <row r="418" spans="1:11" x14ac:dyDescent="0.25">
      <c r="A418" s="100" t="s">
        <v>953</v>
      </c>
      <c r="B418" s="100" t="s">
        <v>954</v>
      </c>
      <c r="C418" s="100" t="s">
        <v>203</v>
      </c>
      <c r="D418" s="100" t="s">
        <v>278</v>
      </c>
      <c r="E418" s="100" t="s">
        <v>54</v>
      </c>
      <c r="F418" s="100" t="s">
        <v>80</v>
      </c>
      <c r="G418" s="100" t="s">
        <v>80</v>
      </c>
      <c r="H418" s="100" t="s">
        <v>80</v>
      </c>
      <c r="I418" s="100" t="s">
        <v>80</v>
      </c>
      <c r="J418" s="100" t="s">
        <v>90</v>
      </c>
      <c r="K418" s="100" t="s">
        <v>86</v>
      </c>
    </row>
    <row r="419" spans="1:11" x14ac:dyDescent="0.25">
      <c r="A419" s="100" t="s">
        <v>955</v>
      </c>
      <c r="B419" s="100" t="s">
        <v>956</v>
      </c>
      <c r="C419" s="100" t="s">
        <v>203</v>
      </c>
      <c r="D419" s="100" t="s">
        <v>278</v>
      </c>
      <c r="E419" s="100" t="s">
        <v>54</v>
      </c>
      <c r="F419" s="100" t="s">
        <v>80</v>
      </c>
      <c r="G419" s="100" t="s">
        <v>80</v>
      </c>
      <c r="H419" s="100" t="s">
        <v>80</v>
      </c>
      <c r="I419" s="100" t="s">
        <v>80</v>
      </c>
      <c r="J419" s="100" t="s">
        <v>90</v>
      </c>
      <c r="K419" s="100" t="s">
        <v>189</v>
      </c>
    </row>
    <row r="420" spans="1:11" x14ac:dyDescent="0.25">
      <c r="A420" s="100" t="s">
        <v>957</v>
      </c>
      <c r="B420" s="100" t="s">
        <v>958</v>
      </c>
      <c r="C420" s="100" t="s">
        <v>203</v>
      </c>
      <c r="D420" s="100" t="s">
        <v>278</v>
      </c>
      <c r="E420" s="100" t="s">
        <v>54</v>
      </c>
      <c r="F420" s="100" t="s">
        <v>80</v>
      </c>
      <c r="G420" s="100" t="s">
        <v>80</v>
      </c>
      <c r="H420" s="100" t="s">
        <v>80</v>
      </c>
      <c r="I420" s="100" t="s">
        <v>80</v>
      </c>
      <c r="J420" s="100" t="s">
        <v>90</v>
      </c>
      <c r="K420" s="100" t="s">
        <v>189</v>
      </c>
    </row>
    <row r="421" spans="1:11" x14ac:dyDescent="0.25">
      <c r="A421" s="100" t="s">
        <v>959</v>
      </c>
      <c r="B421" s="100" t="s">
        <v>960</v>
      </c>
      <c r="C421" s="100" t="s">
        <v>203</v>
      </c>
      <c r="D421" s="100" t="s">
        <v>278</v>
      </c>
      <c r="E421" s="100" t="s">
        <v>54</v>
      </c>
      <c r="F421" s="100" t="s">
        <v>80</v>
      </c>
      <c r="G421" s="100" t="s">
        <v>80</v>
      </c>
      <c r="H421" s="100" t="s">
        <v>80</v>
      </c>
      <c r="I421" s="100" t="s">
        <v>80</v>
      </c>
      <c r="J421" s="100" t="s">
        <v>90</v>
      </c>
      <c r="K421" s="100" t="s">
        <v>86</v>
      </c>
    </row>
    <row r="422" spans="1:11" x14ac:dyDescent="0.25">
      <c r="A422" s="100" t="s">
        <v>961</v>
      </c>
      <c r="B422" s="100" t="s">
        <v>962</v>
      </c>
      <c r="C422" s="100" t="s">
        <v>203</v>
      </c>
      <c r="D422" s="100" t="s">
        <v>278</v>
      </c>
      <c r="E422" s="100" t="s">
        <v>54</v>
      </c>
      <c r="F422" s="100" t="s">
        <v>80</v>
      </c>
      <c r="G422" s="100" t="s">
        <v>80</v>
      </c>
      <c r="H422" s="100" t="s">
        <v>80</v>
      </c>
      <c r="I422" s="100" t="s">
        <v>80</v>
      </c>
      <c r="J422" s="100" t="s">
        <v>963</v>
      </c>
      <c r="K422" s="100" t="s">
        <v>86</v>
      </c>
    </row>
    <row r="423" spans="1:11" x14ac:dyDescent="0.25">
      <c r="A423" s="100" t="s">
        <v>964</v>
      </c>
      <c r="B423" s="100" t="s">
        <v>965</v>
      </c>
      <c r="C423" s="100" t="s">
        <v>203</v>
      </c>
      <c r="D423" s="100" t="s">
        <v>278</v>
      </c>
      <c r="E423" s="100" t="s">
        <v>54</v>
      </c>
      <c r="F423" s="100" t="s">
        <v>80</v>
      </c>
      <c r="G423" s="100" t="s">
        <v>80</v>
      </c>
      <c r="H423" s="100" t="s">
        <v>80</v>
      </c>
      <c r="I423" s="100" t="s">
        <v>80</v>
      </c>
      <c r="J423" s="100" t="s">
        <v>188</v>
      </c>
      <c r="K423" s="100" t="s">
        <v>86</v>
      </c>
    </row>
    <row r="424" spans="1:11" x14ac:dyDescent="0.25">
      <c r="A424" s="100" t="s">
        <v>966</v>
      </c>
      <c r="B424" s="100" t="s">
        <v>967</v>
      </c>
      <c r="C424" s="100" t="s">
        <v>203</v>
      </c>
      <c r="D424" s="100" t="s">
        <v>278</v>
      </c>
      <c r="E424" s="100" t="s">
        <v>54</v>
      </c>
      <c r="F424" s="100" t="s">
        <v>80</v>
      </c>
      <c r="G424" s="100" t="s">
        <v>80</v>
      </c>
      <c r="H424" s="100" t="s">
        <v>80</v>
      </c>
      <c r="I424" s="100" t="s">
        <v>80</v>
      </c>
      <c r="J424" s="100" t="s">
        <v>90</v>
      </c>
      <c r="K424" s="100" t="s">
        <v>189</v>
      </c>
    </row>
    <row r="425" spans="1:11" x14ac:dyDescent="0.25">
      <c r="A425" s="100" t="s">
        <v>968</v>
      </c>
      <c r="B425" s="100" t="s">
        <v>969</v>
      </c>
      <c r="C425" s="100" t="s">
        <v>203</v>
      </c>
      <c r="D425" s="100" t="s">
        <v>278</v>
      </c>
      <c r="E425" s="100" t="s">
        <v>54</v>
      </c>
      <c r="F425" s="100" t="s">
        <v>80</v>
      </c>
      <c r="G425" s="100" t="s">
        <v>80</v>
      </c>
      <c r="H425" s="100" t="s">
        <v>80</v>
      </c>
      <c r="I425" s="100" t="s">
        <v>80</v>
      </c>
      <c r="J425" s="100" t="s">
        <v>90</v>
      </c>
      <c r="K425" s="100" t="s">
        <v>86</v>
      </c>
    </row>
    <row r="426" spans="1:11" x14ac:dyDescent="0.25">
      <c r="A426" s="100" t="s">
        <v>970</v>
      </c>
      <c r="B426" s="100" t="s">
        <v>971</v>
      </c>
      <c r="C426" s="100" t="s">
        <v>203</v>
      </c>
      <c r="D426" s="100" t="s">
        <v>278</v>
      </c>
      <c r="E426" s="100" t="s">
        <v>54</v>
      </c>
      <c r="F426" s="100" t="s">
        <v>80</v>
      </c>
      <c r="G426" s="100" t="s">
        <v>80</v>
      </c>
      <c r="H426" s="100" t="s">
        <v>80</v>
      </c>
      <c r="I426" s="100" t="s">
        <v>80</v>
      </c>
      <c r="J426" s="100" t="s">
        <v>85</v>
      </c>
      <c r="K426" s="100" t="s">
        <v>86</v>
      </c>
    </row>
    <row r="427" spans="1:11" x14ac:dyDescent="0.25">
      <c r="A427" s="100" t="s">
        <v>972</v>
      </c>
      <c r="B427" s="100" t="s">
        <v>973</v>
      </c>
      <c r="C427" s="100" t="s">
        <v>203</v>
      </c>
      <c r="D427" s="100" t="s">
        <v>278</v>
      </c>
      <c r="E427" s="100" t="s">
        <v>54</v>
      </c>
      <c r="F427" s="100" t="s">
        <v>80</v>
      </c>
      <c r="G427" s="100" t="s">
        <v>80</v>
      </c>
      <c r="H427" s="100" t="s">
        <v>80</v>
      </c>
      <c r="I427" s="100" t="s">
        <v>80</v>
      </c>
      <c r="J427" s="100" t="s">
        <v>90</v>
      </c>
      <c r="K427" s="100" t="s">
        <v>189</v>
      </c>
    </row>
    <row r="428" spans="1:11" x14ac:dyDescent="0.25">
      <c r="A428" s="100" t="s">
        <v>974</v>
      </c>
      <c r="B428" s="100" t="s">
        <v>975</v>
      </c>
      <c r="C428" s="100" t="s">
        <v>203</v>
      </c>
      <c r="D428" s="100" t="s">
        <v>278</v>
      </c>
      <c r="E428" s="100" t="s">
        <v>54</v>
      </c>
      <c r="F428" s="100" t="s">
        <v>80</v>
      </c>
      <c r="G428" s="100" t="s">
        <v>80</v>
      </c>
      <c r="H428" s="100" t="s">
        <v>80</v>
      </c>
      <c r="I428" s="100" t="s">
        <v>80</v>
      </c>
      <c r="J428" s="100" t="s">
        <v>90</v>
      </c>
      <c r="K428" s="100" t="s">
        <v>86</v>
      </c>
    </row>
    <row r="429" spans="1:11" x14ac:dyDescent="0.25">
      <c r="A429" s="100" t="s">
        <v>976</v>
      </c>
      <c r="B429" s="100" t="s">
        <v>977</v>
      </c>
      <c r="C429" s="100" t="s">
        <v>203</v>
      </c>
      <c r="D429" s="100" t="s">
        <v>278</v>
      </c>
      <c r="E429" s="100" t="s">
        <v>54</v>
      </c>
      <c r="F429" s="100" t="s">
        <v>80</v>
      </c>
      <c r="G429" s="100" t="s">
        <v>80</v>
      </c>
      <c r="H429" s="100" t="s">
        <v>80</v>
      </c>
      <c r="I429" s="100" t="s">
        <v>80</v>
      </c>
      <c r="J429" s="100" t="s">
        <v>90</v>
      </c>
      <c r="K429" s="100" t="s">
        <v>86</v>
      </c>
    </row>
    <row r="430" spans="1:11" x14ac:dyDescent="0.25">
      <c r="A430" s="100" t="s">
        <v>978</v>
      </c>
      <c r="B430" s="100" t="s">
        <v>979</v>
      </c>
      <c r="C430" s="100" t="s">
        <v>203</v>
      </c>
      <c r="D430" s="100" t="s">
        <v>278</v>
      </c>
      <c r="E430" s="100" t="s">
        <v>54</v>
      </c>
      <c r="F430" s="100" t="s">
        <v>80</v>
      </c>
      <c r="G430" s="100" t="s">
        <v>80</v>
      </c>
      <c r="H430" s="100" t="s">
        <v>80</v>
      </c>
      <c r="I430" s="100" t="s">
        <v>80</v>
      </c>
      <c r="J430" s="100" t="s">
        <v>90</v>
      </c>
      <c r="K430" s="100" t="s">
        <v>86</v>
      </c>
    </row>
    <row r="431" spans="1:11" x14ac:dyDescent="0.25">
      <c r="A431" s="100" t="s">
        <v>980</v>
      </c>
      <c r="B431" s="100" t="s">
        <v>981</v>
      </c>
      <c r="C431" s="100" t="s">
        <v>203</v>
      </c>
      <c r="D431" s="100" t="s">
        <v>278</v>
      </c>
      <c r="E431" s="100" t="s">
        <v>54</v>
      </c>
      <c r="F431" s="100" t="s">
        <v>80</v>
      </c>
      <c r="G431" s="100" t="s">
        <v>80</v>
      </c>
      <c r="H431" s="100" t="s">
        <v>80</v>
      </c>
      <c r="I431" s="100" t="s">
        <v>80</v>
      </c>
      <c r="J431" s="100" t="s">
        <v>85</v>
      </c>
      <c r="K431" s="100" t="s">
        <v>86</v>
      </c>
    </row>
    <row r="432" spans="1:11" x14ac:dyDescent="0.25">
      <c r="A432" s="100" t="s">
        <v>982</v>
      </c>
      <c r="B432" s="100" t="s">
        <v>983</v>
      </c>
      <c r="C432" s="100" t="s">
        <v>203</v>
      </c>
      <c r="D432" s="100" t="s">
        <v>278</v>
      </c>
      <c r="E432" s="100" t="s">
        <v>54</v>
      </c>
      <c r="F432" s="100" t="s">
        <v>80</v>
      </c>
      <c r="G432" s="100" t="s">
        <v>80</v>
      </c>
      <c r="H432" s="100" t="s">
        <v>80</v>
      </c>
      <c r="I432" s="100" t="s">
        <v>80</v>
      </c>
      <c r="J432" s="100" t="s">
        <v>984</v>
      </c>
      <c r="K432" s="100" t="s">
        <v>86</v>
      </c>
    </row>
    <row r="433" spans="1:11" x14ac:dyDescent="0.25">
      <c r="A433" s="100" t="s">
        <v>985</v>
      </c>
      <c r="B433" s="100" t="s">
        <v>986</v>
      </c>
      <c r="C433" s="100" t="s">
        <v>203</v>
      </c>
      <c r="D433" s="100" t="s">
        <v>278</v>
      </c>
      <c r="E433" s="100" t="s">
        <v>54</v>
      </c>
      <c r="F433" s="100" t="s">
        <v>80</v>
      </c>
      <c r="G433" s="100" t="s">
        <v>80</v>
      </c>
      <c r="H433" s="100" t="s">
        <v>80</v>
      </c>
      <c r="I433" s="100" t="s">
        <v>80</v>
      </c>
      <c r="J433" s="100" t="s">
        <v>100</v>
      </c>
      <c r="K433" s="100" t="s">
        <v>86</v>
      </c>
    </row>
    <row r="434" spans="1:11" x14ac:dyDescent="0.25">
      <c r="A434" s="100" t="s">
        <v>987</v>
      </c>
      <c r="B434" s="100" t="s">
        <v>988</v>
      </c>
      <c r="C434" s="100" t="s">
        <v>203</v>
      </c>
      <c r="D434" s="100" t="s">
        <v>278</v>
      </c>
      <c r="E434" s="100" t="s">
        <v>54</v>
      </c>
      <c r="F434" s="100" t="s">
        <v>80</v>
      </c>
      <c r="G434" s="100" t="s">
        <v>80</v>
      </c>
      <c r="H434" s="100" t="s">
        <v>80</v>
      </c>
      <c r="I434" s="100" t="s">
        <v>80</v>
      </c>
      <c r="J434" s="100" t="s">
        <v>90</v>
      </c>
      <c r="K434" s="100" t="s">
        <v>86</v>
      </c>
    </row>
    <row r="435" spans="1:11" x14ac:dyDescent="0.25">
      <c r="A435" s="100" t="s">
        <v>989</v>
      </c>
      <c r="B435" s="100" t="s">
        <v>990</v>
      </c>
      <c r="C435" s="100" t="s">
        <v>203</v>
      </c>
      <c r="D435" s="100" t="s">
        <v>278</v>
      </c>
      <c r="E435" s="100" t="s">
        <v>54</v>
      </c>
      <c r="F435" s="100" t="s">
        <v>80</v>
      </c>
      <c r="G435" s="100" t="s">
        <v>80</v>
      </c>
      <c r="H435" s="100" t="s">
        <v>80</v>
      </c>
      <c r="I435" s="100" t="s">
        <v>80</v>
      </c>
      <c r="J435" s="100" t="s">
        <v>188</v>
      </c>
      <c r="K435" s="100" t="s">
        <v>86</v>
      </c>
    </row>
    <row r="436" spans="1:11" x14ac:dyDescent="0.25">
      <c r="A436" s="100" t="s">
        <v>991</v>
      </c>
      <c r="B436" s="100" t="s">
        <v>992</v>
      </c>
      <c r="C436" s="100" t="s">
        <v>203</v>
      </c>
      <c r="D436" s="100" t="s">
        <v>278</v>
      </c>
      <c r="E436" s="100" t="s">
        <v>54</v>
      </c>
      <c r="F436" s="100" t="s">
        <v>80</v>
      </c>
      <c r="G436" s="100" t="s">
        <v>80</v>
      </c>
      <c r="H436" s="100" t="s">
        <v>80</v>
      </c>
      <c r="I436" s="100" t="s">
        <v>80</v>
      </c>
      <c r="J436" s="100" t="s">
        <v>188</v>
      </c>
      <c r="K436" s="100" t="s">
        <v>86</v>
      </c>
    </row>
    <row r="437" spans="1:11" x14ac:dyDescent="0.25">
      <c r="A437" s="100" t="s">
        <v>993</v>
      </c>
      <c r="B437" s="100" t="s">
        <v>994</v>
      </c>
      <c r="C437" s="100" t="s">
        <v>203</v>
      </c>
      <c r="D437" s="100" t="s">
        <v>278</v>
      </c>
      <c r="E437" s="100" t="s">
        <v>54</v>
      </c>
      <c r="F437" s="100" t="s">
        <v>80</v>
      </c>
      <c r="G437" s="100" t="s">
        <v>80</v>
      </c>
      <c r="H437" s="100" t="s">
        <v>80</v>
      </c>
      <c r="I437" s="100" t="s">
        <v>80</v>
      </c>
      <c r="J437" s="100" t="s">
        <v>188</v>
      </c>
      <c r="K437" s="100" t="s">
        <v>86</v>
      </c>
    </row>
    <row r="438" spans="1:11" x14ac:dyDescent="0.25">
      <c r="A438" s="100" t="s">
        <v>995</v>
      </c>
      <c r="B438" s="100" t="s">
        <v>996</v>
      </c>
      <c r="C438" s="100" t="s">
        <v>203</v>
      </c>
      <c r="D438" s="100" t="s">
        <v>278</v>
      </c>
      <c r="E438" s="100" t="s">
        <v>54</v>
      </c>
      <c r="F438" s="100" t="s">
        <v>80</v>
      </c>
      <c r="G438" s="100" t="s">
        <v>80</v>
      </c>
      <c r="H438" s="100" t="s">
        <v>80</v>
      </c>
      <c r="I438" s="100" t="s">
        <v>80</v>
      </c>
      <c r="J438" s="100" t="s">
        <v>167</v>
      </c>
      <c r="K438" s="100" t="s">
        <v>86</v>
      </c>
    </row>
    <row r="439" spans="1:11" x14ac:dyDescent="0.25">
      <c r="A439" s="100" t="s">
        <v>997</v>
      </c>
      <c r="B439" s="100" t="s">
        <v>998</v>
      </c>
      <c r="C439" s="100" t="s">
        <v>203</v>
      </c>
      <c r="D439" s="100" t="s">
        <v>278</v>
      </c>
      <c r="E439" s="100" t="s">
        <v>54</v>
      </c>
      <c r="F439" s="100" t="s">
        <v>80</v>
      </c>
      <c r="G439" s="100" t="s">
        <v>80</v>
      </c>
      <c r="H439" s="100" t="s">
        <v>80</v>
      </c>
      <c r="I439" s="100" t="s">
        <v>80</v>
      </c>
      <c r="J439" s="100" t="s">
        <v>90</v>
      </c>
      <c r="K439" s="100" t="s">
        <v>86</v>
      </c>
    </row>
    <row r="440" spans="1:11" x14ac:dyDescent="0.25">
      <c r="A440" s="100" t="s">
        <v>999</v>
      </c>
      <c r="B440" s="100" t="s">
        <v>1000</v>
      </c>
      <c r="C440" s="100" t="s">
        <v>203</v>
      </c>
      <c r="D440" s="100" t="s">
        <v>278</v>
      </c>
      <c r="E440" s="100" t="s">
        <v>54</v>
      </c>
      <c r="F440" s="100" t="s">
        <v>80</v>
      </c>
      <c r="G440" s="100" t="s">
        <v>80</v>
      </c>
      <c r="H440" s="100" t="s">
        <v>80</v>
      </c>
      <c r="I440" s="100" t="s">
        <v>80</v>
      </c>
      <c r="J440" s="100" t="s">
        <v>90</v>
      </c>
      <c r="K440" s="100" t="s">
        <v>86</v>
      </c>
    </row>
    <row r="441" spans="1:11" x14ac:dyDescent="0.25">
      <c r="A441" s="100" t="s">
        <v>1001</v>
      </c>
      <c r="B441" s="100" t="s">
        <v>1002</v>
      </c>
      <c r="C441" s="100" t="s">
        <v>203</v>
      </c>
      <c r="D441" s="100" t="s">
        <v>278</v>
      </c>
      <c r="E441" s="100" t="s">
        <v>54</v>
      </c>
      <c r="F441" s="100" t="s">
        <v>80</v>
      </c>
      <c r="G441" s="100" t="s">
        <v>80</v>
      </c>
      <c r="H441" s="100" t="s">
        <v>80</v>
      </c>
      <c r="I441" s="100" t="s">
        <v>80</v>
      </c>
      <c r="J441" s="100" t="s">
        <v>90</v>
      </c>
      <c r="K441" s="100" t="s">
        <v>86</v>
      </c>
    </row>
    <row r="442" spans="1:11" x14ac:dyDescent="0.25">
      <c r="A442" s="100" t="s">
        <v>1003</v>
      </c>
      <c r="B442" s="100" t="s">
        <v>1004</v>
      </c>
      <c r="C442" s="100" t="s">
        <v>203</v>
      </c>
      <c r="D442" s="100" t="s">
        <v>278</v>
      </c>
      <c r="E442" s="100" t="s">
        <v>54</v>
      </c>
      <c r="F442" s="100" t="s">
        <v>80</v>
      </c>
      <c r="G442" s="100" t="s">
        <v>80</v>
      </c>
      <c r="H442" s="100" t="s">
        <v>80</v>
      </c>
      <c r="I442" s="100" t="s">
        <v>80</v>
      </c>
      <c r="J442" s="100" t="s">
        <v>90</v>
      </c>
      <c r="K442" s="100" t="s">
        <v>86</v>
      </c>
    </row>
    <row r="443" spans="1:11" x14ac:dyDescent="0.25">
      <c r="A443" s="100" t="s">
        <v>1005</v>
      </c>
      <c r="B443" s="100" t="s">
        <v>1006</v>
      </c>
      <c r="C443" s="100" t="s">
        <v>203</v>
      </c>
      <c r="D443" s="100" t="s">
        <v>278</v>
      </c>
      <c r="E443" s="100" t="s">
        <v>54</v>
      </c>
      <c r="F443" s="100" t="s">
        <v>80</v>
      </c>
      <c r="G443" s="100" t="s">
        <v>80</v>
      </c>
      <c r="H443" s="100" t="s">
        <v>80</v>
      </c>
      <c r="I443" s="100" t="s">
        <v>80</v>
      </c>
      <c r="J443" s="100" t="s">
        <v>90</v>
      </c>
      <c r="K443" s="100" t="s">
        <v>86</v>
      </c>
    </row>
    <row r="444" spans="1:11" x14ac:dyDescent="0.25">
      <c r="A444" s="100" t="s">
        <v>1007</v>
      </c>
      <c r="B444" s="100" t="s">
        <v>1008</v>
      </c>
      <c r="C444" s="100" t="s">
        <v>203</v>
      </c>
      <c r="D444" s="100" t="s">
        <v>278</v>
      </c>
      <c r="E444" s="100" t="s">
        <v>54</v>
      </c>
      <c r="F444" s="100" t="s">
        <v>80</v>
      </c>
      <c r="G444" s="100" t="s">
        <v>80</v>
      </c>
      <c r="H444" s="100" t="s">
        <v>80</v>
      </c>
      <c r="I444" s="100" t="s">
        <v>80</v>
      </c>
      <c r="J444" s="100" t="s">
        <v>90</v>
      </c>
      <c r="K444" s="100" t="s">
        <v>86</v>
      </c>
    </row>
    <row r="445" spans="1:11" x14ac:dyDescent="0.25">
      <c r="A445" s="100" t="s">
        <v>1009</v>
      </c>
      <c r="B445" s="100" t="s">
        <v>1010</v>
      </c>
      <c r="C445" s="100" t="s">
        <v>203</v>
      </c>
      <c r="D445" s="100" t="s">
        <v>278</v>
      </c>
      <c r="E445" s="100" t="s">
        <v>54</v>
      </c>
      <c r="F445" s="100" t="s">
        <v>80</v>
      </c>
      <c r="G445" s="100" t="s">
        <v>80</v>
      </c>
      <c r="H445" s="100" t="s">
        <v>80</v>
      </c>
      <c r="I445" s="100" t="s">
        <v>80</v>
      </c>
      <c r="J445" s="100" t="s">
        <v>90</v>
      </c>
      <c r="K445" s="100" t="s">
        <v>86</v>
      </c>
    </row>
    <row r="446" spans="1:11" x14ac:dyDescent="0.25">
      <c r="A446" s="100" t="s">
        <v>1011</v>
      </c>
      <c r="B446" s="100" t="s">
        <v>1012</v>
      </c>
      <c r="C446" s="100" t="s">
        <v>203</v>
      </c>
      <c r="D446" s="100" t="s">
        <v>278</v>
      </c>
      <c r="E446" s="100" t="s">
        <v>54</v>
      </c>
      <c r="F446" s="100" t="s">
        <v>80</v>
      </c>
      <c r="G446" s="100" t="s">
        <v>80</v>
      </c>
      <c r="H446" s="100" t="s">
        <v>80</v>
      </c>
      <c r="I446" s="100" t="s">
        <v>80</v>
      </c>
      <c r="J446" s="100" t="s">
        <v>188</v>
      </c>
      <c r="K446" s="100" t="s">
        <v>86</v>
      </c>
    </row>
    <row r="447" spans="1:11" x14ac:dyDescent="0.25">
      <c r="A447" s="100" t="s">
        <v>1013</v>
      </c>
      <c r="B447" s="100" t="s">
        <v>1014</v>
      </c>
      <c r="C447" s="100" t="s">
        <v>203</v>
      </c>
      <c r="D447" s="100" t="s">
        <v>278</v>
      </c>
      <c r="E447" s="100" t="s">
        <v>54</v>
      </c>
      <c r="F447" s="100" t="s">
        <v>80</v>
      </c>
      <c r="G447" s="100" t="s">
        <v>80</v>
      </c>
      <c r="H447" s="100" t="s">
        <v>80</v>
      </c>
      <c r="I447" s="100" t="s">
        <v>80</v>
      </c>
      <c r="J447" s="100" t="s">
        <v>100</v>
      </c>
      <c r="K447" s="100" t="s">
        <v>86</v>
      </c>
    </row>
    <row r="448" spans="1:11" x14ac:dyDescent="0.25">
      <c r="A448" s="100" t="s">
        <v>1015</v>
      </c>
      <c r="B448" s="100" t="s">
        <v>1016</v>
      </c>
      <c r="C448" s="100" t="s">
        <v>203</v>
      </c>
      <c r="D448" s="100" t="s">
        <v>278</v>
      </c>
      <c r="E448" s="100" t="s">
        <v>54</v>
      </c>
      <c r="F448" s="100" t="s">
        <v>80</v>
      </c>
      <c r="G448" s="100" t="s">
        <v>80</v>
      </c>
      <c r="H448" s="100" t="s">
        <v>80</v>
      </c>
      <c r="I448" s="100" t="s">
        <v>80</v>
      </c>
      <c r="J448" s="100" t="s">
        <v>90</v>
      </c>
      <c r="K448" s="100" t="s">
        <v>86</v>
      </c>
    </row>
    <row r="449" spans="1:11" x14ac:dyDescent="0.25">
      <c r="A449" s="100" t="s">
        <v>1017</v>
      </c>
      <c r="B449" s="100" t="s">
        <v>1018</v>
      </c>
      <c r="C449" s="100" t="s">
        <v>203</v>
      </c>
      <c r="D449" s="100" t="s">
        <v>278</v>
      </c>
      <c r="E449" s="100" t="s">
        <v>54</v>
      </c>
      <c r="F449" s="100" t="s">
        <v>80</v>
      </c>
      <c r="G449" s="100" t="s">
        <v>80</v>
      </c>
      <c r="H449" s="100" t="s">
        <v>80</v>
      </c>
      <c r="I449" s="100" t="s">
        <v>80</v>
      </c>
      <c r="J449" s="100" t="s">
        <v>90</v>
      </c>
      <c r="K449" s="100" t="s">
        <v>86</v>
      </c>
    </row>
    <row r="450" spans="1:11" x14ac:dyDescent="0.25">
      <c r="A450" s="100" t="s">
        <v>1019</v>
      </c>
      <c r="B450" s="100" t="s">
        <v>1020</v>
      </c>
      <c r="C450" s="100" t="s">
        <v>203</v>
      </c>
      <c r="D450" s="100" t="s">
        <v>278</v>
      </c>
      <c r="E450" s="100" t="s">
        <v>54</v>
      </c>
      <c r="F450" s="100" t="s">
        <v>80</v>
      </c>
      <c r="G450" s="100" t="s">
        <v>80</v>
      </c>
      <c r="H450" s="100" t="s">
        <v>80</v>
      </c>
      <c r="I450" s="100" t="s">
        <v>80</v>
      </c>
      <c r="J450" s="100" t="s">
        <v>90</v>
      </c>
      <c r="K450" s="100" t="s">
        <v>86</v>
      </c>
    </row>
    <row r="451" spans="1:11" x14ac:dyDescent="0.25">
      <c r="A451" s="100" t="s">
        <v>1021</v>
      </c>
      <c r="B451" s="100" t="s">
        <v>1022</v>
      </c>
      <c r="C451" s="100" t="s">
        <v>203</v>
      </c>
      <c r="D451" s="100" t="s">
        <v>278</v>
      </c>
      <c r="E451" s="100" t="s">
        <v>54</v>
      </c>
      <c r="F451" s="100" t="s">
        <v>80</v>
      </c>
      <c r="G451" s="100" t="s">
        <v>80</v>
      </c>
      <c r="H451" s="100" t="s">
        <v>80</v>
      </c>
      <c r="I451" s="100" t="s">
        <v>80</v>
      </c>
      <c r="J451" s="100" t="s">
        <v>90</v>
      </c>
      <c r="K451" s="100" t="s">
        <v>86</v>
      </c>
    </row>
    <row r="452" spans="1:11" x14ac:dyDescent="0.25">
      <c r="A452" s="100" t="s">
        <v>1023</v>
      </c>
      <c r="B452" s="100" t="s">
        <v>1024</v>
      </c>
      <c r="C452" s="100" t="s">
        <v>203</v>
      </c>
      <c r="D452" s="100" t="s">
        <v>278</v>
      </c>
      <c r="E452" s="100" t="s">
        <v>54</v>
      </c>
      <c r="F452" s="100" t="s">
        <v>80</v>
      </c>
      <c r="G452" s="100" t="s">
        <v>80</v>
      </c>
      <c r="H452" s="100" t="s">
        <v>80</v>
      </c>
      <c r="I452" s="100" t="s">
        <v>80</v>
      </c>
      <c r="J452" s="100" t="s">
        <v>90</v>
      </c>
      <c r="K452" s="100" t="s">
        <v>86</v>
      </c>
    </row>
    <row r="453" spans="1:11" x14ac:dyDescent="0.25">
      <c r="A453" s="100" t="s">
        <v>1025</v>
      </c>
      <c r="B453" s="100" t="s">
        <v>1026</v>
      </c>
      <c r="C453" s="100" t="s">
        <v>203</v>
      </c>
      <c r="D453" s="100" t="s">
        <v>278</v>
      </c>
      <c r="E453" s="100" t="s">
        <v>54</v>
      </c>
      <c r="F453" s="100" t="s">
        <v>80</v>
      </c>
      <c r="G453" s="100" t="s">
        <v>80</v>
      </c>
      <c r="H453" s="100" t="s">
        <v>80</v>
      </c>
      <c r="I453" s="100" t="s">
        <v>80</v>
      </c>
      <c r="J453" s="100" t="s">
        <v>90</v>
      </c>
      <c r="K453" s="100" t="s">
        <v>86</v>
      </c>
    </row>
    <row r="454" spans="1:11" x14ac:dyDescent="0.25">
      <c r="A454" s="100" t="s">
        <v>1027</v>
      </c>
      <c r="B454" s="100" t="s">
        <v>1028</v>
      </c>
      <c r="C454" s="100" t="s">
        <v>203</v>
      </c>
      <c r="D454" s="100" t="s">
        <v>278</v>
      </c>
      <c r="E454" s="100" t="s">
        <v>54</v>
      </c>
      <c r="F454" s="100" t="s">
        <v>80</v>
      </c>
      <c r="G454" s="100" t="s">
        <v>80</v>
      </c>
      <c r="H454" s="100" t="s">
        <v>80</v>
      </c>
      <c r="I454" s="100" t="s">
        <v>80</v>
      </c>
      <c r="J454" s="100" t="s">
        <v>90</v>
      </c>
      <c r="K454" s="100" t="s">
        <v>86</v>
      </c>
    </row>
    <row r="455" spans="1:11" x14ac:dyDescent="0.25">
      <c r="A455" s="100" t="s">
        <v>1029</v>
      </c>
      <c r="B455" s="100" t="s">
        <v>1030</v>
      </c>
      <c r="C455" s="100" t="s">
        <v>203</v>
      </c>
      <c r="D455" s="100" t="s">
        <v>278</v>
      </c>
      <c r="E455" s="100" t="s">
        <v>54</v>
      </c>
      <c r="F455" s="100" t="s">
        <v>80</v>
      </c>
      <c r="G455" s="100" t="s">
        <v>80</v>
      </c>
      <c r="H455" s="100" t="s">
        <v>80</v>
      </c>
      <c r="I455" s="100" t="s">
        <v>80</v>
      </c>
      <c r="J455" s="100" t="s">
        <v>100</v>
      </c>
      <c r="K455" s="100" t="s">
        <v>86</v>
      </c>
    </row>
    <row r="456" spans="1:11" x14ac:dyDescent="0.25">
      <c r="A456" s="100" t="s">
        <v>1031</v>
      </c>
      <c r="B456" s="100" t="s">
        <v>1032</v>
      </c>
      <c r="C456" s="100" t="s">
        <v>203</v>
      </c>
      <c r="D456" s="100" t="s">
        <v>278</v>
      </c>
      <c r="E456" s="100" t="s">
        <v>54</v>
      </c>
      <c r="F456" s="100" t="s">
        <v>80</v>
      </c>
      <c r="G456" s="100" t="s">
        <v>80</v>
      </c>
      <c r="H456" s="100" t="s">
        <v>80</v>
      </c>
      <c r="I456" s="100" t="s">
        <v>80</v>
      </c>
      <c r="J456" s="100" t="s">
        <v>100</v>
      </c>
      <c r="K456" s="100" t="s">
        <v>86</v>
      </c>
    </row>
    <row r="457" spans="1:11" x14ac:dyDescent="0.25">
      <c r="A457" s="100" t="s">
        <v>1033</v>
      </c>
      <c r="B457" s="100" t="s">
        <v>1034</v>
      </c>
      <c r="C457" s="100" t="s">
        <v>203</v>
      </c>
      <c r="D457" s="100" t="s">
        <v>278</v>
      </c>
      <c r="E457" s="100" t="s">
        <v>54</v>
      </c>
      <c r="F457" s="100" t="s">
        <v>80</v>
      </c>
      <c r="G457" s="100" t="s">
        <v>80</v>
      </c>
      <c r="H457" s="100" t="s">
        <v>80</v>
      </c>
      <c r="I457" s="100" t="s">
        <v>80</v>
      </c>
      <c r="J457" s="100" t="s">
        <v>100</v>
      </c>
      <c r="K457" s="100" t="s">
        <v>86</v>
      </c>
    </row>
    <row r="458" spans="1:11" x14ac:dyDescent="0.25">
      <c r="A458" s="100" t="s">
        <v>1035</v>
      </c>
      <c r="B458" s="100" t="s">
        <v>1036</v>
      </c>
      <c r="C458" s="100" t="s">
        <v>203</v>
      </c>
      <c r="D458" s="100" t="s">
        <v>278</v>
      </c>
      <c r="E458" s="100" t="s">
        <v>54</v>
      </c>
      <c r="F458" s="100" t="s">
        <v>80</v>
      </c>
      <c r="G458" s="100" t="s">
        <v>80</v>
      </c>
      <c r="H458" s="100" t="s">
        <v>80</v>
      </c>
      <c r="I458" s="100" t="s">
        <v>80</v>
      </c>
      <c r="J458" s="100" t="s">
        <v>90</v>
      </c>
      <c r="K458" s="100" t="s">
        <v>86</v>
      </c>
    </row>
    <row r="459" spans="1:11" x14ac:dyDescent="0.25">
      <c r="A459" s="100" t="s">
        <v>1037</v>
      </c>
      <c r="B459" s="100" t="s">
        <v>1038</v>
      </c>
      <c r="C459" s="100" t="s">
        <v>203</v>
      </c>
      <c r="D459" s="100" t="s">
        <v>278</v>
      </c>
      <c r="E459" s="100" t="s">
        <v>54</v>
      </c>
      <c r="F459" s="100" t="s">
        <v>80</v>
      </c>
      <c r="G459" s="100" t="s">
        <v>80</v>
      </c>
      <c r="H459" s="100" t="s">
        <v>80</v>
      </c>
      <c r="I459" s="100" t="s">
        <v>80</v>
      </c>
      <c r="J459" s="100" t="s">
        <v>100</v>
      </c>
      <c r="K459" s="100" t="s">
        <v>86</v>
      </c>
    </row>
    <row r="460" spans="1:11" x14ac:dyDescent="0.25">
      <c r="A460" s="100" t="s">
        <v>1039</v>
      </c>
      <c r="B460" s="100" t="s">
        <v>1040</v>
      </c>
      <c r="C460" s="100" t="s">
        <v>203</v>
      </c>
      <c r="D460" s="100" t="s">
        <v>278</v>
      </c>
      <c r="E460" s="100" t="s">
        <v>54</v>
      </c>
      <c r="F460" s="100" t="s">
        <v>80</v>
      </c>
      <c r="G460" s="100" t="s">
        <v>80</v>
      </c>
      <c r="H460" s="100" t="s">
        <v>80</v>
      </c>
      <c r="I460" s="100" t="s">
        <v>80</v>
      </c>
      <c r="J460" s="100" t="s">
        <v>90</v>
      </c>
      <c r="K460" s="100" t="s">
        <v>86</v>
      </c>
    </row>
    <row r="461" spans="1:11" x14ac:dyDescent="0.25">
      <c r="A461" s="100" t="s">
        <v>1041</v>
      </c>
      <c r="B461" s="100" t="s">
        <v>1042</v>
      </c>
      <c r="C461" s="100" t="s">
        <v>203</v>
      </c>
      <c r="D461" s="100" t="s">
        <v>278</v>
      </c>
      <c r="E461" s="100" t="s">
        <v>54</v>
      </c>
      <c r="F461" s="100" t="s">
        <v>80</v>
      </c>
      <c r="G461" s="100" t="s">
        <v>80</v>
      </c>
      <c r="H461" s="100" t="s">
        <v>80</v>
      </c>
      <c r="I461" s="100" t="s">
        <v>80</v>
      </c>
      <c r="J461" s="100" t="s">
        <v>188</v>
      </c>
      <c r="K461" s="100" t="s">
        <v>86</v>
      </c>
    </row>
    <row r="462" spans="1:11" x14ac:dyDescent="0.25">
      <c r="A462" s="100" t="s">
        <v>1043</v>
      </c>
      <c r="B462" s="100" t="s">
        <v>1044</v>
      </c>
      <c r="C462" s="100" t="s">
        <v>203</v>
      </c>
      <c r="D462" s="100" t="s">
        <v>278</v>
      </c>
      <c r="E462" s="100" t="s">
        <v>54</v>
      </c>
      <c r="F462" s="100" t="s">
        <v>80</v>
      </c>
      <c r="G462" s="100" t="s">
        <v>80</v>
      </c>
      <c r="H462" s="100" t="s">
        <v>80</v>
      </c>
      <c r="I462" s="100" t="s">
        <v>80</v>
      </c>
      <c r="J462" s="100" t="s">
        <v>273</v>
      </c>
      <c r="K462" s="100" t="s">
        <v>189</v>
      </c>
    </row>
    <row r="463" spans="1:11" x14ac:dyDescent="0.25">
      <c r="A463" s="100" t="s">
        <v>1045</v>
      </c>
      <c r="B463" s="100" t="s">
        <v>1046</v>
      </c>
      <c r="C463" s="100" t="s">
        <v>203</v>
      </c>
      <c r="D463" s="100" t="s">
        <v>278</v>
      </c>
      <c r="E463" s="100" t="s">
        <v>54</v>
      </c>
      <c r="F463" s="100" t="s">
        <v>80</v>
      </c>
      <c r="G463" s="100" t="s">
        <v>80</v>
      </c>
      <c r="H463" s="100" t="s">
        <v>80</v>
      </c>
      <c r="I463" s="100" t="s">
        <v>80</v>
      </c>
      <c r="J463" s="100" t="s">
        <v>90</v>
      </c>
      <c r="K463" s="100" t="s">
        <v>189</v>
      </c>
    </row>
    <row r="464" spans="1:11" x14ac:dyDescent="0.25">
      <c r="A464" s="100" t="s">
        <v>1047</v>
      </c>
      <c r="B464" s="100" t="s">
        <v>1048</v>
      </c>
      <c r="C464" s="100" t="s">
        <v>203</v>
      </c>
      <c r="D464" s="100" t="s">
        <v>278</v>
      </c>
      <c r="E464" s="100" t="s">
        <v>54</v>
      </c>
      <c r="F464" s="100" t="s">
        <v>80</v>
      </c>
      <c r="G464" s="100" t="s">
        <v>80</v>
      </c>
      <c r="H464" s="100" t="s">
        <v>80</v>
      </c>
      <c r="I464" s="100" t="s">
        <v>80</v>
      </c>
      <c r="J464" s="100" t="s">
        <v>90</v>
      </c>
      <c r="K464" s="100" t="s">
        <v>86</v>
      </c>
    </row>
    <row r="465" spans="1:11" x14ac:dyDescent="0.25">
      <c r="A465" s="100" t="s">
        <v>1049</v>
      </c>
      <c r="B465" s="100" t="s">
        <v>1050</v>
      </c>
      <c r="C465" s="100" t="s">
        <v>203</v>
      </c>
      <c r="D465" s="100" t="s">
        <v>278</v>
      </c>
      <c r="E465" s="100" t="s">
        <v>54</v>
      </c>
      <c r="F465" s="100" t="s">
        <v>80</v>
      </c>
      <c r="G465" s="100" t="s">
        <v>80</v>
      </c>
      <c r="H465" s="100" t="s">
        <v>80</v>
      </c>
      <c r="I465" s="100" t="s">
        <v>80</v>
      </c>
      <c r="J465" s="100" t="s">
        <v>188</v>
      </c>
      <c r="K465" s="100" t="s">
        <v>86</v>
      </c>
    </row>
    <row r="466" spans="1:11" x14ac:dyDescent="0.25">
      <c r="A466" s="100" t="s">
        <v>1051</v>
      </c>
      <c r="B466" s="100" t="s">
        <v>1052</v>
      </c>
      <c r="C466" s="100" t="s">
        <v>203</v>
      </c>
      <c r="D466" s="100" t="s">
        <v>278</v>
      </c>
      <c r="E466" s="100" t="s">
        <v>54</v>
      </c>
      <c r="F466" s="100" t="s">
        <v>80</v>
      </c>
      <c r="G466" s="100" t="s">
        <v>80</v>
      </c>
      <c r="H466" s="100" t="s">
        <v>80</v>
      </c>
      <c r="I466" s="100" t="s">
        <v>80</v>
      </c>
      <c r="J466" s="100" t="s">
        <v>188</v>
      </c>
      <c r="K466" s="100" t="s">
        <v>86</v>
      </c>
    </row>
    <row r="467" spans="1:11" x14ac:dyDescent="0.25">
      <c r="A467" s="100" t="s">
        <v>1053</v>
      </c>
      <c r="B467" s="100" t="s">
        <v>1054</v>
      </c>
      <c r="C467" s="100" t="s">
        <v>181</v>
      </c>
      <c r="D467" s="100" t="s">
        <v>182</v>
      </c>
      <c r="E467" s="100" t="s">
        <v>54</v>
      </c>
      <c r="F467" s="100" t="s">
        <v>80</v>
      </c>
      <c r="G467" s="100" t="s">
        <v>80</v>
      </c>
      <c r="H467" s="100" t="s">
        <v>80</v>
      </c>
      <c r="I467" s="100" t="s">
        <v>80</v>
      </c>
      <c r="J467" s="100" t="s">
        <v>368</v>
      </c>
      <c r="K467" s="100" t="s">
        <v>86</v>
      </c>
    </row>
    <row r="468" spans="1:11" x14ac:dyDescent="0.25">
      <c r="A468" s="100" t="s">
        <v>1055</v>
      </c>
      <c r="B468" s="100" t="s">
        <v>1056</v>
      </c>
      <c r="C468" s="100" t="s">
        <v>181</v>
      </c>
      <c r="D468" s="100" t="s">
        <v>182</v>
      </c>
      <c r="E468" s="100" t="s">
        <v>54</v>
      </c>
      <c r="F468" s="100" t="s">
        <v>80</v>
      </c>
      <c r="G468" s="100" t="s">
        <v>80</v>
      </c>
      <c r="H468" s="100" t="s">
        <v>80</v>
      </c>
      <c r="I468" s="100" t="s">
        <v>80</v>
      </c>
      <c r="J468" s="100" t="s">
        <v>368</v>
      </c>
      <c r="K468" s="100" t="s">
        <v>86</v>
      </c>
    </row>
    <row r="469" spans="1:11" x14ac:dyDescent="0.25">
      <c r="A469" s="100" t="s">
        <v>1057</v>
      </c>
      <c r="B469" s="100" t="s">
        <v>1058</v>
      </c>
      <c r="C469" s="100" t="s">
        <v>181</v>
      </c>
      <c r="D469" s="100" t="s">
        <v>182</v>
      </c>
      <c r="E469" s="100" t="s">
        <v>54</v>
      </c>
      <c r="F469" s="100" t="s">
        <v>80</v>
      </c>
      <c r="G469" s="100" t="s">
        <v>80</v>
      </c>
      <c r="H469" s="100" t="s">
        <v>80</v>
      </c>
      <c r="I469" s="100" t="s">
        <v>80</v>
      </c>
      <c r="J469" s="100" t="s">
        <v>368</v>
      </c>
      <c r="K469" s="100" t="s">
        <v>86</v>
      </c>
    </row>
    <row r="470" spans="1:11" x14ac:dyDescent="0.25">
      <c r="A470" s="100" t="s">
        <v>1059</v>
      </c>
      <c r="B470" s="100" t="s">
        <v>1060</v>
      </c>
      <c r="C470" s="100" t="s">
        <v>181</v>
      </c>
      <c r="D470" s="100" t="s">
        <v>182</v>
      </c>
      <c r="E470" s="100" t="s">
        <v>54</v>
      </c>
      <c r="F470" s="100" t="s">
        <v>80</v>
      </c>
      <c r="G470" s="100" t="s">
        <v>80</v>
      </c>
      <c r="H470" s="100" t="s">
        <v>80</v>
      </c>
      <c r="I470" s="100" t="s">
        <v>80</v>
      </c>
      <c r="J470" s="100" t="s">
        <v>368</v>
      </c>
      <c r="K470" s="100" t="s">
        <v>86</v>
      </c>
    </row>
    <row r="471" spans="1:11" x14ac:dyDescent="0.25">
      <c r="A471" s="100" t="s">
        <v>1061</v>
      </c>
      <c r="B471" s="100" t="s">
        <v>1062</v>
      </c>
      <c r="C471" s="100" t="s">
        <v>181</v>
      </c>
      <c r="D471" s="100" t="s">
        <v>182</v>
      </c>
      <c r="E471" s="100" t="s">
        <v>54</v>
      </c>
      <c r="F471" s="100" t="s">
        <v>80</v>
      </c>
      <c r="G471" s="100" t="s">
        <v>80</v>
      </c>
      <c r="H471" s="100" t="s">
        <v>80</v>
      </c>
      <c r="I471" s="100" t="s">
        <v>80</v>
      </c>
      <c r="J471" s="100" t="s">
        <v>368</v>
      </c>
      <c r="K471" s="100" t="s">
        <v>86</v>
      </c>
    </row>
    <row r="472" spans="1:11" x14ac:dyDescent="0.25">
      <c r="A472" s="100" t="s">
        <v>1063</v>
      </c>
      <c r="B472" s="100" t="s">
        <v>1064</v>
      </c>
      <c r="C472" s="100" t="s">
        <v>181</v>
      </c>
      <c r="D472" s="100" t="s">
        <v>182</v>
      </c>
      <c r="E472" s="100" t="s">
        <v>54</v>
      </c>
      <c r="F472" s="100" t="s">
        <v>80</v>
      </c>
      <c r="G472" s="100" t="s">
        <v>80</v>
      </c>
      <c r="H472" s="100" t="s">
        <v>80</v>
      </c>
      <c r="I472" s="100" t="s">
        <v>80</v>
      </c>
      <c r="J472" s="100" t="s">
        <v>368</v>
      </c>
      <c r="K472" s="100" t="s">
        <v>86</v>
      </c>
    </row>
    <row r="473" spans="1:11" x14ac:dyDescent="0.25">
      <c r="A473" s="100" t="s">
        <v>1065</v>
      </c>
      <c r="B473" s="100" t="s">
        <v>1066</v>
      </c>
      <c r="C473" s="100" t="s">
        <v>181</v>
      </c>
      <c r="D473" s="100" t="s">
        <v>182</v>
      </c>
      <c r="E473" s="100" t="s">
        <v>54</v>
      </c>
      <c r="F473" s="100" t="s">
        <v>80</v>
      </c>
      <c r="G473" s="100" t="s">
        <v>80</v>
      </c>
      <c r="H473" s="100" t="s">
        <v>80</v>
      </c>
      <c r="I473" s="100" t="s">
        <v>80</v>
      </c>
      <c r="J473" s="100" t="s">
        <v>368</v>
      </c>
      <c r="K473" s="100" t="s">
        <v>86</v>
      </c>
    </row>
    <row r="474" spans="1:11" x14ac:dyDescent="0.25">
      <c r="A474" s="100" t="s">
        <v>1067</v>
      </c>
      <c r="B474" s="100" t="s">
        <v>1068</v>
      </c>
      <c r="C474" s="100" t="s">
        <v>89</v>
      </c>
      <c r="D474" s="100" t="s">
        <v>24</v>
      </c>
      <c r="E474" s="100" t="s">
        <v>54</v>
      </c>
      <c r="F474" s="100" t="s">
        <v>80</v>
      </c>
      <c r="G474" s="100" t="s">
        <v>80</v>
      </c>
      <c r="H474" s="100" t="s">
        <v>80</v>
      </c>
      <c r="I474" s="100" t="s">
        <v>80</v>
      </c>
      <c r="J474" s="100" t="s">
        <v>170</v>
      </c>
      <c r="K474" s="100" t="s">
        <v>86</v>
      </c>
    </row>
    <row r="475" spans="1:11" x14ac:dyDescent="0.25">
      <c r="A475" s="100" t="s">
        <v>1069</v>
      </c>
      <c r="B475" s="100" t="s">
        <v>23</v>
      </c>
      <c r="C475" s="100" t="s">
        <v>89</v>
      </c>
      <c r="D475" s="100" t="s">
        <v>24</v>
      </c>
      <c r="E475" s="100" t="s">
        <v>54</v>
      </c>
      <c r="F475" s="100" t="s">
        <v>80</v>
      </c>
      <c r="G475" s="100" t="s">
        <v>80</v>
      </c>
      <c r="H475" s="100" t="s">
        <v>80</v>
      </c>
      <c r="I475" s="100" t="s">
        <v>80</v>
      </c>
      <c r="J475" s="100" t="s">
        <v>170</v>
      </c>
      <c r="K475" s="100" t="s">
        <v>86</v>
      </c>
    </row>
    <row r="476" spans="1:11" x14ac:dyDescent="0.25">
      <c r="A476" s="100" t="s">
        <v>1070</v>
      </c>
      <c r="B476" s="100" t="s">
        <v>472</v>
      </c>
      <c r="C476" s="100" t="s">
        <v>89</v>
      </c>
      <c r="D476" s="100" t="s">
        <v>24</v>
      </c>
      <c r="E476" s="100" t="s">
        <v>54</v>
      </c>
      <c r="F476" s="100" t="s">
        <v>80</v>
      </c>
      <c r="G476" s="100" t="s">
        <v>80</v>
      </c>
      <c r="H476" s="100" t="s">
        <v>80</v>
      </c>
      <c r="I476" s="100" t="s">
        <v>80</v>
      </c>
      <c r="J476" s="100" t="s">
        <v>170</v>
      </c>
      <c r="K476" s="100" t="s">
        <v>86</v>
      </c>
    </row>
    <row r="477" spans="1:11" x14ac:dyDescent="0.25">
      <c r="A477" s="100" t="s">
        <v>1071</v>
      </c>
      <c r="B477" s="100" t="s">
        <v>1072</v>
      </c>
      <c r="C477" s="100" t="s">
        <v>89</v>
      </c>
      <c r="D477" s="100" t="s">
        <v>24</v>
      </c>
      <c r="E477" s="100" t="s">
        <v>54</v>
      </c>
      <c r="F477" s="100" t="s">
        <v>80</v>
      </c>
      <c r="G477" s="100" t="s">
        <v>80</v>
      </c>
      <c r="H477" s="100" t="s">
        <v>80</v>
      </c>
      <c r="I477" s="100" t="s">
        <v>80</v>
      </c>
      <c r="J477" s="100" t="s">
        <v>265</v>
      </c>
      <c r="K477" s="100" t="s">
        <v>86</v>
      </c>
    </row>
    <row r="478" spans="1:11" x14ac:dyDescent="0.25">
      <c r="A478" s="100" t="s">
        <v>1073</v>
      </c>
      <c r="B478" s="100" t="s">
        <v>1074</v>
      </c>
      <c r="C478" s="100" t="s">
        <v>89</v>
      </c>
      <c r="D478" s="100" t="s">
        <v>24</v>
      </c>
      <c r="E478" s="100" t="s">
        <v>54</v>
      </c>
      <c r="F478" s="100" t="s">
        <v>80</v>
      </c>
      <c r="G478" s="100" t="s">
        <v>80</v>
      </c>
      <c r="H478" s="100" t="s">
        <v>80</v>
      </c>
      <c r="I478" s="100" t="s">
        <v>80</v>
      </c>
      <c r="J478" s="100" t="s">
        <v>170</v>
      </c>
      <c r="K478" s="100" t="s">
        <v>86</v>
      </c>
    </row>
    <row r="479" spans="1:11" x14ac:dyDescent="0.25">
      <c r="A479" s="100" t="s">
        <v>1075</v>
      </c>
      <c r="B479" s="100" t="s">
        <v>1076</v>
      </c>
      <c r="C479" s="100" t="s">
        <v>89</v>
      </c>
      <c r="D479" s="100" t="s">
        <v>24</v>
      </c>
      <c r="E479" s="100" t="s">
        <v>54</v>
      </c>
      <c r="F479" s="100" t="s">
        <v>80</v>
      </c>
      <c r="G479" s="100" t="s">
        <v>80</v>
      </c>
      <c r="H479" s="100" t="s">
        <v>80</v>
      </c>
      <c r="I479" s="100" t="s">
        <v>80</v>
      </c>
      <c r="J479" s="100" t="s">
        <v>170</v>
      </c>
      <c r="K479" s="100" t="s">
        <v>86</v>
      </c>
    </row>
    <row r="480" spans="1:11" x14ac:dyDescent="0.25">
      <c r="A480" s="100" t="s">
        <v>1077</v>
      </c>
      <c r="B480" s="100" t="s">
        <v>1078</v>
      </c>
      <c r="C480" s="100" t="s">
        <v>89</v>
      </c>
      <c r="D480" s="100" t="s">
        <v>24</v>
      </c>
      <c r="E480" s="100" t="s">
        <v>54</v>
      </c>
      <c r="F480" s="100" t="s">
        <v>80</v>
      </c>
      <c r="G480" s="100" t="s">
        <v>80</v>
      </c>
      <c r="H480" s="100" t="s">
        <v>80</v>
      </c>
      <c r="I480" s="100" t="s">
        <v>80</v>
      </c>
      <c r="J480" s="100" t="s">
        <v>170</v>
      </c>
      <c r="K480" s="100" t="s">
        <v>86</v>
      </c>
    </row>
    <row r="481" spans="1:11" x14ac:dyDescent="0.25">
      <c r="A481" s="100" t="s">
        <v>1079</v>
      </c>
      <c r="B481" s="100" t="s">
        <v>1080</v>
      </c>
      <c r="C481" s="100" t="s">
        <v>89</v>
      </c>
      <c r="D481" s="100" t="s">
        <v>24</v>
      </c>
      <c r="E481" s="100" t="s">
        <v>54</v>
      </c>
      <c r="F481" s="100" t="s">
        <v>80</v>
      </c>
      <c r="G481" s="100" t="s">
        <v>80</v>
      </c>
      <c r="H481" s="100" t="s">
        <v>80</v>
      </c>
      <c r="I481" s="100" t="s">
        <v>80</v>
      </c>
      <c r="J481" s="100" t="s">
        <v>170</v>
      </c>
      <c r="K481" s="100" t="s">
        <v>86</v>
      </c>
    </row>
    <row r="482" spans="1:11" x14ac:dyDescent="0.25">
      <c r="A482" s="100" t="s">
        <v>1081</v>
      </c>
      <c r="B482" s="100" t="s">
        <v>1082</v>
      </c>
      <c r="C482" s="100" t="s">
        <v>89</v>
      </c>
      <c r="D482" s="100" t="s">
        <v>24</v>
      </c>
      <c r="E482" s="100" t="s">
        <v>54</v>
      </c>
      <c r="F482" s="100" t="s">
        <v>80</v>
      </c>
      <c r="G482" s="100" t="s">
        <v>80</v>
      </c>
      <c r="H482" s="100" t="s">
        <v>80</v>
      </c>
      <c r="I482" s="100" t="s">
        <v>80</v>
      </c>
      <c r="J482" s="100" t="s">
        <v>170</v>
      </c>
      <c r="K482" s="100" t="s">
        <v>86</v>
      </c>
    </row>
    <row r="483" spans="1:11" x14ac:dyDescent="0.25">
      <c r="A483" s="100" t="s">
        <v>1083</v>
      </c>
      <c r="B483" s="100" t="s">
        <v>1084</v>
      </c>
      <c r="C483" s="100" t="s">
        <v>89</v>
      </c>
      <c r="D483" s="100" t="s">
        <v>24</v>
      </c>
      <c r="E483" s="100" t="s">
        <v>54</v>
      </c>
      <c r="F483" s="100" t="s">
        <v>80</v>
      </c>
      <c r="G483" s="100" t="s">
        <v>80</v>
      </c>
      <c r="H483" s="100" t="s">
        <v>80</v>
      </c>
      <c r="I483" s="100" t="s">
        <v>80</v>
      </c>
      <c r="J483" s="100" t="s">
        <v>170</v>
      </c>
      <c r="K483" s="100" t="s">
        <v>86</v>
      </c>
    </row>
    <row r="484" spans="1:11" x14ac:dyDescent="0.25">
      <c r="A484" s="100" t="s">
        <v>1085</v>
      </c>
      <c r="B484" s="100" t="s">
        <v>1086</v>
      </c>
      <c r="C484" s="100" t="s">
        <v>89</v>
      </c>
      <c r="D484" s="100" t="s">
        <v>24</v>
      </c>
      <c r="E484" s="100" t="s">
        <v>54</v>
      </c>
      <c r="F484" s="100" t="s">
        <v>80</v>
      </c>
      <c r="G484" s="100" t="s">
        <v>80</v>
      </c>
      <c r="H484" s="100" t="s">
        <v>80</v>
      </c>
      <c r="I484" s="100" t="s">
        <v>80</v>
      </c>
      <c r="J484" s="100" t="s">
        <v>93</v>
      </c>
      <c r="K484" s="100" t="s">
        <v>86</v>
      </c>
    </row>
    <row r="485" spans="1:11" x14ac:dyDescent="0.25">
      <c r="A485" s="100" t="s">
        <v>1087</v>
      </c>
      <c r="B485" s="100" t="s">
        <v>1088</v>
      </c>
      <c r="C485" s="100" t="s">
        <v>89</v>
      </c>
      <c r="D485" s="100" t="s">
        <v>24</v>
      </c>
      <c r="E485" s="100" t="s">
        <v>54</v>
      </c>
      <c r="F485" s="100" t="s">
        <v>80</v>
      </c>
      <c r="G485" s="100" t="s">
        <v>80</v>
      </c>
      <c r="H485" s="100" t="s">
        <v>80</v>
      </c>
      <c r="I485" s="100" t="s">
        <v>80</v>
      </c>
      <c r="J485" s="100" t="s">
        <v>93</v>
      </c>
      <c r="K485" s="100" t="s">
        <v>86</v>
      </c>
    </row>
    <row r="486" spans="1:11" x14ac:dyDescent="0.25">
      <c r="A486" s="100" t="s">
        <v>1089</v>
      </c>
      <c r="B486" s="100" t="s">
        <v>1090</v>
      </c>
      <c r="C486" s="100" t="s">
        <v>89</v>
      </c>
      <c r="D486" s="100" t="s">
        <v>24</v>
      </c>
      <c r="E486" s="100" t="s">
        <v>54</v>
      </c>
      <c r="F486" s="100" t="s">
        <v>80</v>
      </c>
      <c r="G486" s="100" t="s">
        <v>80</v>
      </c>
      <c r="H486" s="100" t="s">
        <v>80</v>
      </c>
      <c r="I486" s="100" t="s">
        <v>80</v>
      </c>
      <c r="J486" s="100" t="s">
        <v>90</v>
      </c>
      <c r="K486" s="100" t="s">
        <v>189</v>
      </c>
    </row>
    <row r="487" spans="1:11" x14ac:dyDescent="0.25">
      <c r="A487" s="100" t="s">
        <v>1091</v>
      </c>
      <c r="B487" s="100" t="s">
        <v>1092</v>
      </c>
      <c r="C487" s="100" t="s">
        <v>89</v>
      </c>
      <c r="D487" s="100" t="s">
        <v>24</v>
      </c>
      <c r="E487" s="100" t="s">
        <v>54</v>
      </c>
      <c r="F487" s="100" t="s">
        <v>80</v>
      </c>
      <c r="G487" s="100" t="s">
        <v>80</v>
      </c>
      <c r="H487" s="100" t="s">
        <v>80</v>
      </c>
      <c r="I487" s="100" t="s">
        <v>80</v>
      </c>
      <c r="J487" s="100" t="s">
        <v>256</v>
      </c>
      <c r="K487" s="100" t="s">
        <v>86</v>
      </c>
    </row>
    <row r="488" spans="1:11" x14ac:dyDescent="0.25">
      <c r="A488" s="100" t="s">
        <v>1093</v>
      </c>
      <c r="B488" s="100" t="s">
        <v>1094</v>
      </c>
      <c r="C488" s="100" t="s">
        <v>89</v>
      </c>
      <c r="D488" s="100" t="s">
        <v>24</v>
      </c>
      <c r="E488" s="100" t="s">
        <v>54</v>
      </c>
      <c r="F488" s="100" t="s">
        <v>80</v>
      </c>
      <c r="G488" s="100" t="s">
        <v>80</v>
      </c>
      <c r="H488" s="100" t="s">
        <v>80</v>
      </c>
      <c r="I488" s="100" t="s">
        <v>80</v>
      </c>
      <c r="J488" s="100" t="s">
        <v>1095</v>
      </c>
      <c r="K488" s="100" t="s">
        <v>86</v>
      </c>
    </row>
    <row r="489" spans="1:11" x14ac:dyDescent="0.25">
      <c r="A489" s="100" t="s">
        <v>1096</v>
      </c>
      <c r="B489" s="100" t="s">
        <v>1097</v>
      </c>
      <c r="C489" s="100" t="s">
        <v>89</v>
      </c>
      <c r="D489" s="100" t="s">
        <v>24</v>
      </c>
      <c r="E489" s="100" t="s">
        <v>54</v>
      </c>
      <c r="F489" s="100" t="s">
        <v>80</v>
      </c>
      <c r="G489" s="100" t="s">
        <v>80</v>
      </c>
      <c r="H489" s="100" t="s">
        <v>80</v>
      </c>
      <c r="I489" s="100" t="s">
        <v>80</v>
      </c>
      <c r="J489" s="100" t="s">
        <v>90</v>
      </c>
      <c r="K489" s="100" t="s">
        <v>189</v>
      </c>
    </row>
    <row r="490" spans="1:11" x14ac:dyDescent="0.25">
      <c r="A490" s="100" t="s">
        <v>1098</v>
      </c>
      <c r="B490" s="100" t="s">
        <v>1099</v>
      </c>
      <c r="C490" s="100" t="s">
        <v>89</v>
      </c>
      <c r="D490" s="100" t="s">
        <v>24</v>
      </c>
      <c r="E490" s="100" t="s">
        <v>54</v>
      </c>
      <c r="F490" s="100" t="s">
        <v>80</v>
      </c>
      <c r="G490" s="100" t="s">
        <v>80</v>
      </c>
      <c r="H490" s="100" t="s">
        <v>80</v>
      </c>
      <c r="I490" s="100" t="s">
        <v>80</v>
      </c>
      <c r="J490" s="100" t="s">
        <v>273</v>
      </c>
      <c r="K490" s="100" t="s">
        <v>189</v>
      </c>
    </row>
    <row r="491" spans="1:11" x14ac:dyDescent="0.25">
      <c r="A491" s="100" t="s">
        <v>1100</v>
      </c>
      <c r="B491" s="100" t="s">
        <v>1101</v>
      </c>
      <c r="C491" s="100" t="s">
        <v>89</v>
      </c>
      <c r="D491" s="100" t="s">
        <v>24</v>
      </c>
      <c r="E491" s="100" t="s">
        <v>54</v>
      </c>
      <c r="F491" s="100" t="s">
        <v>80</v>
      </c>
      <c r="G491" s="100" t="s">
        <v>80</v>
      </c>
      <c r="H491" s="100" t="s">
        <v>80</v>
      </c>
      <c r="I491" s="100" t="s">
        <v>80</v>
      </c>
      <c r="J491" s="100" t="s">
        <v>90</v>
      </c>
      <c r="K491" s="100" t="s">
        <v>86</v>
      </c>
    </row>
    <row r="492" spans="1:11" x14ac:dyDescent="0.25">
      <c r="A492" s="100" t="s">
        <v>1102</v>
      </c>
      <c r="B492" s="100" t="s">
        <v>1103</v>
      </c>
      <c r="C492" s="100" t="s">
        <v>89</v>
      </c>
      <c r="D492" s="100" t="s">
        <v>24</v>
      </c>
      <c r="E492" s="100" t="s">
        <v>54</v>
      </c>
      <c r="F492" s="100" t="s">
        <v>80</v>
      </c>
      <c r="G492" s="100" t="s">
        <v>80</v>
      </c>
      <c r="H492" s="100" t="s">
        <v>80</v>
      </c>
      <c r="I492" s="100" t="s">
        <v>80</v>
      </c>
      <c r="J492" s="100" t="s">
        <v>90</v>
      </c>
      <c r="K492" s="100" t="s">
        <v>86</v>
      </c>
    </row>
    <row r="493" spans="1:11" x14ac:dyDescent="0.25">
      <c r="A493" s="100" t="s">
        <v>1104</v>
      </c>
      <c r="B493" s="100" t="s">
        <v>1105</v>
      </c>
      <c r="C493" s="100" t="s">
        <v>89</v>
      </c>
      <c r="D493" s="100" t="s">
        <v>24</v>
      </c>
      <c r="E493" s="100" t="s">
        <v>54</v>
      </c>
      <c r="F493" s="100" t="s">
        <v>80</v>
      </c>
      <c r="G493" s="100" t="s">
        <v>80</v>
      </c>
      <c r="H493" s="100" t="s">
        <v>80</v>
      </c>
      <c r="I493" s="100" t="s">
        <v>80</v>
      </c>
      <c r="J493" s="100" t="s">
        <v>90</v>
      </c>
      <c r="K493" s="100" t="s">
        <v>86</v>
      </c>
    </row>
    <row r="494" spans="1:11" x14ac:dyDescent="0.25">
      <c r="A494" s="100" t="s">
        <v>1106</v>
      </c>
      <c r="B494" s="100" t="s">
        <v>1107</v>
      </c>
      <c r="C494" s="100" t="s">
        <v>89</v>
      </c>
      <c r="D494" s="100" t="s">
        <v>24</v>
      </c>
      <c r="E494" s="100" t="s">
        <v>54</v>
      </c>
      <c r="F494" s="100" t="s">
        <v>80</v>
      </c>
      <c r="G494" s="100" t="s">
        <v>80</v>
      </c>
      <c r="H494" s="100" t="s">
        <v>80</v>
      </c>
      <c r="I494" s="100" t="s">
        <v>80</v>
      </c>
      <c r="J494" s="100" t="s">
        <v>93</v>
      </c>
      <c r="K494" s="100" t="s">
        <v>86</v>
      </c>
    </row>
    <row r="495" spans="1:11" x14ac:dyDescent="0.25">
      <c r="A495" s="100" t="s">
        <v>1108</v>
      </c>
      <c r="B495" s="100" t="s">
        <v>1109</v>
      </c>
      <c r="C495" s="100" t="s">
        <v>89</v>
      </c>
      <c r="D495" s="100" t="s">
        <v>24</v>
      </c>
      <c r="E495" s="100" t="s">
        <v>54</v>
      </c>
      <c r="F495" s="100" t="s">
        <v>80</v>
      </c>
      <c r="G495" s="100" t="s">
        <v>80</v>
      </c>
      <c r="H495" s="100" t="s">
        <v>80</v>
      </c>
      <c r="I495" s="100" t="s">
        <v>80</v>
      </c>
      <c r="J495" s="100" t="s">
        <v>93</v>
      </c>
      <c r="K495" s="100" t="s">
        <v>189</v>
      </c>
    </row>
    <row r="496" spans="1:11" x14ac:dyDescent="0.25">
      <c r="A496" s="100" t="s">
        <v>1110</v>
      </c>
      <c r="B496" s="100" t="s">
        <v>1111</v>
      </c>
      <c r="C496" s="100" t="s">
        <v>89</v>
      </c>
      <c r="D496" s="100" t="s">
        <v>24</v>
      </c>
      <c r="E496" s="100" t="s">
        <v>54</v>
      </c>
      <c r="F496" s="100" t="s">
        <v>80</v>
      </c>
      <c r="G496" s="100" t="s">
        <v>80</v>
      </c>
      <c r="H496" s="100" t="s">
        <v>80</v>
      </c>
      <c r="I496" s="100" t="s">
        <v>80</v>
      </c>
      <c r="J496" s="100" t="s">
        <v>90</v>
      </c>
      <c r="K496" s="100" t="s">
        <v>86</v>
      </c>
    </row>
    <row r="497" spans="1:11" x14ac:dyDescent="0.25">
      <c r="A497" s="100" t="s">
        <v>1112</v>
      </c>
      <c r="B497" s="100" t="s">
        <v>1113</v>
      </c>
      <c r="C497" s="100" t="s">
        <v>89</v>
      </c>
      <c r="D497" s="100" t="s">
        <v>24</v>
      </c>
      <c r="E497" s="100" t="s">
        <v>54</v>
      </c>
      <c r="F497" s="100" t="s">
        <v>80</v>
      </c>
      <c r="G497" s="100" t="s">
        <v>80</v>
      </c>
      <c r="H497" s="100" t="s">
        <v>80</v>
      </c>
      <c r="I497" s="100" t="s">
        <v>80</v>
      </c>
      <c r="J497" s="100" t="s">
        <v>90</v>
      </c>
      <c r="K497" s="100" t="s">
        <v>189</v>
      </c>
    </row>
    <row r="498" spans="1:11" x14ac:dyDescent="0.25">
      <c r="A498" s="100" t="s">
        <v>1114</v>
      </c>
      <c r="B498" s="100" t="s">
        <v>1115</v>
      </c>
      <c r="C498" s="100" t="s">
        <v>89</v>
      </c>
      <c r="D498" s="100" t="s">
        <v>24</v>
      </c>
      <c r="E498" s="100" t="s">
        <v>54</v>
      </c>
      <c r="F498" s="100" t="s">
        <v>80</v>
      </c>
      <c r="G498" s="100" t="s">
        <v>80</v>
      </c>
      <c r="H498" s="100" t="s">
        <v>80</v>
      </c>
      <c r="I498" s="100" t="s">
        <v>80</v>
      </c>
      <c r="J498" s="100" t="s">
        <v>273</v>
      </c>
      <c r="K498" s="100" t="s">
        <v>189</v>
      </c>
    </row>
    <row r="499" spans="1:11" x14ac:dyDescent="0.25">
      <c r="A499" s="100" t="s">
        <v>1116</v>
      </c>
      <c r="B499" s="100" t="s">
        <v>614</v>
      </c>
      <c r="C499" s="100" t="s">
        <v>89</v>
      </c>
      <c r="D499" s="100" t="s">
        <v>24</v>
      </c>
      <c r="E499" s="100" t="s">
        <v>54</v>
      </c>
      <c r="F499" s="100" t="s">
        <v>80</v>
      </c>
      <c r="G499" s="100" t="s">
        <v>80</v>
      </c>
      <c r="H499" s="100" t="s">
        <v>80</v>
      </c>
      <c r="I499" s="100" t="s">
        <v>80</v>
      </c>
      <c r="J499" s="100" t="s">
        <v>93</v>
      </c>
      <c r="K499" s="100" t="s">
        <v>189</v>
      </c>
    </row>
    <row r="500" spans="1:11" x14ac:dyDescent="0.25">
      <c r="A500" s="100" t="s">
        <v>1117</v>
      </c>
      <c r="B500" s="100" t="s">
        <v>1118</v>
      </c>
      <c r="C500" s="100" t="s">
        <v>89</v>
      </c>
      <c r="D500" s="100" t="s">
        <v>24</v>
      </c>
      <c r="E500" s="100" t="s">
        <v>54</v>
      </c>
      <c r="F500" s="100" t="s">
        <v>80</v>
      </c>
      <c r="G500" s="100" t="s">
        <v>80</v>
      </c>
      <c r="H500" s="100" t="s">
        <v>80</v>
      </c>
      <c r="I500" s="100" t="s">
        <v>80</v>
      </c>
      <c r="J500" s="100" t="s">
        <v>90</v>
      </c>
      <c r="K500" s="100" t="s">
        <v>86</v>
      </c>
    </row>
    <row r="501" spans="1:11" x14ac:dyDescent="0.25">
      <c r="A501" s="100" t="s">
        <v>1119</v>
      </c>
      <c r="B501" s="100" t="s">
        <v>1120</v>
      </c>
      <c r="C501" s="100" t="s">
        <v>89</v>
      </c>
      <c r="D501" s="100" t="s">
        <v>24</v>
      </c>
      <c r="E501" s="100" t="s">
        <v>54</v>
      </c>
      <c r="F501" s="100" t="s">
        <v>80</v>
      </c>
      <c r="G501" s="100" t="s">
        <v>80</v>
      </c>
      <c r="H501" s="100" t="s">
        <v>80</v>
      </c>
      <c r="I501" s="100" t="s">
        <v>80</v>
      </c>
      <c r="J501" s="100" t="s">
        <v>93</v>
      </c>
      <c r="K501" s="100" t="s">
        <v>189</v>
      </c>
    </row>
    <row r="502" spans="1:11" x14ac:dyDescent="0.25">
      <c r="A502" s="100" t="s">
        <v>1121</v>
      </c>
      <c r="B502" s="100" t="s">
        <v>1122</v>
      </c>
      <c r="C502" s="100" t="s">
        <v>89</v>
      </c>
      <c r="D502" s="100" t="s">
        <v>24</v>
      </c>
      <c r="E502" s="100" t="s">
        <v>54</v>
      </c>
      <c r="F502" s="100" t="s">
        <v>80</v>
      </c>
      <c r="G502" s="100" t="s">
        <v>80</v>
      </c>
      <c r="H502" s="100" t="s">
        <v>80</v>
      </c>
      <c r="I502" s="100" t="s">
        <v>80</v>
      </c>
      <c r="J502" s="100" t="s">
        <v>93</v>
      </c>
      <c r="K502" s="100" t="s">
        <v>189</v>
      </c>
    </row>
    <row r="503" spans="1:11" x14ac:dyDescent="0.25">
      <c r="A503" s="100" t="s">
        <v>1123</v>
      </c>
      <c r="B503" s="100" t="s">
        <v>1124</v>
      </c>
      <c r="C503" s="100" t="s">
        <v>89</v>
      </c>
      <c r="D503" s="100" t="s">
        <v>24</v>
      </c>
      <c r="E503" s="100" t="s">
        <v>54</v>
      </c>
      <c r="F503" s="100" t="s">
        <v>80</v>
      </c>
      <c r="G503" s="100" t="s">
        <v>80</v>
      </c>
      <c r="H503" s="100" t="s">
        <v>80</v>
      </c>
      <c r="I503" s="100" t="s">
        <v>80</v>
      </c>
      <c r="J503" s="100" t="s">
        <v>93</v>
      </c>
      <c r="K503" s="100" t="s">
        <v>86</v>
      </c>
    </row>
    <row r="504" spans="1:11" x14ac:dyDescent="0.25">
      <c r="A504" s="100" t="s">
        <v>1125</v>
      </c>
      <c r="B504" s="100" t="s">
        <v>1126</v>
      </c>
      <c r="C504" s="100" t="s">
        <v>89</v>
      </c>
      <c r="D504" s="100" t="s">
        <v>24</v>
      </c>
      <c r="E504" s="100" t="s">
        <v>54</v>
      </c>
      <c r="F504" s="100" t="s">
        <v>80</v>
      </c>
      <c r="G504" s="100" t="s">
        <v>80</v>
      </c>
      <c r="H504" s="100" t="s">
        <v>80</v>
      </c>
      <c r="I504" s="100" t="s">
        <v>80</v>
      </c>
      <c r="J504" s="100" t="s">
        <v>93</v>
      </c>
      <c r="K504" s="100" t="s">
        <v>86</v>
      </c>
    </row>
    <row r="505" spans="1:11" x14ac:dyDescent="0.25">
      <c r="A505" s="100" t="s">
        <v>1127</v>
      </c>
      <c r="B505" s="100" t="s">
        <v>1128</v>
      </c>
      <c r="C505" s="100" t="s">
        <v>89</v>
      </c>
      <c r="D505" s="100" t="s">
        <v>24</v>
      </c>
      <c r="E505" s="100" t="s">
        <v>54</v>
      </c>
      <c r="F505" s="100" t="s">
        <v>80</v>
      </c>
      <c r="G505" s="100" t="s">
        <v>80</v>
      </c>
      <c r="H505" s="100" t="s">
        <v>80</v>
      </c>
      <c r="I505" s="100" t="s">
        <v>80</v>
      </c>
      <c r="J505" s="100" t="s">
        <v>90</v>
      </c>
      <c r="K505" s="100" t="s">
        <v>86</v>
      </c>
    </row>
    <row r="506" spans="1:11" x14ac:dyDescent="0.25">
      <c r="A506" s="100" t="s">
        <v>1129</v>
      </c>
      <c r="B506" s="100" t="s">
        <v>1130</v>
      </c>
      <c r="C506" s="100" t="s">
        <v>89</v>
      </c>
      <c r="D506" s="100" t="s">
        <v>24</v>
      </c>
      <c r="E506" s="100" t="s">
        <v>54</v>
      </c>
      <c r="F506" s="100" t="s">
        <v>80</v>
      </c>
      <c r="G506" s="100" t="s">
        <v>80</v>
      </c>
      <c r="H506" s="100" t="s">
        <v>80</v>
      </c>
      <c r="I506" s="100" t="s">
        <v>80</v>
      </c>
      <c r="J506" s="100" t="s">
        <v>93</v>
      </c>
      <c r="K506" s="100" t="s">
        <v>86</v>
      </c>
    </row>
    <row r="507" spans="1:11" x14ac:dyDescent="0.25">
      <c r="A507" s="100" t="s">
        <v>1131</v>
      </c>
      <c r="B507" s="100" t="s">
        <v>1132</v>
      </c>
      <c r="C507" s="100" t="s">
        <v>89</v>
      </c>
      <c r="D507" s="100" t="s">
        <v>24</v>
      </c>
      <c r="E507" s="100" t="s">
        <v>54</v>
      </c>
      <c r="F507" s="100" t="s">
        <v>80</v>
      </c>
      <c r="G507" s="100" t="s">
        <v>80</v>
      </c>
      <c r="H507" s="100" t="s">
        <v>80</v>
      </c>
      <c r="I507" s="100" t="s">
        <v>80</v>
      </c>
      <c r="J507" s="100" t="s">
        <v>90</v>
      </c>
      <c r="K507" s="100" t="s">
        <v>86</v>
      </c>
    </row>
    <row r="508" spans="1:11" x14ac:dyDescent="0.25">
      <c r="A508" s="100" t="s">
        <v>1133</v>
      </c>
      <c r="B508" s="100" t="s">
        <v>1134</v>
      </c>
      <c r="C508" s="100" t="s">
        <v>89</v>
      </c>
      <c r="D508" s="100" t="s">
        <v>24</v>
      </c>
      <c r="E508" s="100" t="s">
        <v>54</v>
      </c>
      <c r="F508" s="100" t="s">
        <v>80</v>
      </c>
      <c r="G508" s="100" t="s">
        <v>80</v>
      </c>
      <c r="H508" s="100" t="s">
        <v>80</v>
      </c>
      <c r="I508" s="100" t="s">
        <v>80</v>
      </c>
      <c r="J508" s="100" t="s">
        <v>90</v>
      </c>
      <c r="K508" s="100" t="s">
        <v>86</v>
      </c>
    </row>
    <row r="509" spans="1:11" x14ac:dyDescent="0.25">
      <c r="A509" s="100" t="s">
        <v>1135</v>
      </c>
      <c r="B509" s="100" t="s">
        <v>1136</v>
      </c>
      <c r="C509" s="100" t="s">
        <v>89</v>
      </c>
      <c r="D509" s="100" t="s">
        <v>24</v>
      </c>
      <c r="E509" s="100" t="s">
        <v>54</v>
      </c>
      <c r="F509" s="100" t="s">
        <v>80</v>
      </c>
      <c r="G509" s="100" t="s">
        <v>80</v>
      </c>
      <c r="H509" s="100" t="s">
        <v>80</v>
      </c>
      <c r="I509" s="100" t="s">
        <v>80</v>
      </c>
      <c r="J509" s="100" t="s">
        <v>85</v>
      </c>
      <c r="K509" s="100" t="s">
        <v>86</v>
      </c>
    </row>
    <row r="510" spans="1:11" x14ac:dyDescent="0.25">
      <c r="A510" s="100" t="s">
        <v>1137</v>
      </c>
      <c r="B510" s="100" t="s">
        <v>1138</v>
      </c>
      <c r="C510" s="100" t="s">
        <v>89</v>
      </c>
      <c r="D510" s="100" t="s">
        <v>24</v>
      </c>
      <c r="E510" s="100" t="s">
        <v>54</v>
      </c>
      <c r="F510" s="100" t="s">
        <v>80</v>
      </c>
      <c r="G510" s="100" t="s">
        <v>80</v>
      </c>
      <c r="H510" s="100" t="s">
        <v>80</v>
      </c>
      <c r="I510" s="100" t="s">
        <v>80</v>
      </c>
      <c r="J510" s="100" t="s">
        <v>93</v>
      </c>
      <c r="K510" s="100" t="s">
        <v>189</v>
      </c>
    </row>
    <row r="511" spans="1:11" x14ac:dyDescent="0.25">
      <c r="A511" s="100" t="s">
        <v>1139</v>
      </c>
      <c r="B511" s="100" t="s">
        <v>543</v>
      </c>
      <c r="C511" s="100" t="s">
        <v>89</v>
      </c>
      <c r="D511" s="100" t="s">
        <v>24</v>
      </c>
      <c r="E511" s="100" t="s">
        <v>54</v>
      </c>
      <c r="F511" s="100" t="s">
        <v>80</v>
      </c>
      <c r="G511" s="100" t="s">
        <v>80</v>
      </c>
      <c r="H511" s="100" t="s">
        <v>80</v>
      </c>
      <c r="I511" s="100" t="s">
        <v>80</v>
      </c>
      <c r="J511" s="100" t="s">
        <v>1095</v>
      </c>
      <c r="K511" s="100" t="s">
        <v>189</v>
      </c>
    </row>
    <row r="512" spans="1:11" x14ac:dyDescent="0.25">
      <c r="A512" s="100" t="s">
        <v>1140</v>
      </c>
      <c r="B512" s="100" t="s">
        <v>1141</v>
      </c>
      <c r="C512" s="100" t="s">
        <v>89</v>
      </c>
      <c r="D512" s="100" t="s">
        <v>24</v>
      </c>
      <c r="E512" s="100" t="s">
        <v>54</v>
      </c>
      <c r="F512" s="100" t="s">
        <v>80</v>
      </c>
      <c r="G512" s="100" t="s">
        <v>80</v>
      </c>
      <c r="H512" s="100" t="s">
        <v>80</v>
      </c>
      <c r="I512" s="100" t="s">
        <v>80</v>
      </c>
      <c r="J512" s="100" t="s">
        <v>90</v>
      </c>
      <c r="K512" s="100" t="s">
        <v>189</v>
      </c>
    </row>
    <row r="513" spans="1:11" x14ac:dyDescent="0.25">
      <c r="A513" s="100" t="s">
        <v>1142</v>
      </c>
      <c r="B513" s="100" t="s">
        <v>1143</v>
      </c>
      <c r="C513" s="100" t="s">
        <v>89</v>
      </c>
      <c r="D513" s="100" t="s">
        <v>24</v>
      </c>
      <c r="E513" s="100" t="s">
        <v>54</v>
      </c>
      <c r="F513" s="100" t="s">
        <v>80</v>
      </c>
      <c r="G513" s="100" t="s">
        <v>80</v>
      </c>
      <c r="H513" s="100" t="s">
        <v>80</v>
      </c>
      <c r="I513" s="100" t="s">
        <v>80</v>
      </c>
      <c r="J513" s="100" t="s">
        <v>90</v>
      </c>
      <c r="K513" s="100" t="s">
        <v>86</v>
      </c>
    </row>
    <row r="514" spans="1:11" x14ac:dyDescent="0.25">
      <c r="A514" s="100" t="s">
        <v>1144</v>
      </c>
      <c r="B514" s="100" t="s">
        <v>1145</v>
      </c>
      <c r="C514" s="100" t="s">
        <v>89</v>
      </c>
      <c r="D514" s="100" t="s">
        <v>24</v>
      </c>
      <c r="E514" s="100" t="s">
        <v>54</v>
      </c>
      <c r="F514" s="100" t="s">
        <v>80</v>
      </c>
      <c r="G514" s="100" t="s">
        <v>80</v>
      </c>
      <c r="H514" s="100" t="s">
        <v>80</v>
      </c>
      <c r="I514" s="100" t="s">
        <v>80</v>
      </c>
      <c r="J514" s="100" t="s">
        <v>90</v>
      </c>
      <c r="K514" s="100" t="s">
        <v>86</v>
      </c>
    </row>
    <row r="515" spans="1:11" x14ac:dyDescent="0.25">
      <c r="A515" s="100" t="s">
        <v>1146</v>
      </c>
      <c r="B515" s="100" t="s">
        <v>1147</v>
      </c>
      <c r="C515" s="100" t="s">
        <v>89</v>
      </c>
      <c r="D515" s="100" t="s">
        <v>24</v>
      </c>
      <c r="E515" s="100" t="s">
        <v>54</v>
      </c>
      <c r="F515" s="100" t="s">
        <v>80</v>
      </c>
      <c r="G515" s="100" t="s">
        <v>80</v>
      </c>
      <c r="H515" s="100" t="s">
        <v>80</v>
      </c>
      <c r="I515" s="100" t="s">
        <v>80</v>
      </c>
      <c r="J515" s="100" t="s">
        <v>93</v>
      </c>
      <c r="K515" s="100" t="s">
        <v>86</v>
      </c>
    </row>
    <row r="516" spans="1:11" x14ac:dyDescent="0.25">
      <c r="A516" s="100" t="s">
        <v>1148</v>
      </c>
      <c r="B516" s="100" t="s">
        <v>1149</v>
      </c>
      <c r="C516" s="100" t="s">
        <v>89</v>
      </c>
      <c r="D516" s="100" t="s">
        <v>24</v>
      </c>
      <c r="E516" s="100" t="s">
        <v>54</v>
      </c>
      <c r="F516" s="100" t="s">
        <v>80</v>
      </c>
      <c r="G516" s="100" t="s">
        <v>80</v>
      </c>
      <c r="H516" s="100" t="s">
        <v>80</v>
      </c>
      <c r="I516" s="100" t="s">
        <v>80</v>
      </c>
      <c r="J516" s="100" t="s">
        <v>93</v>
      </c>
      <c r="K516" s="100" t="s">
        <v>86</v>
      </c>
    </row>
    <row r="517" spans="1:11" x14ac:dyDescent="0.25">
      <c r="A517" s="100" t="s">
        <v>1150</v>
      </c>
      <c r="B517" s="100" t="s">
        <v>1151</v>
      </c>
      <c r="C517" s="100" t="s">
        <v>89</v>
      </c>
      <c r="D517" s="100" t="s">
        <v>24</v>
      </c>
      <c r="E517" s="100" t="s">
        <v>54</v>
      </c>
      <c r="F517" s="100" t="s">
        <v>80</v>
      </c>
      <c r="G517" s="100" t="s">
        <v>80</v>
      </c>
      <c r="H517" s="100" t="s">
        <v>80</v>
      </c>
      <c r="I517" s="100" t="s">
        <v>80</v>
      </c>
      <c r="J517" s="100" t="s">
        <v>93</v>
      </c>
      <c r="K517" s="100" t="s">
        <v>86</v>
      </c>
    </row>
    <row r="518" spans="1:11" x14ac:dyDescent="0.25">
      <c r="A518" s="100" t="s">
        <v>1152</v>
      </c>
      <c r="B518" s="100" t="s">
        <v>1153</v>
      </c>
      <c r="C518" s="100" t="s">
        <v>89</v>
      </c>
      <c r="D518" s="100" t="s">
        <v>24</v>
      </c>
      <c r="E518" s="100" t="s">
        <v>54</v>
      </c>
      <c r="F518" s="100" t="s">
        <v>80</v>
      </c>
      <c r="G518" s="100" t="s">
        <v>80</v>
      </c>
      <c r="H518" s="100" t="s">
        <v>80</v>
      </c>
      <c r="I518" s="100" t="s">
        <v>80</v>
      </c>
      <c r="J518" s="100" t="s">
        <v>90</v>
      </c>
      <c r="K518" s="100" t="s">
        <v>189</v>
      </c>
    </row>
    <row r="519" spans="1:11" x14ac:dyDescent="0.25">
      <c r="A519" s="100" t="s">
        <v>1154</v>
      </c>
      <c r="B519" s="100" t="s">
        <v>1155</v>
      </c>
      <c r="C519" s="100" t="s">
        <v>89</v>
      </c>
      <c r="D519" s="100" t="s">
        <v>24</v>
      </c>
      <c r="E519" s="100" t="s">
        <v>54</v>
      </c>
      <c r="F519" s="100" t="s">
        <v>80</v>
      </c>
      <c r="G519" s="100" t="s">
        <v>80</v>
      </c>
      <c r="H519" s="100" t="s">
        <v>80</v>
      </c>
      <c r="I519" s="100" t="s">
        <v>80</v>
      </c>
      <c r="J519" s="100" t="s">
        <v>85</v>
      </c>
      <c r="K519" s="100" t="s">
        <v>86</v>
      </c>
    </row>
    <row r="520" spans="1:11" x14ac:dyDescent="0.25">
      <c r="A520" s="100" t="s">
        <v>1156</v>
      </c>
      <c r="B520" s="100" t="s">
        <v>1157</v>
      </c>
      <c r="C520" s="100" t="s">
        <v>89</v>
      </c>
      <c r="D520" s="100" t="s">
        <v>24</v>
      </c>
      <c r="E520" s="100" t="s">
        <v>54</v>
      </c>
      <c r="F520" s="100" t="s">
        <v>80</v>
      </c>
      <c r="G520" s="100" t="s">
        <v>80</v>
      </c>
      <c r="H520" s="100" t="s">
        <v>80</v>
      </c>
      <c r="I520" s="100" t="s">
        <v>80</v>
      </c>
      <c r="J520" s="100" t="s">
        <v>1158</v>
      </c>
      <c r="K520" s="100" t="s">
        <v>86</v>
      </c>
    </row>
    <row r="521" spans="1:11" x14ac:dyDescent="0.25">
      <c r="A521" s="100" t="s">
        <v>1159</v>
      </c>
      <c r="B521" s="100" t="s">
        <v>1160</v>
      </c>
      <c r="C521" s="100" t="s">
        <v>89</v>
      </c>
      <c r="D521" s="100" t="s">
        <v>24</v>
      </c>
      <c r="E521" s="100" t="s">
        <v>54</v>
      </c>
      <c r="F521" s="100" t="s">
        <v>80</v>
      </c>
      <c r="G521" s="100" t="s">
        <v>80</v>
      </c>
      <c r="H521" s="100" t="s">
        <v>80</v>
      </c>
      <c r="I521" s="100" t="s">
        <v>80</v>
      </c>
      <c r="J521" s="100" t="s">
        <v>85</v>
      </c>
      <c r="K521" s="100" t="s">
        <v>86</v>
      </c>
    </row>
    <row r="522" spans="1:11" x14ac:dyDescent="0.25">
      <c r="A522" s="100" t="s">
        <v>1161</v>
      </c>
      <c r="B522" s="100" t="s">
        <v>1162</v>
      </c>
      <c r="C522" s="100" t="s">
        <v>89</v>
      </c>
      <c r="D522" s="100" t="s">
        <v>24</v>
      </c>
      <c r="E522" s="100" t="s">
        <v>54</v>
      </c>
      <c r="F522" s="100" t="s">
        <v>80</v>
      </c>
      <c r="G522" s="100" t="s">
        <v>80</v>
      </c>
      <c r="H522" s="100" t="s">
        <v>80</v>
      </c>
      <c r="I522" s="100" t="s">
        <v>80</v>
      </c>
      <c r="J522" s="100" t="s">
        <v>1163</v>
      </c>
      <c r="K522" s="100" t="s">
        <v>86</v>
      </c>
    </row>
    <row r="523" spans="1:11" x14ac:dyDescent="0.25">
      <c r="A523" s="100" t="s">
        <v>1164</v>
      </c>
      <c r="B523" s="100" t="s">
        <v>1165</v>
      </c>
      <c r="C523" s="100" t="s">
        <v>89</v>
      </c>
      <c r="D523" s="100" t="s">
        <v>24</v>
      </c>
      <c r="E523" s="100" t="s">
        <v>54</v>
      </c>
      <c r="F523" s="100" t="s">
        <v>80</v>
      </c>
      <c r="G523" s="100" t="s">
        <v>80</v>
      </c>
      <c r="H523" s="100" t="s">
        <v>80</v>
      </c>
      <c r="I523" s="100" t="s">
        <v>80</v>
      </c>
      <c r="J523" s="100" t="s">
        <v>85</v>
      </c>
      <c r="K523" s="100" t="s">
        <v>86</v>
      </c>
    </row>
    <row r="524" spans="1:11" x14ac:dyDescent="0.25">
      <c r="A524" s="100" t="s">
        <v>1166</v>
      </c>
      <c r="B524" s="100" t="s">
        <v>1167</v>
      </c>
      <c r="C524" s="100" t="s">
        <v>89</v>
      </c>
      <c r="D524" s="100" t="s">
        <v>24</v>
      </c>
      <c r="E524" s="100" t="s">
        <v>54</v>
      </c>
      <c r="F524" s="100" t="s">
        <v>80</v>
      </c>
      <c r="G524" s="100" t="s">
        <v>80</v>
      </c>
      <c r="H524" s="100" t="s">
        <v>80</v>
      </c>
      <c r="I524" s="100" t="s">
        <v>80</v>
      </c>
      <c r="J524" s="100" t="s">
        <v>120</v>
      </c>
      <c r="K524" s="100" t="s">
        <v>86</v>
      </c>
    </row>
    <row r="525" spans="1:11" x14ac:dyDescent="0.25">
      <c r="A525" s="100" t="s">
        <v>1168</v>
      </c>
      <c r="B525" s="100" t="s">
        <v>1169</v>
      </c>
      <c r="C525" s="100" t="s">
        <v>89</v>
      </c>
      <c r="D525" s="100" t="s">
        <v>24</v>
      </c>
      <c r="E525" s="100" t="s">
        <v>54</v>
      </c>
      <c r="F525" s="100" t="s">
        <v>80</v>
      </c>
      <c r="G525" s="100" t="s">
        <v>80</v>
      </c>
      <c r="H525" s="100" t="s">
        <v>80</v>
      </c>
      <c r="I525" s="100" t="s">
        <v>80</v>
      </c>
      <c r="J525" s="100" t="s">
        <v>93</v>
      </c>
      <c r="K525" s="100" t="s">
        <v>189</v>
      </c>
    </row>
    <row r="526" spans="1:11" x14ac:dyDescent="0.25">
      <c r="A526" s="100" t="s">
        <v>1170</v>
      </c>
      <c r="B526" s="100" t="s">
        <v>1171</v>
      </c>
      <c r="C526" s="100" t="s">
        <v>89</v>
      </c>
      <c r="D526" s="100" t="s">
        <v>24</v>
      </c>
      <c r="E526" s="100" t="s">
        <v>54</v>
      </c>
      <c r="F526" s="100" t="s">
        <v>80</v>
      </c>
      <c r="G526" s="100" t="s">
        <v>80</v>
      </c>
      <c r="H526" s="100" t="s">
        <v>80</v>
      </c>
      <c r="I526" s="100" t="s">
        <v>80</v>
      </c>
      <c r="J526" s="100" t="s">
        <v>93</v>
      </c>
      <c r="K526" s="100" t="s">
        <v>86</v>
      </c>
    </row>
    <row r="527" spans="1:11" x14ac:dyDescent="0.25">
      <c r="A527" s="100" t="s">
        <v>1172</v>
      </c>
      <c r="B527" s="100" t="s">
        <v>1173</v>
      </c>
      <c r="C527" s="100" t="s">
        <v>89</v>
      </c>
      <c r="D527" s="100" t="s">
        <v>24</v>
      </c>
      <c r="E527" s="100" t="s">
        <v>54</v>
      </c>
      <c r="F527" s="100" t="s">
        <v>80</v>
      </c>
      <c r="G527" s="100" t="s">
        <v>80</v>
      </c>
      <c r="H527" s="100" t="s">
        <v>80</v>
      </c>
      <c r="I527" s="100" t="s">
        <v>80</v>
      </c>
      <c r="J527" s="100" t="s">
        <v>273</v>
      </c>
      <c r="K527" s="100" t="s">
        <v>189</v>
      </c>
    </row>
    <row r="528" spans="1:11" x14ac:dyDescent="0.25">
      <c r="A528" s="100" t="s">
        <v>1174</v>
      </c>
      <c r="B528" s="100" t="s">
        <v>1175</v>
      </c>
      <c r="C528" s="100" t="s">
        <v>89</v>
      </c>
      <c r="D528" s="100" t="s">
        <v>24</v>
      </c>
      <c r="E528" s="100" t="s">
        <v>54</v>
      </c>
      <c r="F528" s="100" t="s">
        <v>80</v>
      </c>
      <c r="G528" s="100" t="s">
        <v>80</v>
      </c>
      <c r="H528" s="100" t="s">
        <v>80</v>
      </c>
      <c r="I528" s="100" t="s">
        <v>80</v>
      </c>
      <c r="J528" s="100" t="s">
        <v>90</v>
      </c>
      <c r="K528" s="100" t="s">
        <v>86</v>
      </c>
    </row>
    <row r="529" spans="1:11" x14ac:dyDescent="0.25">
      <c r="A529" s="100" t="s">
        <v>1176</v>
      </c>
      <c r="B529" s="100" t="s">
        <v>1177</v>
      </c>
      <c r="C529" s="100" t="s">
        <v>89</v>
      </c>
      <c r="D529" s="100" t="s">
        <v>24</v>
      </c>
      <c r="E529" s="100" t="s">
        <v>54</v>
      </c>
      <c r="F529" s="100" t="s">
        <v>80</v>
      </c>
      <c r="G529" s="100" t="s">
        <v>80</v>
      </c>
      <c r="H529" s="100" t="s">
        <v>80</v>
      </c>
      <c r="I529" s="100" t="s">
        <v>80</v>
      </c>
      <c r="J529" s="100" t="s">
        <v>1178</v>
      </c>
      <c r="K529" s="100" t="s">
        <v>86</v>
      </c>
    </row>
    <row r="530" spans="1:11" x14ac:dyDescent="0.25">
      <c r="A530" s="100" t="s">
        <v>1179</v>
      </c>
      <c r="B530" s="100" t="s">
        <v>1180</v>
      </c>
      <c r="C530" s="100" t="s">
        <v>89</v>
      </c>
      <c r="D530" s="100" t="s">
        <v>24</v>
      </c>
      <c r="E530" s="100" t="s">
        <v>54</v>
      </c>
      <c r="F530" s="100" t="s">
        <v>80</v>
      </c>
      <c r="G530" s="100" t="s">
        <v>80</v>
      </c>
      <c r="H530" s="100" t="s">
        <v>80</v>
      </c>
      <c r="I530" s="100" t="s">
        <v>80</v>
      </c>
      <c r="J530" s="100" t="s">
        <v>93</v>
      </c>
      <c r="K530" s="100" t="s">
        <v>219</v>
      </c>
    </row>
    <row r="531" spans="1:11" x14ac:dyDescent="0.25">
      <c r="A531" s="100" t="s">
        <v>1181</v>
      </c>
      <c r="B531" s="100" t="s">
        <v>1182</v>
      </c>
      <c r="C531" s="100" t="s">
        <v>89</v>
      </c>
      <c r="D531" s="100" t="s">
        <v>24</v>
      </c>
      <c r="E531" s="100" t="s">
        <v>54</v>
      </c>
      <c r="F531" s="100" t="s">
        <v>80</v>
      </c>
      <c r="G531" s="100" t="s">
        <v>80</v>
      </c>
      <c r="H531" s="100" t="s">
        <v>80</v>
      </c>
      <c r="I531" s="100" t="s">
        <v>80</v>
      </c>
      <c r="J531" s="100" t="s">
        <v>963</v>
      </c>
      <c r="K531" s="100" t="s">
        <v>86</v>
      </c>
    </row>
    <row r="532" spans="1:11" x14ac:dyDescent="0.25">
      <c r="A532" s="100" t="s">
        <v>1183</v>
      </c>
      <c r="B532" s="100" t="s">
        <v>1184</v>
      </c>
      <c r="C532" s="100" t="s">
        <v>89</v>
      </c>
      <c r="D532" s="100" t="s">
        <v>24</v>
      </c>
      <c r="E532" s="100" t="s">
        <v>54</v>
      </c>
      <c r="F532" s="100" t="s">
        <v>80</v>
      </c>
      <c r="G532" s="100" t="s">
        <v>80</v>
      </c>
      <c r="H532" s="100" t="s">
        <v>80</v>
      </c>
      <c r="I532" s="100" t="s">
        <v>80</v>
      </c>
      <c r="J532" s="100" t="s">
        <v>90</v>
      </c>
      <c r="K532" s="100" t="s">
        <v>189</v>
      </c>
    </row>
    <row r="533" spans="1:11" x14ac:dyDescent="0.25">
      <c r="A533" s="100" t="s">
        <v>1185</v>
      </c>
      <c r="B533" s="100" t="s">
        <v>1186</v>
      </c>
      <c r="C533" s="100" t="s">
        <v>89</v>
      </c>
      <c r="D533" s="100" t="s">
        <v>24</v>
      </c>
      <c r="E533" s="100" t="s">
        <v>54</v>
      </c>
      <c r="F533" s="100" t="s">
        <v>80</v>
      </c>
      <c r="G533" s="100" t="s">
        <v>80</v>
      </c>
      <c r="H533" s="100" t="s">
        <v>80</v>
      </c>
      <c r="I533" s="100" t="s">
        <v>80</v>
      </c>
      <c r="J533" s="100" t="s">
        <v>270</v>
      </c>
      <c r="K533" s="100" t="s">
        <v>86</v>
      </c>
    </row>
    <row r="534" spans="1:11" x14ac:dyDescent="0.25">
      <c r="A534" s="100" t="s">
        <v>1187</v>
      </c>
      <c r="B534" s="100" t="s">
        <v>1188</v>
      </c>
      <c r="C534" s="100" t="s">
        <v>89</v>
      </c>
      <c r="D534" s="100" t="s">
        <v>24</v>
      </c>
      <c r="E534" s="100" t="s">
        <v>54</v>
      </c>
      <c r="F534" s="100" t="s">
        <v>80</v>
      </c>
      <c r="G534" s="100" t="s">
        <v>80</v>
      </c>
      <c r="H534" s="100" t="s">
        <v>80</v>
      </c>
      <c r="I534" s="100" t="s">
        <v>80</v>
      </c>
      <c r="J534" s="100" t="s">
        <v>90</v>
      </c>
      <c r="K534" s="100" t="s">
        <v>86</v>
      </c>
    </row>
    <row r="535" spans="1:11" x14ac:dyDescent="0.25">
      <c r="A535" s="100" t="s">
        <v>1189</v>
      </c>
      <c r="B535" s="100" t="s">
        <v>1190</v>
      </c>
      <c r="C535" s="100" t="s">
        <v>89</v>
      </c>
      <c r="D535" s="100" t="s">
        <v>24</v>
      </c>
      <c r="E535" s="100" t="s">
        <v>54</v>
      </c>
      <c r="F535" s="100" t="s">
        <v>80</v>
      </c>
      <c r="G535" s="100" t="s">
        <v>80</v>
      </c>
      <c r="H535" s="100" t="s">
        <v>80</v>
      </c>
      <c r="I535" s="100" t="s">
        <v>80</v>
      </c>
      <c r="J535" s="100" t="s">
        <v>90</v>
      </c>
      <c r="K535" s="100" t="s">
        <v>86</v>
      </c>
    </row>
    <row r="536" spans="1:11" x14ac:dyDescent="0.25">
      <c r="A536" s="100" t="s">
        <v>1191</v>
      </c>
      <c r="B536" s="100" t="s">
        <v>1192</v>
      </c>
      <c r="C536" s="100" t="s">
        <v>89</v>
      </c>
      <c r="D536" s="100" t="s">
        <v>24</v>
      </c>
      <c r="E536" s="100" t="s">
        <v>54</v>
      </c>
      <c r="F536" s="100" t="s">
        <v>80</v>
      </c>
      <c r="G536" s="100" t="s">
        <v>80</v>
      </c>
      <c r="H536" s="100" t="s">
        <v>80</v>
      </c>
      <c r="I536" s="100" t="s">
        <v>80</v>
      </c>
      <c r="J536" s="100" t="s">
        <v>90</v>
      </c>
      <c r="K536" s="100" t="s">
        <v>189</v>
      </c>
    </row>
    <row r="537" spans="1:11" x14ac:dyDescent="0.25">
      <c r="A537" s="100" t="s">
        <v>1193</v>
      </c>
      <c r="B537" s="100" t="s">
        <v>1194</v>
      </c>
      <c r="C537" s="100" t="s">
        <v>89</v>
      </c>
      <c r="D537" s="100" t="s">
        <v>24</v>
      </c>
      <c r="E537" s="100" t="s">
        <v>54</v>
      </c>
      <c r="F537" s="100" t="s">
        <v>80</v>
      </c>
      <c r="G537" s="100" t="s">
        <v>80</v>
      </c>
      <c r="H537" s="100" t="s">
        <v>80</v>
      </c>
      <c r="I537" s="100" t="s">
        <v>80</v>
      </c>
      <c r="J537" s="100" t="s">
        <v>90</v>
      </c>
      <c r="K537" s="100" t="s">
        <v>86</v>
      </c>
    </row>
    <row r="538" spans="1:11" x14ac:dyDescent="0.25">
      <c r="A538" s="100" t="s">
        <v>1195</v>
      </c>
      <c r="B538" s="100" t="s">
        <v>1196</v>
      </c>
      <c r="C538" s="100" t="s">
        <v>89</v>
      </c>
      <c r="D538" s="100" t="s">
        <v>24</v>
      </c>
      <c r="E538" s="100" t="s">
        <v>54</v>
      </c>
      <c r="F538" s="100" t="s">
        <v>80</v>
      </c>
      <c r="G538" s="100" t="s">
        <v>80</v>
      </c>
      <c r="H538" s="100" t="s">
        <v>80</v>
      </c>
      <c r="I538" s="100" t="s">
        <v>80</v>
      </c>
      <c r="J538" s="100" t="s">
        <v>90</v>
      </c>
      <c r="K538" s="100" t="s">
        <v>189</v>
      </c>
    </row>
    <row r="539" spans="1:11" x14ac:dyDescent="0.25">
      <c r="A539" s="100" t="s">
        <v>1197</v>
      </c>
      <c r="B539" s="100" t="s">
        <v>1198</v>
      </c>
      <c r="C539" s="100" t="s">
        <v>89</v>
      </c>
      <c r="D539" s="100" t="s">
        <v>24</v>
      </c>
      <c r="E539" s="100" t="s">
        <v>54</v>
      </c>
      <c r="F539" s="100" t="s">
        <v>80</v>
      </c>
      <c r="G539" s="100" t="s">
        <v>80</v>
      </c>
      <c r="H539" s="100" t="s">
        <v>80</v>
      </c>
      <c r="I539" s="100" t="s">
        <v>80</v>
      </c>
      <c r="J539" s="100" t="s">
        <v>234</v>
      </c>
      <c r="K539" s="100" t="s">
        <v>86</v>
      </c>
    </row>
    <row r="540" spans="1:11" x14ac:dyDescent="0.25">
      <c r="A540" s="100" t="s">
        <v>1199</v>
      </c>
      <c r="B540" s="100" t="s">
        <v>1200</v>
      </c>
      <c r="C540" s="100" t="s">
        <v>89</v>
      </c>
      <c r="D540" s="100" t="s">
        <v>24</v>
      </c>
      <c r="E540" s="100" t="s">
        <v>54</v>
      </c>
      <c r="F540" s="100" t="s">
        <v>80</v>
      </c>
      <c r="G540" s="100" t="s">
        <v>80</v>
      </c>
      <c r="H540" s="100" t="s">
        <v>80</v>
      </c>
      <c r="I540" s="100" t="s">
        <v>80</v>
      </c>
      <c r="J540" s="100" t="s">
        <v>630</v>
      </c>
      <c r="K540" s="100" t="s">
        <v>86</v>
      </c>
    </row>
    <row r="541" spans="1:11" x14ac:dyDescent="0.25">
      <c r="A541" s="100" t="s">
        <v>1201</v>
      </c>
      <c r="B541" s="100" t="s">
        <v>1202</v>
      </c>
      <c r="C541" s="100" t="s">
        <v>89</v>
      </c>
      <c r="D541" s="100" t="s">
        <v>24</v>
      </c>
      <c r="E541" s="100" t="s">
        <v>54</v>
      </c>
      <c r="F541" s="100" t="s">
        <v>80</v>
      </c>
      <c r="G541" s="100" t="s">
        <v>80</v>
      </c>
      <c r="H541" s="100" t="s">
        <v>80</v>
      </c>
      <c r="I541" s="100" t="s">
        <v>80</v>
      </c>
      <c r="J541" s="100" t="s">
        <v>273</v>
      </c>
      <c r="K541" s="100" t="s">
        <v>189</v>
      </c>
    </row>
    <row r="542" spans="1:11" x14ac:dyDescent="0.25">
      <c r="A542" s="100" t="s">
        <v>1203</v>
      </c>
      <c r="B542" s="100" t="s">
        <v>1204</v>
      </c>
      <c r="C542" s="100" t="s">
        <v>89</v>
      </c>
      <c r="D542" s="100" t="s">
        <v>24</v>
      </c>
      <c r="E542" s="100" t="s">
        <v>54</v>
      </c>
      <c r="F542" s="100" t="s">
        <v>80</v>
      </c>
      <c r="G542" s="100" t="s">
        <v>80</v>
      </c>
      <c r="H542" s="100" t="s">
        <v>80</v>
      </c>
      <c r="I542" s="100" t="s">
        <v>80</v>
      </c>
      <c r="J542" s="100" t="s">
        <v>93</v>
      </c>
      <c r="K542" s="100" t="s">
        <v>86</v>
      </c>
    </row>
    <row r="543" spans="1:11" x14ac:dyDescent="0.25">
      <c r="A543" s="100" t="s">
        <v>1205</v>
      </c>
      <c r="B543" s="100" t="s">
        <v>1206</v>
      </c>
      <c r="C543" s="100" t="s">
        <v>89</v>
      </c>
      <c r="D543" s="100" t="s">
        <v>24</v>
      </c>
      <c r="E543" s="100" t="s">
        <v>54</v>
      </c>
      <c r="F543" s="100" t="s">
        <v>80</v>
      </c>
      <c r="G543" s="100" t="s">
        <v>80</v>
      </c>
      <c r="H543" s="100" t="s">
        <v>80</v>
      </c>
      <c r="I543" s="100" t="s">
        <v>80</v>
      </c>
      <c r="J543" s="100" t="s">
        <v>231</v>
      </c>
      <c r="K543" s="100" t="s">
        <v>86</v>
      </c>
    </row>
    <row r="544" spans="1:11" x14ac:dyDescent="0.25">
      <c r="A544" s="100" t="s">
        <v>1207</v>
      </c>
      <c r="B544" s="100" t="s">
        <v>1208</v>
      </c>
      <c r="C544" s="100" t="s">
        <v>89</v>
      </c>
      <c r="D544" s="100" t="s">
        <v>24</v>
      </c>
      <c r="E544" s="100" t="s">
        <v>54</v>
      </c>
      <c r="F544" s="100" t="s">
        <v>80</v>
      </c>
      <c r="G544" s="100" t="s">
        <v>80</v>
      </c>
      <c r="H544" s="100" t="s">
        <v>80</v>
      </c>
      <c r="I544" s="100" t="s">
        <v>80</v>
      </c>
      <c r="J544" s="100" t="s">
        <v>1209</v>
      </c>
      <c r="K544" s="100" t="s">
        <v>86</v>
      </c>
    </row>
    <row r="545" spans="1:11" x14ac:dyDescent="0.25">
      <c r="A545" s="100" t="s">
        <v>1210</v>
      </c>
      <c r="B545" s="100" t="s">
        <v>1211</v>
      </c>
      <c r="C545" s="100" t="s">
        <v>89</v>
      </c>
      <c r="D545" s="100" t="s">
        <v>24</v>
      </c>
      <c r="E545" s="100" t="s">
        <v>54</v>
      </c>
      <c r="F545" s="100" t="s">
        <v>80</v>
      </c>
      <c r="G545" s="100" t="s">
        <v>80</v>
      </c>
      <c r="H545" s="100" t="s">
        <v>80</v>
      </c>
      <c r="I545" s="100" t="s">
        <v>80</v>
      </c>
      <c r="J545" s="100" t="s">
        <v>273</v>
      </c>
      <c r="K545" s="100" t="s">
        <v>189</v>
      </c>
    </row>
    <row r="546" spans="1:11" x14ac:dyDescent="0.25">
      <c r="A546" s="100" t="s">
        <v>1212</v>
      </c>
      <c r="B546" s="100" t="s">
        <v>225</v>
      </c>
      <c r="C546" s="100" t="s">
        <v>89</v>
      </c>
      <c r="D546" s="100" t="s">
        <v>24</v>
      </c>
      <c r="E546" s="100" t="s">
        <v>54</v>
      </c>
      <c r="F546" s="100" t="s">
        <v>80</v>
      </c>
      <c r="G546" s="100" t="s">
        <v>80</v>
      </c>
      <c r="H546" s="100" t="s">
        <v>80</v>
      </c>
      <c r="I546" s="100" t="s">
        <v>80</v>
      </c>
      <c r="J546" s="100" t="s">
        <v>93</v>
      </c>
      <c r="K546" s="100" t="s">
        <v>189</v>
      </c>
    </row>
    <row r="547" spans="1:11" x14ac:dyDescent="0.25">
      <c r="A547" s="100" t="s">
        <v>1213</v>
      </c>
      <c r="B547" s="100" t="s">
        <v>1214</v>
      </c>
      <c r="C547" s="100" t="s">
        <v>89</v>
      </c>
      <c r="D547" s="100" t="s">
        <v>24</v>
      </c>
      <c r="E547" s="100" t="s">
        <v>54</v>
      </c>
      <c r="F547" s="100" t="s">
        <v>80</v>
      </c>
      <c r="G547" s="100" t="s">
        <v>80</v>
      </c>
      <c r="H547" s="100" t="s">
        <v>80</v>
      </c>
      <c r="I547" s="100" t="s">
        <v>80</v>
      </c>
      <c r="J547" s="100" t="s">
        <v>273</v>
      </c>
      <c r="K547" s="100" t="s">
        <v>189</v>
      </c>
    </row>
    <row r="548" spans="1:11" x14ac:dyDescent="0.25">
      <c r="A548" s="100" t="s">
        <v>1215</v>
      </c>
      <c r="B548" s="100" t="s">
        <v>1216</v>
      </c>
      <c r="C548" s="100" t="s">
        <v>89</v>
      </c>
      <c r="D548" s="100" t="s">
        <v>24</v>
      </c>
      <c r="E548" s="100" t="s">
        <v>54</v>
      </c>
      <c r="F548" s="100" t="s">
        <v>80</v>
      </c>
      <c r="G548" s="100" t="s">
        <v>80</v>
      </c>
      <c r="H548" s="100" t="s">
        <v>80</v>
      </c>
      <c r="I548" s="100" t="s">
        <v>80</v>
      </c>
      <c r="J548" s="100" t="s">
        <v>256</v>
      </c>
      <c r="K548" s="100" t="s">
        <v>86</v>
      </c>
    </row>
    <row r="549" spans="1:11" x14ac:dyDescent="0.25">
      <c r="A549" s="100" t="s">
        <v>1217</v>
      </c>
      <c r="B549" s="100" t="s">
        <v>1216</v>
      </c>
      <c r="C549" s="100" t="s">
        <v>89</v>
      </c>
      <c r="D549" s="100" t="s">
        <v>24</v>
      </c>
      <c r="E549" s="100" t="s">
        <v>54</v>
      </c>
      <c r="F549" s="100" t="s">
        <v>80</v>
      </c>
      <c r="G549" s="100" t="s">
        <v>80</v>
      </c>
      <c r="H549" s="100" t="s">
        <v>80</v>
      </c>
      <c r="I549" s="100" t="s">
        <v>80</v>
      </c>
      <c r="J549" s="100" t="s">
        <v>256</v>
      </c>
      <c r="K549" s="100" t="s">
        <v>86</v>
      </c>
    </row>
    <row r="550" spans="1:11" x14ac:dyDescent="0.25">
      <c r="A550" s="100" t="s">
        <v>1218</v>
      </c>
      <c r="B550" s="100" t="s">
        <v>1219</v>
      </c>
      <c r="C550" s="100" t="s">
        <v>89</v>
      </c>
      <c r="D550" s="100" t="s">
        <v>24</v>
      </c>
      <c r="E550" s="100" t="s">
        <v>54</v>
      </c>
      <c r="F550" s="100" t="s">
        <v>80</v>
      </c>
      <c r="G550" s="100" t="s">
        <v>80</v>
      </c>
      <c r="H550" s="100" t="s">
        <v>80</v>
      </c>
      <c r="I550" s="100" t="s">
        <v>80</v>
      </c>
      <c r="J550" s="100" t="s">
        <v>256</v>
      </c>
      <c r="K550" s="100" t="s">
        <v>86</v>
      </c>
    </row>
    <row r="551" spans="1:11" x14ac:dyDescent="0.25">
      <c r="A551" s="100" t="s">
        <v>1220</v>
      </c>
      <c r="B551" s="100" t="s">
        <v>1221</v>
      </c>
      <c r="C551" s="100" t="s">
        <v>89</v>
      </c>
      <c r="D551" s="100" t="s">
        <v>24</v>
      </c>
      <c r="E551" s="100" t="s">
        <v>54</v>
      </c>
      <c r="F551" s="100" t="s">
        <v>80</v>
      </c>
      <c r="G551" s="100" t="s">
        <v>80</v>
      </c>
      <c r="H551" s="100" t="s">
        <v>80</v>
      </c>
      <c r="I551" s="100" t="s">
        <v>80</v>
      </c>
      <c r="J551" s="100" t="s">
        <v>256</v>
      </c>
      <c r="K551" s="100" t="s">
        <v>86</v>
      </c>
    </row>
    <row r="552" spans="1:11" x14ac:dyDescent="0.25">
      <c r="A552" s="100" t="s">
        <v>1222</v>
      </c>
      <c r="B552" s="100" t="s">
        <v>1223</v>
      </c>
      <c r="C552" s="100" t="s">
        <v>89</v>
      </c>
      <c r="D552" s="100" t="s">
        <v>24</v>
      </c>
      <c r="E552" s="100" t="s">
        <v>54</v>
      </c>
      <c r="F552" s="100" t="s">
        <v>80</v>
      </c>
      <c r="G552" s="100" t="s">
        <v>80</v>
      </c>
      <c r="H552" s="100" t="s">
        <v>80</v>
      </c>
      <c r="I552" s="100" t="s">
        <v>80</v>
      </c>
      <c r="J552" s="100" t="s">
        <v>120</v>
      </c>
      <c r="K552" s="100" t="s">
        <v>86</v>
      </c>
    </row>
    <row r="553" spans="1:11" x14ac:dyDescent="0.25">
      <c r="A553" s="100" t="s">
        <v>1224</v>
      </c>
      <c r="B553" s="100" t="s">
        <v>1225</v>
      </c>
      <c r="C553" s="100" t="s">
        <v>89</v>
      </c>
      <c r="D553" s="100" t="s">
        <v>24</v>
      </c>
      <c r="E553" s="100" t="s">
        <v>54</v>
      </c>
      <c r="F553" s="100" t="s">
        <v>80</v>
      </c>
      <c r="G553" s="100" t="s">
        <v>80</v>
      </c>
      <c r="H553" s="100" t="s">
        <v>80</v>
      </c>
      <c r="I553" s="100" t="s">
        <v>80</v>
      </c>
      <c r="J553" s="100" t="s">
        <v>93</v>
      </c>
      <c r="K553" s="100" t="s">
        <v>86</v>
      </c>
    </row>
    <row r="554" spans="1:11" x14ac:dyDescent="0.25">
      <c r="A554" s="100" t="s">
        <v>1226</v>
      </c>
      <c r="B554" s="100" t="s">
        <v>1227</v>
      </c>
      <c r="C554" s="100" t="s">
        <v>89</v>
      </c>
      <c r="D554" s="100" t="s">
        <v>24</v>
      </c>
      <c r="E554" s="100" t="s">
        <v>54</v>
      </c>
      <c r="F554" s="100" t="s">
        <v>80</v>
      </c>
      <c r="G554" s="100" t="s">
        <v>80</v>
      </c>
      <c r="H554" s="100" t="s">
        <v>80</v>
      </c>
      <c r="I554" s="100" t="s">
        <v>80</v>
      </c>
      <c r="J554" s="100" t="s">
        <v>256</v>
      </c>
      <c r="K554" s="100" t="s">
        <v>86</v>
      </c>
    </row>
    <row r="555" spans="1:11" x14ac:dyDescent="0.25">
      <c r="A555" s="100" t="s">
        <v>1228</v>
      </c>
      <c r="B555" s="100" t="s">
        <v>1229</v>
      </c>
      <c r="C555" s="100" t="s">
        <v>89</v>
      </c>
      <c r="D555" s="100" t="s">
        <v>24</v>
      </c>
      <c r="E555" s="100" t="s">
        <v>54</v>
      </c>
      <c r="F555" s="100" t="s">
        <v>80</v>
      </c>
      <c r="G555" s="100" t="s">
        <v>80</v>
      </c>
      <c r="H555" s="100" t="s">
        <v>80</v>
      </c>
      <c r="I555" s="100" t="s">
        <v>80</v>
      </c>
      <c r="J555" s="100" t="s">
        <v>256</v>
      </c>
      <c r="K555" s="100" t="s">
        <v>86</v>
      </c>
    </row>
    <row r="556" spans="1:11" x14ac:dyDescent="0.25">
      <c r="A556" s="100" t="s">
        <v>1230</v>
      </c>
      <c r="B556" s="100" t="s">
        <v>1231</v>
      </c>
      <c r="C556" s="100" t="s">
        <v>89</v>
      </c>
      <c r="D556" s="100" t="s">
        <v>24</v>
      </c>
      <c r="E556" s="100" t="s">
        <v>54</v>
      </c>
      <c r="F556" s="100" t="s">
        <v>80</v>
      </c>
      <c r="G556" s="100" t="s">
        <v>80</v>
      </c>
      <c r="H556" s="100" t="s">
        <v>80</v>
      </c>
      <c r="I556" s="100" t="s">
        <v>80</v>
      </c>
      <c r="J556" s="100" t="s">
        <v>93</v>
      </c>
      <c r="K556" s="100" t="s">
        <v>86</v>
      </c>
    </row>
    <row r="557" spans="1:11" x14ac:dyDescent="0.25">
      <c r="A557" s="100" t="s">
        <v>1232</v>
      </c>
      <c r="B557" s="100" t="s">
        <v>1233</v>
      </c>
      <c r="C557" s="100" t="s">
        <v>89</v>
      </c>
      <c r="D557" s="100" t="s">
        <v>24</v>
      </c>
      <c r="E557" s="100" t="s">
        <v>54</v>
      </c>
      <c r="F557" s="100" t="s">
        <v>80</v>
      </c>
      <c r="G557" s="100" t="s">
        <v>80</v>
      </c>
      <c r="H557" s="100" t="s">
        <v>80</v>
      </c>
      <c r="I557" s="100" t="s">
        <v>80</v>
      </c>
      <c r="J557" s="100" t="s">
        <v>93</v>
      </c>
      <c r="K557" s="100" t="s">
        <v>86</v>
      </c>
    </row>
    <row r="558" spans="1:11" x14ac:dyDescent="0.25">
      <c r="A558" s="100" t="s">
        <v>83</v>
      </c>
      <c r="B558" s="100" t="s">
        <v>1234</v>
      </c>
      <c r="C558" s="100" t="s">
        <v>89</v>
      </c>
      <c r="D558" s="100" t="s">
        <v>24</v>
      </c>
      <c r="E558" s="100" t="s">
        <v>54</v>
      </c>
      <c r="F558" s="100" t="s">
        <v>80</v>
      </c>
      <c r="G558" s="100" t="s">
        <v>80</v>
      </c>
      <c r="H558" s="100" t="s">
        <v>80</v>
      </c>
      <c r="I558" s="100" t="s">
        <v>80</v>
      </c>
      <c r="J558" s="100" t="s">
        <v>85</v>
      </c>
      <c r="K558" s="100" t="s">
        <v>86</v>
      </c>
    </row>
    <row r="559" spans="1:11" x14ac:dyDescent="0.25">
      <c r="A559" s="100" t="s">
        <v>1235</v>
      </c>
      <c r="B559" s="100" t="s">
        <v>1236</v>
      </c>
      <c r="C559" s="100" t="s">
        <v>89</v>
      </c>
      <c r="D559" s="100" t="s">
        <v>24</v>
      </c>
      <c r="E559" s="100" t="s">
        <v>54</v>
      </c>
      <c r="F559" s="100" t="s">
        <v>80</v>
      </c>
      <c r="G559" s="100" t="s">
        <v>80</v>
      </c>
      <c r="H559" s="100" t="s">
        <v>80</v>
      </c>
      <c r="I559" s="100" t="s">
        <v>80</v>
      </c>
      <c r="J559" s="100" t="s">
        <v>1237</v>
      </c>
      <c r="K559" s="100" t="s">
        <v>86</v>
      </c>
    </row>
    <row r="560" spans="1:11" x14ac:dyDescent="0.25">
      <c r="A560" s="100" t="s">
        <v>1238</v>
      </c>
      <c r="B560" s="100" t="s">
        <v>1239</v>
      </c>
      <c r="C560" s="100" t="s">
        <v>89</v>
      </c>
      <c r="D560" s="100" t="s">
        <v>24</v>
      </c>
      <c r="E560" s="100" t="s">
        <v>54</v>
      </c>
      <c r="F560" s="100" t="s">
        <v>80</v>
      </c>
      <c r="G560" s="100" t="s">
        <v>80</v>
      </c>
      <c r="H560" s="100" t="s">
        <v>80</v>
      </c>
      <c r="I560" s="100" t="s">
        <v>80</v>
      </c>
      <c r="J560" s="100" t="s">
        <v>93</v>
      </c>
      <c r="K560" s="100" t="s">
        <v>86</v>
      </c>
    </row>
    <row r="561" spans="1:11" x14ac:dyDescent="0.25">
      <c r="A561" s="100" t="s">
        <v>1240</v>
      </c>
      <c r="B561" s="100" t="s">
        <v>1241</v>
      </c>
      <c r="C561" s="100" t="s">
        <v>89</v>
      </c>
      <c r="D561" s="100" t="s">
        <v>24</v>
      </c>
      <c r="E561" s="100" t="s">
        <v>54</v>
      </c>
      <c r="F561" s="100" t="s">
        <v>80</v>
      </c>
      <c r="G561" s="100" t="s">
        <v>80</v>
      </c>
      <c r="H561" s="100" t="s">
        <v>80</v>
      </c>
      <c r="I561" s="100" t="s">
        <v>80</v>
      </c>
      <c r="J561" s="100" t="s">
        <v>93</v>
      </c>
      <c r="K561" s="100" t="s">
        <v>86</v>
      </c>
    </row>
    <row r="562" spans="1:11" x14ac:dyDescent="0.25">
      <c r="A562" s="100" t="s">
        <v>1242</v>
      </c>
      <c r="B562" s="100" t="s">
        <v>1243</v>
      </c>
      <c r="C562" s="100" t="s">
        <v>89</v>
      </c>
      <c r="D562" s="100" t="s">
        <v>24</v>
      </c>
      <c r="E562" s="100" t="s">
        <v>54</v>
      </c>
      <c r="F562" s="100" t="s">
        <v>80</v>
      </c>
      <c r="G562" s="100" t="s">
        <v>80</v>
      </c>
      <c r="H562" s="100" t="s">
        <v>80</v>
      </c>
      <c r="I562" s="100" t="s">
        <v>80</v>
      </c>
      <c r="J562" s="100" t="s">
        <v>93</v>
      </c>
      <c r="K562" s="100" t="s">
        <v>86</v>
      </c>
    </row>
    <row r="563" spans="1:11" x14ac:dyDescent="0.25">
      <c r="A563" s="100" t="s">
        <v>1244</v>
      </c>
      <c r="B563" s="100" t="s">
        <v>1245</v>
      </c>
      <c r="C563" s="100" t="s">
        <v>89</v>
      </c>
      <c r="D563" s="100" t="s">
        <v>24</v>
      </c>
      <c r="E563" s="100" t="s">
        <v>54</v>
      </c>
      <c r="F563" s="100" t="s">
        <v>80</v>
      </c>
      <c r="G563" s="100" t="s">
        <v>80</v>
      </c>
      <c r="H563" s="100" t="s">
        <v>80</v>
      </c>
      <c r="I563" s="100" t="s">
        <v>80</v>
      </c>
      <c r="J563" s="100" t="s">
        <v>1246</v>
      </c>
      <c r="K563" s="100" t="s">
        <v>86</v>
      </c>
    </row>
    <row r="564" spans="1:11" x14ac:dyDescent="0.25">
      <c r="A564" s="100" t="s">
        <v>1247</v>
      </c>
      <c r="B564" s="100" t="s">
        <v>1248</v>
      </c>
      <c r="C564" s="100" t="s">
        <v>89</v>
      </c>
      <c r="D564" s="100" t="s">
        <v>24</v>
      </c>
      <c r="E564" s="100" t="s">
        <v>54</v>
      </c>
      <c r="F564" s="100" t="s">
        <v>80</v>
      </c>
      <c r="G564" s="100" t="s">
        <v>80</v>
      </c>
      <c r="H564" s="100" t="s">
        <v>80</v>
      </c>
      <c r="I564" s="100" t="s">
        <v>80</v>
      </c>
      <c r="J564" s="100" t="s">
        <v>1246</v>
      </c>
      <c r="K564" s="100" t="s">
        <v>86</v>
      </c>
    </row>
    <row r="565" spans="1:11" x14ac:dyDescent="0.25">
      <c r="A565" s="100" t="s">
        <v>1249</v>
      </c>
      <c r="B565" s="100" t="s">
        <v>1250</v>
      </c>
      <c r="C565" s="100" t="s">
        <v>89</v>
      </c>
      <c r="D565" s="100" t="s">
        <v>24</v>
      </c>
      <c r="E565" s="100" t="s">
        <v>54</v>
      </c>
      <c r="F565" s="100" t="s">
        <v>80</v>
      </c>
      <c r="G565" s="100" t="s">
        <v>80</v>
      </c>
      <c r="H565" s="100" t="s">
        <v>80</v>
      </c>
      <c r="I565" s="100" t="s">
        <v>80</v>
      </c>
      <c r="J565" s="100" t="s">
        <v>1246</v>
      </c>
      <c r="K565" s="100" t="s">
        <v>86</v>
      </c>
    </row>
    <row r="566" spans="1:11" x14ac:dyDescent="0.25">
      <c r="A566" s="100" t="s">
        <v>1251</v>
      </c>
      <c r="B566" s="100" t="s">
        <v>1252</v>
      </c>
      <c r="C566" s="100" t="s">
        <v>89</v>
      </c>
      <c r="D566" s="100" t="s">
        <v>24</v>
      </c>
      <c r="E566" s="100" t="s">
        <v>54</v>
      </c>
      <c r="F566" s="100" t="s">
        <v>80</v>
      </c>
      <c r="G566" s="100" t="s">
        <v>80</v>
      </c>
      <c r="H566" s="100" t="s">
        <v>80</v>
      </c>
      <c r="I566" s="100" t="s">
        <v>80</v>
      </c>
      <c r="J566" s="100" t="s">
        <v>1246</v>
      </c>
      <c r="K566" s="100" t="s">
        <v>86</v>
      </c>
    </row>
    <row r="567" spans="1:11" x14ac:dyDescent="0.25">
      <c r="A567" s="100" t="s">
        <v>1253</v>
      </c>
      <c r="B567" s="100" t="s">
        <v>1254</v>
      </c>
      <c r="C567" s="100" t="s">
        <v>89</v>
      </c>
      <c r="D567" s="100" t="s">
        <v>24</v>
      </c>
      <c r="E567" s="100" t="s">
        <v>54</v>
      </c>
      <c r="F567" s="100" t="s">
        <v>80</v>
      </c>
      <c r="G567" s="100" t="s">
        <v>80</v>
      </c>
      <c r="H567" s="100" t="s">
        <v>80</v>
      </c>
      <c r="I567" s="100" t="s">
        <v>80</v>
      </c>
      <c r="J567" s="100" t="s">
        <v>1246</v>
      </c>
      <c r="K567" s="100" t="s">
        <v>86</v>
      </c>
    </row>
    <row r="568" spans="1:11" x14ac:dyDescent="0.25">
      <c r="A568" s="100" t="s">
        <v>1255</v>
      </c>
      <c r="B568" s="100" t="s">
        <v>1256</v>
      </c>
      <c r="C568" s="100" t="s">
        <v>89</v>
      </c>
      <c r="D568" s="100" t="s">
        <v>24</v>
      </c>
      <c r="E568" s="100" t="s">
        <v>54</v>
      </c>
      <c r="F568" s="100" t="s">
        <v>80</v>
      </c>
      <c r="G568" s="100" t="s">
        <v>80</v>
      </c>
      <c r="H568" s="100" t="s">
        <v>80</v>
      </c>
      <c r="I568" s="100" t="s">
        <v>80</v>
      </c>
      <c r="J568" s="100" t="s">
        <v>1246</v>
      </c>
      <c r="K568" s="100" t="s">
        <v>86</v>
      </c>
    </row>
    <row r="569" spans="1:11" x14ac:dyDescent="0.25">
      <c r="A569" s="100" t="s">
        <v>1257</v>
      </c>
      <c r="B569" s="100" t="s">
        <v>1258</v>
      </c>
      <c r="C569" s="100" t="s">
        <v>89</v>
      </c>
      <c r="D569" s="100" t="s">
        <v>24</v>
      </c>
      <c r="E569" s="100" t="s">
        <v>54</v>
      </c>
      <c r="F569" s="100" t="s">
        <v>80</v>
      </c>
      <c r="G569" s="100" t="s">
        <v>80</v>
      </c>
      <c r="H569" s="100" t="s">
        <v>80</v>
      </c>
      <c r="I569" s="100" t="s">
        <v>80</v>
      </c>
      <c r="J569" s="100" t="s">
        <v>1246</v>
      </c>
      <c r="K569" s="100" t="s">
        <v>86</v>
      </c>
    </row>
    <row r="570" spans="1:11" x14ac:dyDescent="0.25">
      <c r="A570" s="100" t="s">
        <v>1259</v>
      </c>
      <c r="B570" s="100" t="s">
        <v>1260</v>
      </c>
      <c r="C570" s="100" t="s">
        <v>89</v>
      </c>
      <c r="D570" s="100" t="s">
        <v>24</v>
      </c>
      <c r="E570" s="100" t="s">
        <v>54</v>
      </c>
      <c r="F570" s="100" t="s">
        <v>80</v>
      </c>
      <c r="G570" s="100" t="s">
        <v>80</v>
      </c>
      <c r="H570" s="100" t="s">
        <v>80</v>
      </c>
      <c r="I570" s="100" t="s">
        <v>80</v>
      </c>
      <c r="J570" s="100" t="s">
        <v>1246</v>
      </c>
      <c r="K570" s="100" t="s">
        <v>86</v>
      </c>
    </row>
    <row r="571" spans="1:11" x14ac:dyDescent="0.25">
      <c r="A571" s="100" t="s">
        <v>1261</v>
      </c>
      <c r="B571" s="100" t="s">
        <v>1262</v>
      </c>
      <c r="C571" s="100" t="s">
        <v>89</v>
      </c>
      <c r="D571" s="100" t="s">
        <v>24</v>
      </c>
      <c r="E571" s="100" t="s">
        <v>54</v>
      </c>
      <c r="F571" s="100" t="s">
        <v>80</v>
      </c>
      <c r="G571" s="100" t="s">
        <v>80</v>
      </c>
      <c r="H571" s="100" t="s">
        <v>80</v>
      </c>
      <c r="I571" s="100" t="s">
        <v>80</v>
      </c>
      <c r="J571" s="100" t="s">
        <v>1246</v>
      </c>
      <c r="K571" s="100" t="s">
        <v>86</v>
      </c>
    </row>
    <row r="572" spans="1:11" x14ac:dyDescent="0.25">
      <c r="A572" s="100" t="s">
        <v>1263</v>
      </c>
      <c r="B572" s="100" t="s">
        <v>1264</v>
      </c>
      <c r="C572" s="100" t="s">
        <v>89</v>
      </c>
      <c r="D572" s="100" t="s">
        <v>24</v>
      </c>
      <c r="E572" s="100" t="s">
        <v>54</v>
      </c>
      <c r="F572" s="100" t="s">
        <v>80</v>
      </c>
      <c r="G572" s="100" t="s">
        <v>80</v>
      </c>
      <c r="H572" s="100" t="s">
        <v>80</v>
      </c>
      <c r="I572" s="100" t="s">
        <v>80</v>
      </c>
      <c r="J572" s="100" t="s">
        <v>1246</v>
      </c>
      <c r="K572" s="100" t="s">
        <v>86</v>
      </c>
    </row>
    <row r="573" spans="1:11" x14ac:dyDescent="0.25">
      <c r="A573" s="100" t="s">
        <v>1265</v>
      </c>
      <c r="B573" s="100" t="s">
        <v>1266</v>
      </c>
      <c r="C573" s="100" t="s">
        <v>89</v>
      </c>
      <c r="D573" s="100" t="s">
        <v>24</v>
      </c>
      <c r="E573" s="100" t="s">
        <v>54</v>
      </c>
      <c r="F573" s="100" t="s">
        <v>80</v>
      </c>
      <c r="G573" s="100" t="s">
        <v>80</v>
      </c>
      <c r="H573" s="100" t="s">
        <v>80</v>
      </c>
      <c r="I573" s="100" t="s">
        <v>80</v>
      </c>
      <c r="J573" s="100" t="s">
        <v>1246</v>
      </c>
      <c r="K573" s="100" t="s">
        <v>86</v>
      </c>
    </row>
    <row r="574" spans="1:11" x14ac:dyDescent="0.25">
      <c r="A574" s="100" t="s">
        <v>1267</v>
      </c>
      <c r="B574" s="100" t="s">
        <v>1268</v>
      </c>
      <c r="C574" s="100" t="s">
        <v>89</v>
      </c>
      <c r="D574" s="100" t="s">
        <v>24</v>
      </c>
      <c r="E574" s="100" t="s">
        <v>54</v>
      </c>
      <c r="F574" s="100" t="s">
        <v>80</v>
      </c>
      <c r="G574" s="100" t="s">
        <v>80</v>
      </c>
      <c r="H574" s="100" t="s">
        <v>80</v>
      </c>
      <c r="I574" s="100" t="s">
        <v>80</v>
      </c>
      <c r="J574" s="100" t="s">
        <v>1246</v>
      </c>
      <c r="K574" s="100" t="s">
        <v>86</v>
      </c>
    </row>
    <row r="575" spans="1:11" x14ac:dyDescent="0.25">
      <c r="A575" s="100" t="s">
        <v>1269</v>
      </c>
      <c r="B575" s="100" t="s">
        <v>1270</v>
      </c>
      <c r="C575" s="100" t="s">
        <v>89</v>
      </c>
      <c r="D575" s="100" t="s">
        <v>24</v>
      </c>
      <c r="E575" s="100" t="s">
        <v>54</v>
      </c>
      <c r="F575" s="100" t="s">
        <v>80</v>
      </c>
      <c r="G575" s="100" t="s">
        <v>80</v>
      </c>
      <c r="H575" s="100" t="s">
        <v>80</v>
      </c>
      <c r="I575" s="100" t="s">
        <v>80</v>
      </c>
      <c r="J575" s="100" t="s">
        <v>1271</v>
      </c>
      <c r="K575" s="100" t="s">
        <v>86</v>
      </c>
    </row>
    <row r="576" spans="1:11" x14ac:dyDescent="0.25">
      <c r="A576" s="100" t="s">
        <v>1272</v>
      </c>
      <c r="B576" s="100" t="s">
        <v>1273</v>
      </c>
      <c r="C576" s="100" t="s">
        <v>89</v>
      </c>
      <c r="D576" s="100" t="s">
        <v>24</v>
      </c>
      <c r="E576" s="100" t="s">
        <v>54</v>
      </c>
      <c r="F576" s="100" t="s">
        <v>80</v>
      </c>
      <c r="G576" s="100" t="s">
        <v>80</v>
      </c>
      <c r="H576" s="100" t="s">
        <v>80</v>
      </c>
      <c r="I576" s="100" t="s">
        <v>80</v>
      </c>
      <c r="J576" s="100" t="s">
        <v>708</v>
      </c>
      <c r="K576" s="100" t="s">
        <v>86</v>
      </c>
    </row>
    <row r="577" spans="1:11" x14ac:dyDescent="0.25">
      <c r="A577" s="100" t="s">
        <v>1274</v>
      </c>
      <c r="B577" s="100" t="s">
        <v>1275</v>
      </c>
      <c r="C577" s="100" t="s">
        <v>89</v>
      </c>
      <c r="D577" s="100" t="s">
        <v>24</v>
      </c>
      <c r="E577" s="100" t="s">
        <v>54</v>
      </c>
      <c r="F577" s="100" t="s">
        <v>80</v>
      </c>
      <c r="G577" s="100" t="s">
        <v>80</v>
      </c>
      <c r="H577" s="100" t="s">
        <v>80</v>
      </c>
      <c r="I577" s="100" t="s">
        <v>80</v>
      </c>
      <c r="J577" s="100" t="s">
        <v>270</v>
      </c>
      <c r="K577" s="100" t="s">
        <v>86</v>
      </c>
    </row>
    <row r="578" spans="1:11" x14ac:dyDescent="0.25">
      <c r="A578" s="100" t="s">
        <v>1276</v>
      </c>
      <c r="B578" s="100" t="s">
        <v>1277</v>
      </c>
      <c r="C578" s="100" t="s">
        <v>178</v>
      </c>
      <c r="D578" s="100" t="s">
        <v>25</v>
      </c>
      <c r="E578" s="100" t="s">
        <v>54</v>
      </c>
      <c r="F578" s="100" t="s">
        <v>80</v>
      </c>
      <c r="G578" s="100" t="s">
        <v>80</v>
      </c>
      <c r="H578" s="100" t="s">
        <v>80</v>
      </c>
      <c r="I578" s="100" t="s">
        <v>80</v>
      </c>
      <c r="J578" s="100" t="s">
        <v>368</v>
      </c>
      <c r="K578" s="100" t="s">
        <v>86</v>
      </c>
    </row>
    <row r="579" spans="1:11" x14ac:dyDescent="0.25">
      <c r="A579" s="100" t="s">
        <v>1278</v>
      </c>
      <c r="B579" s="100" t="s">
        <v>1279</v>
      </c>
      <c r="C579" s="100" t="s">
        <v>187</v>
      </c>
      <c r="D579" s="100" t="s">
        <v>26</v>
      </c>
      <c r="E579" s="100" t="s">
        <v>54</v>
      </c>
      <c r="F579" s="100" t="s">
        <v>80</v>
      </c>
      <c r="G579" s="100" t="s">
        <v>80</v>
      </c>
      <c r="H579" s="100" t="s">
        <v>80</v>
      </c>
      <c r="I579" s="100" t="s">
        <v>80</v>
      </c>
      <c r="J579" s="100" t="s">
        <v>1280</v>
      </c>
      <c r="K579" s="100" t="s">
        <v>86</v>
      </c>
    </row>
    <row r="580" spans="1:11" x14ac:dyDescent="0.25">
      <c r="A580" s="100" t="s">
        <v>1281</v>
      </c>
      <c r="B580" s="100" t="s">
        <v>1282</v>
      </c>
      <c r="C580" s="100" t="s">
        <v>89</v>
      </c>
      <c r="D580" s="100" t="s">
        <v>24</v>
      </c>
      <c r="E580" s="100" t="s">
        <v>54</v>
      </c>
      <c r="F580" s="100" t="s">
        <v>80</v>
      </c>
      <c r="G580" s="100" t="s">
        <v>80</v>
      </c>
      <c r="H580" s="100" t="s">
        <v>80</v>
      </c>
      <c r="I580" s="100" t="s">
        <v>80</v>
      </c>
      <c r="J580" s="100" t="s">
        <v>90</v>
      </c>
      <c r="K580" s="100" t="s">
        <v>86</v>
      </c>
    </row>
    <row r="581" spans="1:11" x14ac:dyDescent="0.25">
      <c r="A581" s="100" t="s">
        <v>1283</v>
      </c>
      <c r="B581" s="100" t="s">
        <v>1284</v>
      </c>
      <c r="C581" s="100" t="s">
        <v>89</v>
      </c>
      <c r="D581" s="100" t="s">
        <v>24</v>
      </c>
      <c r="E581" s="100" t="s">
        <v>54</v>
      </c>
      <c r="F581" s="100" t="s">
        <v>80</v>
      </c>
      <c r="G581" s="100" t="s">
        <v>80</v>
      </c>
      <c r="H581" s="100" t="s">
        <v>80</v>
      </c>
      <c r="I581" s="100" t="s">
        <v>80</v>
      </c>
      <c r="J581" s="100" t="s">
        <v>90</v>
      </c>
      <c r="K581" s="100" t="s">
        <v>86</v>
      </c>
    </row>
    <row r="582" spans="1:11" x14ac:dyDescent="0.25">
      <c r="A582" s="100" t="s">
        <v>1285</v>
      </c>
      <c r="B582" s="100" t="s">
        <v>1286</v>
      </c>
      <c r="C582" s="100" t="s">
        <v>89</v>
      </c>
      <c r="D582" s="100" t="s">
        <v>24</v>
      </c>
      <c r="E582" s="100" t="s">
        <v>54</v>
      </c>
      <c r="F582" s="100" t="s">
        <v>80</v>
      </c>
      <c r="G582" s="100" t="s">
        <v>80</v>
      </c>
      <c r="H582" s="100" t="s">
        <v>80</v>
      </c>
      <c r="I582" s="100" t="s">
        <v>80</v>
      </c>
      <c r="J582" s="100" t="s">
        <v>90</v>
      </c>
      <c r="K582" s="100" t="s">
        <v>86</v>
      </c>
    </row>
    <row r="583" spans="1:11" x14ac:dyDescent="0.25">
      <c r="A583" s="100" t="s">
        <v>1287</v>
      </c>
      <c r="B583" s="100" t="s">
        <v>1288</v>
      </c>
      <c r="C583" s="100" t="s">
        <v>89</v>
      </c>
      <c r="D583" s="100" t="s">
        <v>24</v>
      </c>
      <c r="E583" s="100" t="s">
        <v>54</v>
      </c>
      <c r="F583" s="100" t="s">
        <v>80</v>
      </c>
      <c r="G583" s="100" t="s">
        <v>80</v>
      </c>
      <c r="H583" s="100" t="s">
        <v>80</v>
      </c>
      <c r="I583" s="100" t="s">
        <v>80</v>
      </c>
      <c r="J583" s="100" t="s">
        <v>90</v>
      </c>
      <c r="K583" s="100" t="s">
        <v>86</v>
      </c>
    </row>
    <row r="584" spans="1:11" x14ac:dyDescent="0.25">
      <c r="A584" s="100" t="s">
        <v>1289</v>
      </c>
      <c r="B584" s="100" t="s">
        <v>1290</v>
      </c>
      <c r="C584" s="100" t="s">
        <v>89</v>
      </c>
      <c r="D584" s="100" t="s">
        <v>24</v>
      </c>
      <c r="E584" s="100" t="s">
        <v>54</v>
      </c>
      <c r="F584" s="100" t="s">
        <v>80</v>
      </c>
      <c r="G584" s="100" t="s">
        <v>80</v>
      </c>
      <c r="H584" s="100" t="s">
        <v>80</v>
      </c>
      <c r="I584" s="100" t="s">
        <v>80</v>
      </c>
      <c r="J584" s="100" t="s">
        <v>90</v>
      </c>
      <c r="K584" s="100" t="s">
        <v>86</v>
      </c>
    </row>
    <row r="585" spans="1:11" x14ac:dyDescent="0.25">
      <c r="A585" s="100" t="s">
        <v>1291</v>
      </c>
      <c r="B585" s="100" t="s">
        <v>1292</v>
      </c>
      <c r="C585" s="100" t="s">
        <v>89</v>
      </c>
      <c r="D585" s="100" t="s">
        <v>24</v>
      </c>
      <c r="E585" s="100" t="s">
        <v>54</v>
      </c>
      <c r="F585" s="100" t="s">
        <v>80</v>
      </c>
      <c r="G585" s="100" t="s">
        <v>80</v>
      </c>
      <c r="H585" s="100" t="s">
        <v>80</v>
      </c>
      <c r="I585" s="100" t="s">
        <v>80</v>
      </c>
      <c r="J585" s="100" t="s">
        <v>85</v>
      </c>
      <c r="K585" s="100" t="s">
        <v>86</v>
      </c>
    </row>
    <row r="586" spans="1:11" x14ac:dyDescent="0.25">
      <c r="A586" s="100" t="s">
        <v>1293</v>
      </c>
      <c r="B586" s="100" t="s">
        <v>1294</v>
      </c>
      <c r="C586" s="100" t="s">
        <v>89</v>
      </c>
      <c r="D586" s="100" t="s">
        <v>24</v>
      </c>
      <c r="E586" s="100" t="s">
        <v>54</v>
      </c>
      <c r="F586" s="100" t="s">
        <v>80</v>
      </c>
      <c r="G586" s="100" t="s">
        <v>80</v>
      </c>
      <c r="H586" s="100" t="s">
        <v>80</v>
      </c>
      <c r="I586" s="100" t="s">
        <v>80</v>
      </c>
      <c r="J586" s="100" t="s">
        <v>90</v>
      </c>
      <c r="K586" s="100" t="s">
        <v>86</v>
      </c>
    </row>
    <row r="587" spans="1:11" x14ac:dyDescent="0.25">
      <c r="A587" s="100" t="s">
        <v>1295</v>
      </c>
      <c r="B587" s="100" t="s">
        <v>1296</v>
      </c>
      <c r="C587" s="100" t="s">
        <v>89</v>
      </c>
      <c r="D587" s="100" t="s">
        <v>24</v>
      </c>
      <c r="E587" s="100" t="s">
        <v>54</v>
      </c>
      <c r="F587" s="100" t="s">
        <v>80</v>
      </c>
      <c r="G587" s="100" t="s">
        <v>80</v>
      </c>
      <c r="H587" s="100" t="s">
        <v>80</v>
      </c>
      <c r="I587" s="100" t="s">
        <v>80</v>
      </c>
      <c r="J587" s="100" t="s">
        <v>85</v>
      </c>
      <c r="K587" s="100" t="s">
        <v>86</v>
      </c>
    </row>
    <row r="588" spans="1:11" x14ac:dyDescent="0.25">
      <c r="A588" s="100" t="s">
        <v>1297</v>
      </c>
      <c r="B588" s="100" t="s">
        <v>1298</v>
      </c>
      <c r="C588" s="100" t="s">
        <v>89</v>
      </c>
      <c r="D588" s="100" t="s">
        <v>24</v>
      </c>
      <c r="E588" s="100" t="s">
        <v>54</v>
      </c>
      <c r="F588" s="100" t="s">
        <v>80</v>
      </c>
      <c r="G588" s="100" t="s">
        <v>80</v>
      </c>
      <c r="H588" s="100" t="s">
        <v>80</v>
      </c>
      <c r="I588" s="100" t="s">
        <v>80</v>
      </c>
      <c r="J588" s="100" t="s">
        <v>85</v>
      </c>
      <c r="K588" s="100" t="s">
        <v>86</v>
      </c>
    </row>
    <row r="589" spans="1:11" x14ac:dyDescent="0.25">
      <c r="A589" s="100" t="s">
        <v>1299</v>
      </c>
      <c r="B589" s="100" t="s">
        <v>1300</v>
      </c>
      <c r="C589" s="100" t="s">
        <v>178</v>
      </c>
      <c r="D589" s="100" t="s">
        <v>25</v>
      </c>
      <c r="E589" s="100" t="s">
        <v>54</v>
      </c>
      <c r="F589" s="100" t="s">
        <v>80</v>
      </c>
      <c r="G589" s="100" t="s">
        <v>80</v>
      </c>
      <c r="H589" s="100" t="s">
        <v>80</v>
      </c>
      <c r="I589" s="100" t="s">
        <v>80</v>
      </c>
      <c r="J589" s="100" t="s">
        <v>368</v>
      </c>
      <c r="K589" s="100" t="s">
        <v>86</v>
      </c>
    </row>
    <row r="590" spans="1:11" x14ac:dyDescent="0.25">
      <c r="A590" s="100" t="s">
        <v>1301</v>
      </c>
      <c r="B590" s="100" t="s">
        <v>1302</v>
      </c>
      <c r="C590" s="100" t="s">
        <v>89</v>
      </c>
      <c r="D590" s="100" t="s">
        <v>24</v>
      </c>
      <c r="E590" s="100" t="s">
        <v>54</v>
      </c>
      <c r="F590" s="100" t="s">
        <v>80</v>
      </c>
      <c r="G590" s="100" t="s">
        <v>80</v>
      </c>
      <c r="H590" s="100" t="s">
        <v>80</v>
      </c>
      <c r="I590" s="100" t="s">
        <v>80</v>
      </c>
      <c r="J590" s="100" t="s">
        <v>90</v>
      </c>
      <c r="K590" s="100" t="s">
        <v>86</v>
      </c>
    </row>
    <row r="591" spans="1:11" x14ac:dyDescent="0.25">
      <c r="A591" s="100" t="s">
        <v>1303</v>
      </c>
      <c r="B591" s="100" t="s">
        <v>1304</v>
      </c>
      <c r="C591" s="100" t="s">
        <v>89</v>
      </c>
      <c r="D591" s="100" t="s">
        <v>24</v>
      </c>
      <c r="E591" s="100" t="s">
        <v>54</v>
      </c>
      <c r="F591" s="100" t="s">
        <v>80</v>
      </c>
      <c r="G591" s="100" t="s">
        <v>80</v>
      </c>
      <c r="H591" s="100" t="s">
        <v>80</v>
      </c>
      <c r="I591" s="100" t="s">
        <v>80</v>
      </c>
      <c r="J591" s="100" t="s">
        <v>90</v>
      </c>
      <c r="K591" s="100" t="s">
        <v>86</v>
      </c>
    </row>
    <row r="592" spans="1:11" x14ac:dyDescent="0.25">
      <c r="A592" s="100" t="s">
        <v>1305</v>
      </c>
      <c r="B592" s="100" t="s">
        <v>1306</v>
      </c>
      <c r="C592" s="100" t="s">
        <v>89</v>
      </c>
      <c r="D592" s="100" t="s">
        <v>24</v>
      </c>
      <c r="E592" s="100" t="s">
        <v>54</v>
      </c>
      <c r="F592" s="100" t="s">
        <v>80</v>
      </c>
      <c r="G592" s="100" t="s">
        <v>80</v>
      </c>
      <c r="H592" s="100" t="s">
        <v>80</v>
      </c>
      <c r="I592" s="100" t="s">
        <v>80</v>
      </c>
      <c r="J592" s="100" t="s">
        <v>90</v>
      </c>
      <c r="K592" s="100" t="s">
        <v>86</v>
      </c>
    </row>
    <row r="593" spans="1:11" x14ac:dyDescent="0.25">
      <c r="A593" s="100" t="s">
        <v>1307</v>
      </c>
      <c r="B593" s="100" t="s">
        <v>1308</v>
      </c>
      <c r="C593" s="100" t="s">
        <v>178</v>
      </c>
      <c r="D593" s="100" t="s">
        <v>25</v>
      </c>
      <c r="E593" s="100" t="s">
        <v>54</v>
      </c>
      <c r="F593" s="100" t="s">
        <v>80</v>
      </c>
      <c r="G593" s="100" t="s">
        <v>80</v>
      </c>
      <c r="H593" s="100" t="s">
        <v>80</v>
      </c>
      <c r="I593" s="100" t="s">
        <v>80</v>
      </c>
      <c r="J593" s="100" t="s">
        <v>368</v>
      </c>
      <c r="K593" s="100" t="s">
        <v>86</v>
      </c>
    </row>
    <row r="594" spans="1:11" x14ac:dyDescent="0.25">
      <c r="A594" s="100" t="s">
        <v>1309</v>
      </c>
      <c r="B594" s="100" t="s">
        <v>1310</v>
      </c>
      <c r="C594" s="100" t="s">
        <v>89</v>
      </c>
      <c r="D594" s="100" t="s">
        <v>24</v>
      </c>
      <c r="E594" s="100" t="s">
        <v>54</v>
      </c>
      <c r="F594" s="100" t="s">
        <v>80</v>
      </c>
      <c r="G594" s="100" t="s">
        <v>80</v>
      </c>
      <c r="H594" s="100" t="s">
        <v>80</v>
      </c>
      <c r="I594" s="100" t="s">
        <v>80</v>
      </c>
      <c r="J594" s="100" t="s">
        <v>85</v>
      </c>
      <c r="K594" s="100" t="s">
        <v>86</v>
      </c>
    </row>
    <row r="595" spans="1:11" x14ac:dyDescent="0.25">
      <c r="A595" s="100" t="s">
        <v>1311</v>
      </c>
      <c r="B595" s="100" t="s">
        <v>1312</v>
      </c>
      <c r="C595" s="100" t="s">
        <v>257</v>
      </c>
      <c r="D595" s="100" t="s">
        <v>1313</v>
      </c>
      <c r="E595" s="100" t="s">
        <v>54</v>
      </c>
      <c r="F595" s="100" t="s">
        <v>80</v>
      </c>
      <c r="G595" s="100" t="s">
        <v>80</v>
      </c>
      <c r="H595" s="100" t="s">
        <v>80</v>
      </c>
      <c r="I595" s="100" t="s">
        <v>80</v>
      </c>
      <c r="J595" s="100" t="s">
        <v>1314</v>
      </c>
      <c r="K595" s="100" t="s">
        <v>86</v>
      </c>
    </row>
    <row r="596" spans="1:11" x14ac:dyDescent="0.25">
      <c r="A596" s="100" t="s">
        <v>84</v>
      </c>
      <c r="B596" s="100" t="s">
        <v>1315</v>
      </c>
      <c r="C596" s="100" t="s">
        <v>1316</v>
      </c>
      <c r="D596" s="100" t="s">
        <v>81</v>
      </c>
      <c r="E596" s="100" t="s">
        <v>54</v>
      </c>
      <c r="F596" s="100" t="s">
        <v>80</v>
      </c>
      <c r="G596" s="100" t="s">
        <v>80</v>
      </c>
      <c r="H596" s="100" t="s">
        <v>80</v>
      </c>
      <c r="I596" s="100" t="s">
        <v>80</v>
      </c>
      <c r="J596" s="100" t="s">
        <v>175</v>
      </c>
      <c r="K596" s="100" t="s">
        <v>86</v>
      </c>
    </row>
    <row r="597" spans="1:11" x14ac:dyDescent="0.25">
      <c r="A597" s="100" t="s">
        <v>1317</v>
      </c>
      <c r="B597" s="100" t="s">
        <v>1318</v>
      </c>
      <c r="C597" s="100" t="s">
        <v>82</v>
      </c>
      <c r="D597" s="100" t="s">
        <v>1313</v>
      </c>
      <c r="E597" s="100" t="s">
        <v>54</v>
      </c>
      <c r="F597" s="100" t="s">
        <v>83</v>
      </c>
      <c r="G597" s="100" t="s">
        <v>1317</v>
      </c>
      <c r="H597" s="100" t="s">
        <v>80</v>
      </c>
      <c r="I597" s="100" t="s">
        <v>80</v>
      </c>
      <c r="J597" s="100" t="s">
        <v>175</v>
      </c>
      <c r="K597" s="100" t="s">
        <v>86</v>
      </c>
    </row>
    <row r="598" spans="1:11" x14ac:dyDescent="0.25">
      <c r="A598" s="100" t="s">
        <v>1319</v>
      </c>
      <c r="B598" s="100" t="s">
        <v>1320</v>
      </c>
      <c r="C598" s="100" t="s">
        <v>1316</v>
      </c>
      <c r="D598" s="100" t="s">
        <v>81</v>
      </c>
      <c r="E598" s="100" t="s">
        <v>1321</v>
      </c>
      <c r="F598" s="100" t="s">
        <v>80</v>
      </c>
      <c r="G598" s="100" t="s">
        <v>80</v>
      </c>
      <c r="H598" s="100" t="s">
        <v>80</v>
      </c>
      <c r="I598" s="100" t="s">
        <v>80</v>
      </c>
      <c r="J598" s="100" t="s">
        <v>175</v>
      </c>
      <c r="K598" s="100" t="s">
        <v>86</v>
      </c>
    </row>
    <row r="599" spans="1:11" x14ac:dyDescent="0.25">
      <c r="A599" s="100" t="s">
        <v>1322</v>
      </c>
      <c r="B599" s="100" t="s">
        <v>1323</v>
      </c>
      <c r="C599" s="100" t="s">
        <v>89</v>
      </c>
      <c r="D599" s="100" t="s">
        <v>24</v>
      </c>
      <c r="E599" s="100" t="s">
        <v>54</v>
      </c>
      <c r="F599" s="100" t="s">
        <v>80</v>
      </c>
      <c r="G599" s="100" t="s">
        <v>80</v>
      </c>
      <c r="H599" s="100" t="s">
        <v>80</v>
      </c>
      <c r="I599" s="100" t="s">
        <v>80</v>
      </c>
      <c r="J599" s="100" t="s">
        <v>1324</v>
      </c>
      <c r="K599" s="100" t="s">
        <v>86</v>
      </c>
    </row>
    <row r="600" spans="1:11" x14ac:dyDescent="0.25">
      <c r="A600" s="100" t="s">
        <v>1325</v>
      </c>
      <c r="B600" s="100" t="s">
        <v>1326</v>
      </c>
      <c r="C600" s="100" t="s">
        <v>89</v>
      </c>
      <c r="D600" s="100" t="s">
        <v>24</v>
      </c>
      <c r="E600" s="100" t="s">
        <v>54</v>
      </c>
      <c r="F600" s="100" t="s">
        <v>80</v>
      </c>
      <c r="G600" s="100" t="s">
        <v>80</v>
      </c>
      <c r="H600" s="100" t="s">
        <v>80</v>
      </c>
      <c r="I600" s="100" t="s">
        <v>80</v>
      </c>
      <c r="J600" s="100" t="s">
        <v>984</v>
      </c>
      <c r="K600" s="100" t="s">
        <v>86</v>
      </c>
    </row>
    <row r="601" spans="1:11" x14ac:dyDescent="0.25">
      <c r="A601" s="100" t="s">
        <v>1327</v>
      </c>
      <c r="B601" s="100" t="s">
        <v>1328</v>
      </c>
      <c r="C601" s="100" t="s">
        <v>257</v>
      </c>
      <c r="D601" s="100" t="s">
        <v>1313</v>
      </c>
      <c r="E601" s="100" t="s">
        <v>54</v>
      </c>
      <c r="F601" s="100" t="s">
        <v>80</v>
      </c>
      <c r="G601" s="100" t="s">
        <v>80</v>
      </c>
      <c r="H601" s="100" t="s">
        <v>80</v>
      </c>
      <c r="I601" s="100" t="s">
        <v>80</v>
      </c>
      <c r="J601" s="100" t="s">
        <v>175</v>
      </c>
      <c r="K601" s="100" t="s">
        <v>86</v>
      </c>
    </row>
    <row r="602" spans="1:11" x14ac:dyDescent="0.25">
      <c r="A602" s="100" t="s">
        <v>1329</v>
      </c>
      <c r="B602" s="100" t="s">
        <v>1330</v>
      </c>
      <c r="C602" s="100" t="s">
        <v>1331</v>
      </c>
      <c r="D602" s="100" t="s">
        <v>1313</v>
      </c>
      <c r="E602" s="100" t="s">
        <v>54</v>
      </c>
      <c r="F602" s="100" t="s">
        <v>80</v>
      </c>
      <c r="G602" s="100" t="s">
        <v>80</v>
      </c>
      <c r="H602" s="100" t="s">
        <v>80</v>
      </c>
      <c r="I602" s="100" t="s">
        <v>80</v>
      </c>
      <c r="J602" s="100" t="s">
        <v>175</v>
      </c>
      <c r="K602" s="100" t="s">
        <v>86</v>
      </c>
    </row>
    <row r="603" spans="1:11" x14ac:dyDescent="0.25">
      <c r="A603" s="100" t="s">
        <v>1332</v>
      </c>
      <c r="B603" s="100" t="s">
        <v>660</v>
      </c>
      <c r="C603" s="100" t="s">
        <v>89</v>
      </c>
      <c r="D603" s="100" t="s">
        <v>24</v>
      </c>
      <c r="E603" s="100" t="s">
        <v>54</v>
      </c>
      <c r="F603" s="100" t="s">
        <v>80</v>
      </c>
      <c r="G603" s="100" t="s">
        <v>80</v>
      </c>
      <c r="H603" s="100" t="s">
        <v>80</v>
      </c>
      <c r="I603" s="100" t="s">
        <v>80</v>
      </c>
      <c r="J603" s="100" t="s">
        <v>93</v>
      </c>
      <c r="K603" s="100" t="s">
        <v>86</v>
      </c>
    </row>
    <row r="604" spans="1:11" x14ac:dyDescent="0.25">
      <c r="A604" s="100" t="s">
        <v>1333</v>
      </c>
      <c r="B604" s="100" t="s">
        <v>658</v>
      </c>
      <c r="C604" s="100" t="s">
        <v>82</v>
      </c>
      <c r="D604" s="100" t="s">
        <v>658</v>
      </c>
      <c r="E604" s="100" t="s">
        <v>54</v>
      </c>
      <c r="F604" s="100" t="s">
        <v>83</v>
      </c>
      <c r="G604" s="100" t="s">
        <v>1333</v>
      </c>
      <c r="H604" s="100" t="s">
        <v>80</v>
      </c>
      <c r="I604" s="100" t="s">
        <v>80</v>
      </c>
      <c r="J604" s="100" t="s">
        <v>1237</v>
      </c>
      <c r="K604" s="100" t="s">
        <v>86</v>
      </c>
    </row>
    <row r="605" spans="1:11" x14ac:dyDescent="0.25">
      <c r="A605" s="100" t="s">
        <v>1334</v>
      </c>
      <c r="B605" s="100" t="s">
        <v>1335</v>
      </c>
      <c r="C605" s="100" t="s">
        <v>82</v>
      </c>
      <c r="D605" s="100" t="s">
        <v>1335</v>
      </c>
      <c r="E605" s="100" t="s">
        <v>54</v>
      </c>
      <c r="F605" s="100" t="s">
        <v>83</v>
      </c>
      <c r="G605" s="100" t="s">
        <v>1334</v>
      </c>
      <c r="H605" s="100" t="s">
        <v>80</v>
      </c>
      <c r="I605" s="100" t="s">
        <v>80</v>
      </c>
      <c r="J605" s="100" t="s">
        <v>1237</v>
      </c>
      <c r="K605" s="100" t="s">
        <v>86</v>
      </c>
    </row>
    <row r="606" spans="1:11" x14ac:dyDescent="0.25">
      <c r="A606" s="100" t="s">
        <v>1336</v>
      </c>
      <c r="B606" s="100" t="s">
        <v>1337</v>
      </c>
      <c r="C606" s="100" t="s">
        <v>89</v>
      </c>
      <c r="D606" s="100" t="s">
        <v>24</v>
      </c>
      <c r="E606" s="100" t="s">
        <v>54</v>
      </c>
      <c r="F606" s="100" t="s">
        <v>80</v>
      </c>
      <c r="G606" s="100" t="s">
        <v>80</v>
      </c>
      <c r="H606" s="100" t="s">
        <v>80</v>
      </c>
      <c r="I606" s="100" t="s">
        <v>80</v>
      </c>
      <c r="J606" s="100" t="s">
        <v>85</v>
      </c>
      <c r="K606" s="100" t="s">
        <v>86</v>
      </c>
    </row>
    <row r="607" spans="1:11" x14ac:dyDescent="0.25">
      <c r="A607" s="100" t="s">
        <v>1338</v>
      </c>
      <c r="B607" s="100" t="s">
        <v>1339</v>
      </c>
      <c r="C607" s="100" t="s">
        <v>89</v>
      </c>
      <c r="D607" s="100" t="s">
        <v>24</v>
      </c>
      <c r="E607" s="100" t="s">
        <v>54</v>
      </c>
      <c r="F607" s="100" t="s">
        <v>80</v>
      </c>
      <c r="G607" s="100" t="s">
        <v>80</v>
      </c>
      <c r="H607" s="100" t="s">
        <v>80</v>
      </c>
      <c r="I607" s="100" t="s">
        <v>80</v>
      </c>
      <c r="J607" s="100" t="s">
        <v>270</v>
      </c>
      <c r="K607" s="100" t="s">
        <v>86</v>
      </c>
    </row>
    <row r="608" spans="1:11" x14ac:dyDescent="0.25">
      <c r="A608" s="100" t="s">
        <v>1340</v>
      </c>
      <c r="B608" s="100" t="s">
        <v>1341</v>
      </c>
      <c r="C608" s="100" t="s">
        <v>89</v>
      </c>
      <c r="D608" s="100" t="s">
        <v>24</v>
      </c>
      <c r="E608" s="100" t="s">
        <v>54</v>
      </c>
      <c r="F608" s="100" t="s">
        <v>80</v>
      </c>
      <c r="G608" s="100" t="s">
        <v>80</v>
      </c>
      <c r="H608" s="100" t="s">
        <v>80</v>
      </c>
      <c r="I608" s="100" t="s">
        <v>80</v>
      </c>
      <c r="J608" s="100" t="s">
        <v>90</v>
      </c>
      <c r="K608" s="100" t="s">
        <v>86</v>
      </c>
    </row>
    <row r="609" spans="1:11" x14ac:dyDescent="0.25">
      <c r="A609" s="100" t="s">
        <v>1342</v>
      </c>
      <c r="B609" s="100" t="s">
        <v>1343</v>
      </c>
      <c r="C609" s="100" t="s">
        <v>89</v>
      </c>
      <c r="D609" s="100" t="s">
        <v>24</v>
      </c>
      <c r="E609" s="100" t="s">
        <v>54</v>
      </c>
      <c r="F609" s="100" t="s">
        <v>80</v>
      </c>
      <c r="G609" s="100" t="s">
        <v>80</v>
      </c>
      <c r="H609" s="100" t="s">
        <v>80</v>
      </c>
      <c r="I609" s="100" t="s">
        <v>80</v>
      </c>
      <c r="J609" s="100" t="s">
        <v>85</v>
      </c>
      <c r="K609" s="100" t="s">
        <v>86</v>
      </c>
    </row>
    <row r="610" spans="1:11" x14ac:dyDescent="0.25">
      <c r="A610" s="100" t="s">
        <v>1344</v>
      </c>
      <c r="B610" s="100" t="s">
        <v>1345</v>
      </c>
      <c r="C610" s="100" t="s">
        <v>89</v>
      </c>
      <c r="D610" s="100" t="s">
        <v>24</v>
      </c>
      <c r="E610" s="100" t="s">
        <v>54</v>
      </c>
      <c r="F610" s="100" t="s">
        <v>80</v>
      </c>
      <c r="G610" s="100" t="s">
        <v>80</v>
      </c>
      <c r="H610" s="100" t="s">
        <v>80</v>
      </c>
      <c r="I610" s="100" t="s">
        <v>80</v>
      </c>
      <c r="J610" s="100" t="s">
        <v>1346</v>
      </c>
      <c r="K610" s="100" t="s">
        <v>86</v>
      </c>
    </row>
    <row r="611" spans="1:11" x14ac:dyDescent="0.25">
      <c r="A611" s="100" t="s">
        <v>1347</v>
      </c>
      <c r="B611" s="100" t="s">
        <v>1348</v>
      </c>
      <c r="C611" s="100" t="s">
        <v>89</v>
      </c>
      <c r="D611" s="100" t="s">
        <v>24</v>
      </c>
      <c r="E611" s="100" t="s">
        <v>54</v>
      </c>
      <c r="F611" s="100" t="s">
        <v>80</v>
      </c>
      <c r="G611" s="100" t="s">
        <v>80</v>
      </c>
      <c r="H611" s="100" t="s">
        <v>80</v>
      </c>
      <c r="I611" s="100" t="s">
        <v>80</v>
      </c>
      <c r="J611" s="100" t="s">
        <v>630</v>
      </c>
      <c r="K611" s="100" t="s">
        <v>86</v>
      </c>
    </row>
    <row r="612" spans="1:11" x14ac:dyDescent="0.25">
      <c r="A612" s="100" t="s">
        <v>1349</v>
      </c>
      <c r="B612" s="100" t="s">
        <v>1350</v>
      </c>
      <c r="C612" s="100" t="s">
        <v>89</v>
      </c>
      <c r="D612" s="100" t="s">
        <v>24</v>
      </c>
      <c r="E612" s="100" t="s">
        <v>54</v>
      </c>
      <c r="F612" s="100" t="s">
        <v>80</v>
      </c>
      <c r="G612" s="100" t="s">
        <v>80</v>
      </c>
      <c r="H612" s="100" t="s">
        <v>80</v>
      </c>
      <c r="I612" s="100" t="s">
        <v>80</v>
      </c>
      <c r="J612" s="100" t="s">
        <v>90</v>
      </c>
      <c r="K612" s="100" t="s">
        <v>86</v>
      </c>
    </row>
    <row r="613" spans="1:11" x14ac:dyDescent="0.25">
      <c r="A613" s="100" t="s">
        <v>1351</v>
      </c>
      <c r="B613" s="100" t="s">
        <v>1352</v>
      </c>
      <c r="C613" s="100" t="s">
        <v>89</v>
      </c>
      <c r="D613" s="100" t="s">
        <v>24</v>
      </c>
      <c r="E613" s="100" t="s">
        <v>54</v>
      </c>
      <c r="F613" s="100" t="s">
        <v>80</v>
      </c>
      <c r="G613" s="100" t="s">
        <v>80</v>
      </c>
      <c r="H613" s="100" t="s">
        <v>80</v>
      </c>
      <c r="I613" s="100" t="s">
        <v>80</v>
      </c>
      <c r="J613" s="100" t="s">
        <v>90</v>
      </c>
      <c r="K613" s="100" t="s">
        <v>86</v>
      </c>
    </row>
    <row r="614" spans="1:11" x14ac:dyDescent="0.25">
      <c r="A614" s="100" t="s">
        <v>1353</v>
      </c>
      <c r="B614" s="100" t="s">
        <v>1354</v>
      </c>
      <c r="C614" s="100" t="s">
        <v>89</v>
      </c>
      <c r="D614" s="100" t="s">
        <v>24</v>
      </c>
      <c r="E614" s="100" t="s">
        <v>54</v>
      </c>
      <c r="F614" s="100" t="s">
        <v>80</v>
      </c>
      <c r="G614" s="100" t="s">
        <v>80</v>
      </c>
      <c r="H614" s="100" t="s">
        <v>80</v>
      </c>
      <c r="I614" s="100" t="s">
        <v>80</v>
      </c>
      <c r="J614" s="100" t="s">
        <v>93</v>
      </c>
      <c r="K614" s="100" t="s">
        <v>86</v>
      </c>
    </row>
    <row r="615" spans="1:11" x14ac:dyDescent="0.25">
      <c r="A615" s="100" t="s">
        <v>1355</v>
      </c>
      <c r="B615" s="100" t="s">
        <v>1356</v>
      </c>
      <c r="C615" s="100" t="s">
        <v>89</v>
      </c>
      <c r="D615" s="100" t="s">
        <v>24</v>
      </c>
      <c r="E615" s="100" t="s">
        <v>54</v>
      </c>
      <c r="F615" s="100" t="s">
        <v>80</v>
      </c>
      <c r="G615" s="100" t="s">
        <v>80</v>
      </c>
      <c r="H615" s="100" t="s">
        <v>80</v>
      </c>
      <c r="I615" s="100" t="s">
        <v>80</v>
      </c>
      <c r="J615" s="100" t="s">
        <v>90</v>
      </c>
      <c r="K615" s="100" t="s">
        <v>86</v>
      </c>
    </row>
    <row r="616" spans="1:11" x14ac:dyDescent="0.25">
      <c r="A616" s="100" t="s">
        <v>1357</v>
      </c>
      <c r="B616" s="100" t="s">
        <v>1358</v>
      </c>
      <c r="C616" s="100" t="s">
        <v>89</v>
      </c>
      <c r="D616" s="100" t="s">
        <v>24</v>
      </c>
      <c r="E616" s="100" t="s">
        <v>54</v>
      </c>
      <c r="F616" s="100" t="s">
        <v>80</v>
      </c>
      <c r="G616" s="100" t="s">
        <v>80</v>
      </c>
      <c r="H616" s="100" t="s">
        <v>80</v>
      </c>
      <c r="I616" s="100" t="s">
        <v>80</v>
      </c>
      <c r="J616" s="100" t="s">
        <v>1359</v>
      </c>
      <c r="K616" s="100" t="s">
        <v>1360</v>
      </c>
    </row>
    <row r="617" spans="1:11" x14ac:dyDescent="0.25">
      <c r="A617" s="100" t="s">
        <v>1361</v>
      </c>
      <c r="B617" s="100" t="s">
        <v>1362</v>
      </c>
      <c r="C617" s="100" t="s">
        <v>89</v>
      </c>
      <c r="D617" s="100" t="s">
        <v>24</v>
      </c>
      <c r="E617" s="100" t="s">
        <v>54</v>
      </c>
      <c r="F617" s="100" t="s">
        <v>80</v>
      </c>
      <c r="G617" s="100" t="s">
        <v>80</v>
      </c>
      <c r="H617" s="100" t="s">
        <v>80</v>
      </c>
      <c r="I617" s="100" t="s">
        <v>80</v>
      </c>
      <c r="J617" s="100" t="s">
        <v>93</v>
      </c>
      <c r="K617" s="100" t="s">
        <v>86</v>
      </c>
    </row>
    <row r="618" spans="1:11" x14ac:dyDescent="0.25">
      <c r="A618" s="100" t="s">
        <v>1363</v>
      </c>
      <c r="B618" s="100" t="s">
        <v>1364</v>
      </c>
      <c r="C618" s="100" t="s">
        <v>89</v>
      </c>
      <c r="D618" s="100" t="s">
        <v>24</v>
      </c>
      <c r="E618" s="100" t="s">
        <v>54</v>
      </c>
      <c r="F618" s="100" t="s">
        <v>80</v>
      </c>
      <c r="G618" s="100" t="s">
        <v>80</v>
      </c>
      <c r="H618" s="100" t="s">
        <v>80</v>
      </c>
      <c r="I618" s="100" t="s">
        <v>80</v>
      </c>
      <c r="J618" s="100" t="s">
        <v>90</v>
      </c>
      <c r="K618" s="100" t="s">
        <v>86</v>
      </c>
    </row>
    <row r="619" spans="1:11" x14ac:dyDescent="0.25">
      <c r="A619" s="100" t="s">
        <v>1365</v>
      </c>
      <c r="B619" s="100" t="s">
        <v>1366</v>
      </c>
      <c r="C619" s="100" t="s">
        <v>89</v>
      </c>
      <c r="D619" s="100" t="s">
        <v>24</v>
      </c>
      <c r="E619" s="100" t="s">
        <v>54</v>
      </c>
      <c r="F619" s="100" t="s">
        <v>80</v>
      </c>
      <c r="G619" s="100" t="s">
        <v>80</v>
      </c>
      <c r="H619" s="100" t="s">
        <v>80</v>
      </c>
      <c r="I619" s="100" t="s">
        <v>80</v>
      </c>
      <c r="J619" s="100" t="s">
        <v>90</v>
      </c>
      <c r="K619" s="100" t="s">
        <v>86</v>
      </c>
    </row>
    <row r="620" spans="1:11" x14ac:dyDescent="0.25">
      <c r="A620" s="100" t="s">
        <v>1367</v>
      </c>
      <c r="B620" s="100" t="s">
        <v>1368</v>
      </c>
      <c r="C620" s="100" t="s">
        <v>89</v>
      </c>
      <c r="D620" s="100" t="s">
        <v>24</v>
      </c>
      <c r="E620" s="100" t="s">
        <v>54</v>
      </c>
      <c r="F620" s="100" t="s">
        <v>80</v>
      </c>
      <c r="G620" s="100" t="s">
        <v>80</v>
      </c>
      <c r="H620" s="100" t="s">
        <v>80</v>
      </c>
      <c r="I620" s="100" t="s">
        <v>80</v>
      </c>
      <c r="J620" s="100" t="s">
        <v>90</v>
      </c>
      <c r="K620" s="100" t="s">
        <v>86</v>
      </c>
    </row>
    <row r="621" spans="1:11" x14ac:dyDescent="0.25">
      <c r="A621" s="100" t="s">
        <v>1369</v>
      </c>
      <c r="B621" s="100" t="s">
        <v>1370</v>
      </c>
      <c r="C621" s="100" t="s">
        <v>89</v>
      </c>
      <c r="D621" s="100" t="s">
        <v>24</v>
      </c>
      <c r="E621" s="100" t="s">
        <v>54</v>
      </c>
      <c r="F621" s="100" t="s">
        <v>80</v>
      </c>
      <c r="G621" s="100" t="s">
        <v>80</v>
      </c>
      <c r="H621" s="100" t="s">
        <v>80</v>
      </c>
      <c r="I621" s="100" t="s">
        <v>80</v>
      </c>
      <c r="J621" s="100" t="s">
        <v>90</v>
      </c>
      <c r="K621" s="100" t="s">
        <v>86</v>
      </c>
    </row>
    <row r="622" spans="1:11" x14ac:dyDescent="0.25">
      <c r="A622" s="100" t="s">
        <v>1371</v>
      </c>
      <c r="B622" s="100" t="s">
        <v>1372</v>
      </c>
      <c r="C622" s="100" t="s">
        <v>89</v>
      </c>
      <c r="D622" s="100" t="s">
        <v>24</v>
      </c>
      <c r="E622" s="100" t="s">
        <v>54</v>
      </c>
      <c r="F622" s="100" t="s">
        <v>80</v>
      </c>
      <c r="G622" s="100" t="s">
        <v>80</v>
      </c>
      <c r="H622" s="100" t="s">
        <v>80</v>
      </c>
      <c r="I622" s="100" t="s">
        <v>80</v>
      </c>
      <c r="J622" s="100" t="s">
        <v>90</v>
      </c>
      <c r="K622" s="100" t="s">
        <v>86</v>
      </c>
    </row>
    <row r="623" spans="1:11" x14ac:dyDescent="0.25">
      <c r="A623" s="100" t="s">
        <v>1373</v>
      </c>
      <c r="B623" s="100" t="s">
        <v>1374</v>
      </c>
      <c r="C623" s="100" t="s">
        <v>89</v>
      </c>
      <c r="D623" s="100" t="s">
        <v>24</v>
      </c>
      <c r="E623" s="100" t="s">
        <v>54</v>
      </c>
      <c r="F623" s="100" t="s">
        <v>80</v>
      </c>
      <c r="G623" s="100" t="s">
        <v>80</v>
      </c>
      <c r="H623" s="100" t="s">
        <v>80</v>
      </c>
      <c r="I623" s="100" t="s">
        <v>80</v>
      </c>
      <c r="J623" s="100" t="s">
        <v>270</v>
      </c>
      <c r="K623" s="100" t="s">
        <v>86</v>
      </c>
    </row>
    <row r="624" spans="1:11" x14ac:dyDescent="0.25">
      <c r="A624" s="100" t="s">
        <v>1375</v>
      </c>
      <c r="B624" s="100" t="s">
        <v>1376</v>
      </c>
      <c r="C624" s="100" t="s">
        <v>1377</v>
      </c>
      <c r="D624" s="100" t="s">
        <v>1378</v>
      </c>
      <c r="E624" s="100" t="s">
        <v>54</v>
      </c>
      <c r="F624" s="100" t="s">
        <v>80</v>
      </c>
      <c r="G624" s="100" t="s">
        <v>80</v>
      </c>
      <c r="H624" s="100" t="s">
        <v>80</v>
      </c>
      <c r="I624" s="100" t="s">
        <v>80</v>
      </c>
      <c r="J624" s="100" t="s">
        <v>175</v>
      </c>
      <c r="K624" s="100" t="s">
        <v>86</v>
      </c>
    </row>
    <row r="625" spans="1:11" x14ac:dyDescent="0.25">
      <c r="A625" s="100" t="s">
        <v>1379</v>
      </c>
      <c r="B625" s="100" t="s">
        <v>1380</v>
      </c>
      <c r="C625" s="100" t="s">
        <v>89</v>
      </c>
      <c r="D625" s="100" t="s">
        <v>24</v>
      </c>
      <c r="E625" s="100" t="s">
        <v>54</v>
      </c>
      <c r="F625" s="100" t="s">
        <v>80</v>
      </c>
      <c r="G625" s="100" t="s">
        <v>80</v>
      </c>
      <c r="H625" s="100" t="s">
        <v>80</v>
      </c>
      <c r="I625" s="100" t="s">
        <v>80</v>
      </c>
      <c r="J625" s="100" t="s">
        <v>90</v>
      </c>
      <c r="K625" s="100" t="s">
        <v>86</v>
      </c>
    </row>
    <row r="626" spans="1:11" x14ac:dyDescent="0.25">
      <c r="A626" s="100" t="s">
        <v>1381</v>
      </c>
      <c r="B626" s="100" t="s">
        <v>1382</v>
      </c>
      <c r="C626" s="100" t="s">
        <v>89</v>
      </c>
      <c r="D626" s="100" t="s">
        <v>24</v>
      </c>
      <c r="E626" s="100" t="s">
        <v>54</v>
      </c>
      <c r="F626" s="100" t="s">
        <v>80</v>
      </c>
      <c r="G626" s="100" t="s">
        <v>80</v>
      </c>
      <c r="H626" s="100" t="s">
        <v>80</v>
      </c>
      <c r="I626" s="100" t="s">
        <v>80</v>
      </c>
      <c r="J626" s="100" t="s">
        <v>1383</v>
      </c>
      <c r="K626" s="100" t="s">
        <v>86</v>
      </c>
    </row>
    <row r="627" spans="1:11" x14ac:dyDescent="0.25">
      <c r="A627" s="100" t="s">
        <v>1384</v>
      </c>
      <c r="B627" s="100" t="s">
        <v>1385</v>
      </c>
      <c r="C627" s="100" t="s">
        <v>89</v>
      </c>
      <c r="D627" s="100" t="s">
        <v>24</v>
      </c>
      <c r="E627" s="100" t="s">
        <v>54</v>
      </c>
      <c r="F627" s="100" t="s">
        <v>80</v>
      </c>
      <c r="G627" s="100" t="s">
        <v>80</v>
      </c>
      <c r="H627" s="100" t="s">
        <v>80</v>
      </c>
      <c r="I627" s="100" t="s">
        <v>80</v>
      </c>
      <c r="J627" s="100" t="s">
        <v>90</v>
      </c>
      <c r="K627" s="100" t="s">
        <v>86</v>
      </c>
    </row>
    <row r="628" spans="1:11" x14ac:dyDescent="0.25">
      <c r="A628" s="100" t="s">
        <v>1386</v>
      </c>
      <c r="B628" s="100" t="s">
        <v>1387</v>
      </c>
      <c r="C628" s="100" t="s">
        <v>89</v>
      </c>
      <c r="D628" s="100" t="s">
        <v>24</v>
      </c>
      <c r="E628" s="100" t="s">
        <v>54</v>
      </c>
      <c r="F628" s="100" t="s">
        <v>80</v>
      </c>
      <c r="G628" s="100" t="s">
        <v>80</v>
      </c>
      <c r="H628" s="100" t="s">
        <v>80</v>
      </c>
      <c r="I628" s="100" t="s">
        <v>80</v>
      </c>
      <c r="J628" s="100" t="s">
        <v>90</v>
      </c>
      <c r="K628" s="100" t="s">
        <v>86</v>
      </c>
    </row>
    <row r="629" spans="1:11" x14ac:dyDescent="0.25">
      <c r="A629" s="100" t="s">
        <v>1388</v>
      </c>
      <c r="B629" s="100" t="s">
        <v>1389</v>
      </c>
      <c r="C629" s="100" t="s">
        <v>89</v>
      </c>
      <c r="D629" s="100" t="s">
        <v>24</v>
      </c>
      <c r="E629" s="100" t="s">
        <v>54</v>
      </c>
      <c r="F629" s="100" t="s">
        <v>80</v>
      </c>
      <c r="G629" s="100" t="s">
        <v>80</v>
      </c>
      <c r="H629" s="100" t="s">
        <v>80</v>
      </c>
      <c r="I629" s="100" t="s">
        <v>80</v>
      </c>
      <c r="J629" s="100" t="s">
        <v>90</v>
      </c>
      <c r="K629" s="100" t="s">
        <v>86</v>
      </c>
    </row>
    <row r="630" spans="1:11" x14ac:dyDescent="0.25">
      <c r="A630" s="100" t="s">
        <v>1390</v>
      </c>
      <c r="B630" s="100" t="s">
        <v>1391</v>
      </c>
      <c r="C630" s="100" t="s">
        <v>89</v>
      </c>
      <c r="D630" s="100" t="s">
        <v>24</v>
      </c>
      <c r="E630" s="100" t="s">
        <v>54</v>
      </c>
      <c r="F630" s="100" t="s">
        <v>80</v>
      </c>
      <c r="G630" s="100" t="s">
        <v>80</v>
      </c>
      <c r="H630" s="100" t="s">
        <v>80</v>
      </c>
      <c r="I630" s="100" t="s">
        <v>80</v>
      </c>
      <c r="J630" s="100" t="s">
        <v>1392</v>
      </c>
      <c r="K630" s="100" t="s">
        <v>86</v>
      </c>
    </row>
    <row r="631" spans="1:11" x14ac:dyDescent="0.25">
      <c r="A631" s="100" t="s">
        <v>1393</v>
      </c>
      <c r="B631" s="100" t="s">
        <v>1394</v>
      </c>
      <c r="C631" s="100" t="s">
        <v>89</v>
      </c>
      <c r="D631" s="100" t="s">
        <v>24</v>
      </c>
      <c r="E631" s="100" t="s">
        <v>54</v>
      </c>
      <c r="F631" s="100" t="s">
        <v>80</v>
      </c>
      <c r="G631" s="100" t="s">
        <v>80</v>
      </c>
      <c r="H631" s="100" t="s">
        <v>80</v>
      </c>
      <c r="I631" s="100" t="s">
        <v>80</v>
      </c>
      <c r="J631" s="100" t="s">
        <v>85</v>
      </c>
      <c r="K631" s="100" t="s">
        <v>86</v>
      </c>
    </row>
    <row r="632" spans="1:11" x14ac:dyDescent="0.25">
      <c r="A632" s="100" t="s">
        <v>1395</v>
      </c>
      <c r="B632" s="100" t="s">
        <v>1396</v>
      </c>
      <c r="C632" s="100" t="s">
        <v>89</v>
      </c>
      <c r="D632" s="100" t="s">
        <v>24</v>
      </c>
      <c r="E632" s="100" t="s">
        <v>54</v>
      </c>
      <c r="F632" s="100" t="s">
        <v>80</v>
      </c>
      <c r="G632" s="100" t="s">
        <v>80</v>
      </c>
      <c r="H632" s="100" t="s">
        <v>80</v>
      </c>
      <c r="I632" s="100" t="s">
        <v>80</v>
      </c>
      <c r="J632" s="100" t="s">
        <v>90</v>
      </c>
      <c r="K632" s="100" t="s">
        <v>86</v>
      </c>
    </row>
    <row r="633" spans="1:11" x14ac:dyDescent="0.25">
      <c r="A633" s="100" t="s">
        <v>1397</v>
      </c>
      <c r="B633" s="100" t="s">
        <v>1398</v>
      </c>
      <c r="C633" s="100" t="s">
        <v>89</v>
      </c>
      <c r="D633" s="100" t="s">
        <v>24</v>
      </c>
      <c r="E633" s="100" t="s">
        <v>54</v>
      </c>
      <c r="F633" s="100" t="s">
        <v>80</v>
      </c>
      <c r="G633" s="100" t="s">
        <v>80</v>
      </c>
      <c r="H633" s="100" t="s">
        <v>80</v>
      </c>
      <c r="I633" s="100" t="s">
        <v>80</v>
      </c>
      <c r="J633" s="100" t="s">
        <v>1399</v>
      </c>
      <c r="K633" s="100" t="s">
        <v>86</v>
      </c>
    </row>
    <row r="634" spans="1:11" x14ac:dyDescent="0.25">
      <c r="A634" s="100" t="s">
        <v>1400</v>
      </c>
      <c r="B634" s="100" t="s">
        <v>1401</v>
      </c>
      <c r="C634" s="100" t="s">
        <v>89</v>
      </c>
      <c r="D634" s="100" t="s">
        <v>24</v>
      </c>
      <c r="E634" s="100" t="s">
        <v>54</v>
      </c>
      <c r="F634" s="100" t="s">
        <v>80</v>
      </c>
      <c r="G634" s="100" t="s">
        <v>80</v>
      </c>
      <c r="H634" s="100" t="s">
        <v>80</v>
      </c>
      <c r="I634" s="100" t="s">
        <v>80</v>
      </c>
      <c r="J634" s="100" t="s">
        <v>90</v>
      </c>
      <c r="K634" s="100" t="s">
        <v>86</v>
      </c>
    </row>
    <row r="635" spans="1:11" x14ac:dyDescent="0.25">
      <c r="A635" s="100" t="s">
        <v>1402</v>
      </c>
      <c r="B635" s="100" t="s">
        <v>1403</v>
      </c>
      <c r="C635" s="100" t="s">
        <v>89</v>
      </c>
      <c r="D635" s="100" t="s">
        <v>24</v>
      </c>
      <c r="E635" s="100" t="s">
        <v>54</v>
      </c>
      <c r="F635" s="100" t="s">
        <v>80</v>
      </c>
      <c r="G635" s="100" t="s">
        <v>80</v>
      </c>
      <c r="H635" s="100" t="s">
        <v>80</v>
      </c>
      <c r="I635" s="100" t="s">
        <v>80</v>
      </c>
      <c r="J635" s="100" t="s">
        <v>1404</v>
      </c>
      <c r="K635" s="100" t="s">
        <v>86</v>
      </c>
    </row>
    <row r="636" spans="1:11" x14ac:dyDescent="0.25">
      <c r="A636" s="100" t="s">
        <v>1405</v>
      </c>
      <c r="B636" s="100" t="s">
        <v>1406</v>
      </c>
      <c r="C636" s="100" t="s">
        <v>203</v>
      </c>
      <c r="D636" s="100" t="s">
        <v>1407</v>
      </c>
      <c r="E636" s="100" t="s">
        <v>1408</v>
      </c>
      <c r="F636" s="100" t="s">
        <v>80</v>
      </c>
      <c r="G636" s="100" t="s">
        <v>80</v>
      </c>
      <c r="H636" s="100" t="s">
        <v>80</v>
      </c>
      <c r="I636" s="100" t="s">
        <v>80</v>
      </c>
      <c r="J636" s="100" t="s">
        <v>1409</v>
      </c>
      <c r="K636" s="100" t="s">
        <v>86</v>
      </c>
    </row>
    <row r="637" spans="1:11" x14ac:dyDescent="0.25">
      <c r="A637" s="100" t="s">
        <v>1410</v>
      </c>
      <c r="B637" s="100" t="s">
        <v>1411</v>
      </c>
      <c r="C637" s="100" t="s">
        <v>89</v>
      </c>
      <c r="D637" s="100" t="s">
        <v>24</v>
      </c>
      <c r="E637" s="100" t="s">
        <v>54</v>
      </c>
      <c r="F637" s="100" t="s">
        <v>80</v>
      </c>
      <c r="G637" s="100" t="s">
        <v>80</v>
      </c>
      <c r="H637" s="100" t="s">
        <v>80</v>
      </c>
      <c r="I637" s="100" t="s">
        <v>80</v>
      </c>
      <c r="J637" s="100" t="s">
        <v>90</v>
      </c>
      <c r="K637" s="100" t="s">
        <v>86</v>
      </c>
    </row>
    <row r="638" spans="1:11" x14ac:dyDescent="0.25">
      <c r="A638" s="100" t="s">
        <v>1412</v>
      </c>
      <c r="B638" s="100" t="s">
        <v>1413</v>
      </c>
      <c r="C638" s="100" t="s">
        <v>181</v>
      </c>
      <c r="D638" s="100" t="s">
        <v>182</v>
      </c>
      <c r="E638" s="100" t="s">
        <v>54</v>
      </c>
      <c r="F638" s="100" t="s">
        <v>80</v>
      </c>
      <c r="G638" s="100" t="s">
        <v>80</v>
      </c>
      <c r="H638" s="100" t="s">
        <v>80</v>
      </c>
      <c r="I638" s="100" t="s">
        <v>80</v>
      </c>
      <c r="J638" s="100" t="s">
        <v>368</v>
      </c>
      <c r="K638" s="100" t="s">
        <v>86</v>
      </c>
    </row>
    <row r="639" spans="1:11" x14ac:dyDescent="0.25">
      <c r="A639" s="100" t="s">
        <v>1414</v>
      </c>
      <c r="B639" s="100" t="s">
        <v>1415</v>
      </c>
      <c r="C639" s="100" t="s">
        <v>1416</v>
      </c>
      <c r="D639" s="100" t="s">
        <v>1417</v>
      </c>
      <c r="E639" s="100" t="s">
        <v>54</v>
      </c>
      <c r="F639" s="100" t="s">
        <v>80</v>
      </c>
      <c r="G639" s="100" t="s">
        <v>80</v>
      </c>
      <c r="H639" s="100" t="s">
        <v>80</v>
      </c>
      <c r="I639" s="100" t="s">
        <v>80</v>
      </c>
      <c r="J639" s="100" t="s">
        <v>1418</v>
      </c>
      <c r="K639" s="100" t="s">
        <v>86</v>
      </c>
    </row>
    <row r="640" spans="1:11" x14ac:dyDescent="0.25">
      <c r="A640" s="100" t="s">
        <v>1419</v>
      </c>
      <c r="B640" s="100" t="s">
        <v>1420</v>
      </c>
      <c r="C640" s="100" t="s">
        <v>89</v>
      </c>
      <c r="D640" s="100" t="s">
        <v>24</v>
      </c>
      <c r="E640" s="100" t="s">
        <v>54</v>
      </c>
      <c r="F640" s="100" t="s">
        <v>80</v>
      </c>
      <c r="G640" s="100" t="s">
        <v>80</v>
      </c>
      <c r="H640" s="100" t="s">
        <v>80</v>
      </c>
      <c r="I640" s="100" t="s">
        <v>80</v>
      </c>
      <c r="J640" s="100" t="s">
        <v>90</v>
      </c>
      <c r="K640" s="100" t="s">
        <v>86</v>
      </c>
    </row>
    <row r="641" spans="1:11" x14ac:dyDescent="0.25">
      <c r="A641" s="100" t="s">
        <v>1421</v>
      </c>
      <c r="B641" s="100" t="s">
        <v>1422</v>
      </c>
      <c r="C641" s="100" t="s">
        <v>89</v>
      </c>
      <c r="D641" s="100" t="s">
        <v>24</v>
      </c>
      <c r="E641" s="100" t="s">
        <v>54</v>
      </c>
      <c r="F641" s="100" t="s">
        <v>80</v>
      </c>
      <c r="G641" s="100" t="s">
        <v>80</v>
      </c>
      <c r="H641" s="100" t="s">
        <v>80</v>
      </c>
      <c r="I641" s="100" t="s">
        <v>80</v>
      </c>
      <c r="J641" s="100" t="s">
        <v>90</v>
      </c>
      <c r="K641" s="100" t="s">
        <v>86</v>
      </c>
    </row>
    <row r="642" spans="1:11" x14ac:dyDescent="0.25">
      <c r="A642" s="100" t="s">
        <v>1423</v>
      </c>
      <c r="B642" s="100" t="s">
        <v>1424</v>
      </c>
      <c r="C642" s="100" t="s">
        <v>89</v>
      </c>
      <c r="D642" s="100" t="s">
        <v>24</v>
      </c>
      <c r="E642" s="100" t="s">
        <v>54</v>
      </c>
      <c r="F642" s="100" t="s">
        <v>80</v>
      </c>
      <c r="G642" s="100" t="s">
        <v>80</v>
      </c>
      <c r="H642" s="100" t="s">
        <v>80</v>
      </c>
      <c r="I642" s="100" t="s">
        <v>80</v>
      </c>
      <c r="J642" s="100" t="s">
        <v>1425</v>
      </c>
      <c r="K642" s="100" t="s">
        <v>86</v>
      </c>
    </row>
    <row r="643" spans="1:11" x14ac:dyDescent="0.25">
      <c r="A643" s="100" t="s">
        <v>1426</v>
      </c>
      <c r="B643" s="100" t="s">
        <v>1427</v>
      </c>
      <c r="C643" s="100" t="s">
        <v>89</v>
      </c>
      <c r="D643" s="100" t="s">
        <v>24</v>
      </c>
      <c r="E643" s="100" t="s">
        <v>54</v>
      </c>
      <c r="F643" s="100" t="s">
        <v>80</v>
      </c>
      <c r="G643" s="100" t="s">
        <v>80</v>
      </c>
      <c r="H643" s="100" t="s">
        <v>80</v>
      </c>
      <c r="I643" s="100" t="s">
        <v>80</v>
      </c>
      <c r="J643" s="100" t="s">
        <v>90</v>
      </c>
      <c r="K643" s="100" t="s">
        <v>86</v>
      </c>
    </row>
    <row r="644" spans="1:11" x14ac:dyDescent="0.25">
      <c r="A644" s="100" t="s">
        <v>1428</v>
      </c>
      <c r="B644" s="100" t="s">
        <v>1429</v>
      </c>
      <c r="C644" s="100" t="s">
        <v>89</v>
      </c>
      <c r="D644" s="100" t="s">
        <v>24</v>
      </c>
      <c r="E644" s="100" t="s">
        <v>54</v>
      </c>
      <c r="F644" s="100" t="s">
        <v>80</v>
      </c>
      <c r="G644" s="100" t="s">
        <v>80</v>
      </c>
      <c r="H644" s="100" t="s">
        <v>80</v>
      </c>
      <c r="I644" s="100" t="s">
        <v>80</v>
      </c>
      <c r="J644" s="100" t="s">
        <v>90</v>
      </c>
      <c r="K644" s="100" t="s">
        <v>86</v>
      </c>
    </row>
    <row r="645" spans="1:11" x14ac:dyDescent="0.25">
      <c r="A645" s="100" t="s">
        <v>1430</v>
      </c>
      <c r="B645" s="100" t="s">
        <v>1431</v>
      </c>
      <c r="C645" s="100" t="s">
        <v>181</v>
      </c>
      <c r="D645" s="100" t="s">
        <v>182</v>
      </c>
      <c r="E645" s="100" t="s">
        <v>54</v>
      </c>
      <c r="F645" s="100" t="s">
        <v>80</v>
      </c>
      <c r="G645" s="100" t="s">
        <v>80</v>
      </c>
      <c r="H645" s="100" t="s">
        <v>80</v>
      </c>
      <c r="I645" s="100" t="s">
        <v>80</v>
      </c>
      <c r="J645" s="100" t="s">
        <v>368</v>
      </c>
      <c r="K645" s="100" t="s">
        <v>86</v>
      </c>
    </row>
    <row r="646" spans="1:11" x14ac:dyDescent="0.25">
      <c r="A646" s="100" t="s">
        <v>1432</v>
      </c>
      <c r="B646" s="100" t="s">
        <v>1433</v>
      </c>
      <c r="C646" s="100" t="s">
        <v>89</v>
      </c>
      <c r="D646" s="100" t="s">
        <v>24</v>
      </c>
      <c r="E646" s="100" t="s">
        <v>54</v>
      </c>
      <c r="F646" s="100" t="s">
        <v>80</v>
      </c>
      <c r="G646" s="100" t="s">
        <v>80</v>
      </c>
      <c r="H646" s="100" t="s">
        <v>80</v>
      </c>
      <c r="I646" s="100" t="s">
        <v>80</v>
      </c>
      <c r="J646" s="100" t="s">
        <v>90</v>
      </c>
      <c r="K646" s="100" t="s">
        <v>86</v>
      </c>
    </row>
    <row r="647" spans="1:11" x14ac:dyDescent="0.25">
      <c r="A647" s="100" t="s">
        <v>1434</v>
      </c>
      <c r="B647" s="100" t="s">
        <v>1435</v>
      </c>
      <c r="C647" s="100" t="s">
        <v>89</v>
      </c>
      <c r="D647" s="100" t="s">
        <v>24</v>
      </c>
      <c r="E647" s="100" t="s">
        <v>54</v>
      </c>
      <c r="F647" s="100" t="s">
        <v>80</v>
      </c>
      <c r="G647" s="100" t="s">
        <v>80</v>
      </c>
      <c r="H647" s="100" t="s">
        <v>80</v>
      </c>
      <c r="I647" s="100" t="s">
        <v>80</v>
      </c>
      <c r="J647" s="100" t="s">
        <v>85</v>
      </c>
      <c r="K647" s="100" t="s">
        <v>86</v>
      </c>
    </row>
    <row r="648" spans="1:11" x14ac:dyDescent="0.25">
      <c r="A648" s="100" t="s">
        <v>1436</v>
      </c>
      <c r="B648" s="100" t="s">
        <v>1437</v>
      </c>
      <c r="C648" s="100" t="s">
        <v>89</v>
      </c>
      <c r="D648" s="100" t="s">
        <v>24</v>
      </c>
      <c r="E648" s="100" t="s">
        <v>54</v>
      </c>
      <c r="F648" s="100" t="s">
        <v>80</v>
      </c>
      <c r="G648" s="100" t="s">
        <v>80</v>
      </c>
      <c r="H648" s="100" t="s">
        <v>80</v>
      </c>
      <c r="I648" s="100" t="s">
        <v>80</v>
      </c>
      <c r="J648" s="100" t="s">
        <v>1237</v>
      </c>
      <c r="K648" s="100" t="s">
        <v>86</v>
      </c>
    </row>
    <row r="649" spans="1:11" x14ac:dyDescent="0.25">
      <c r="A649" s="100" t="s">
        <v>1438</v>
      </c>
      <c r="B649" s="100" t="s">
        <v>1439</v>
      </c>
      <c r="C649" s="100" t="s">
        <v>89</v>
      </c>
      <c r="D649" s="100" t="s">
        <v>24</v>
      </c>
      <c r="E649" s="100" t="s">
        <v>54</v>
      </c>
      <c r="F649" s="100" t="s">
        <v>80</v>
      </c>
      <c r="G649" s="100" t="s">
        <v>80</v>
      </c>
      <c r="H649" s="100" t="s">
        <v>80</v>
      </c>
      <c r="I649" s="100" t="s">
        <v>80</v>
      </c>
      <c r="J649" s="100" t="s">
        <v>90</v>
      </c>
      <c r="K649" s="100" t="s">
        <v>86</v>
      </c>
    </row>
    <row r="650" spans="1:11" x14ac:dyDescent="0.25">
      <c r="A650" s="100" t="s">
        <v>1440</v>
      </c>
      <c r="B650" s="100" t="s">
        <v>1441</v>
      </c>
      <c r="C650" s="100" t="s">
        <v>89</v>
      </c>
      <c r="D650" s="100" t="s">
        <v>24</v>
      </c>
      <c r="E650" s="100" t="s">
        <v>54</v>
      </c>
      <c r="F650" s="100" t="s">
        <v>80</v>
      </c>
      <c r="G650" s="100" t="s">
        <v>80</v>
      </c>
      <c r="H650" s="100" t="s">
        <v>80</v>
      </c>
      <c r="I650" s="100" t="s">
        <v>80</v>
      </c>
      <c r="J650" s="100" t="s">
        <v>256</v>
      </c>
      <c r="K650" s="100" t="s">
        <v>86</v>
      </c>
    </row>
    <row r="651" spans="1:11" x14ac:dyDescent="0.25">
      <c r="A651" s="100" t="s">
        <v>1442</v>
      </c>
      <c r="B651" s="100" t="s">
        <v>1443</v>
      </c>
      <c r="C651" s="100" t="s">
        <v>89</v>
      </c>
      <c r="D651" s="100" t="s">
        <v>24</v>
      </c>
      <c r="E651" s="100" t="s">
        <v>54</v>
      </c>
      <c r="F651" s="100" t="s">
        <v>80</v>
      </c>
      <c r="G651" s="100" t="s">
        <v>80</v>
      </c>
      <c r="H651" s="100" t="s">
        <v>80</v>
      </c>
      <c r="I651" s="100" t="s">
        <v>80</v>
      </c>
      <c r="J651" s="100" t="s">
        <v>1444</v>
      </c>
      <c r="K651" s="100" t="s">
        <v>86</v>
      </c>
    </row>
    <row r="652" spans="1:11" x14ac:dyDescent="0.25">
      <c r="A652" s="100" t="s">
        <v>1445</v>
      </c>
      <c r="B652" s="100" t="s">
        <v>1446</v>
      </c>
      <c r="C652" s="100" t="s">
        <v>89</v>
      </c>
      <c r="D652" s="100" t="s">
        <v>24</v>
      </c>
      <c r="E652" s="100" t="s">
        <v>54</v>
      </c>
      <c r="F652" s="100" t="s">
        <v>80</v>
      </c>
      <c r="G652" s="100" t="s">
        <v>80</v>
      </c>
      <c r="H652" s="100" t="s">
        <v>80</v>
      </c>
      <c r="I652" s="100" t="s">
        <v>80</v>
      </c>
      <c r="J652" s="100" t="s">
        <v>1383</v>
      </c>
      <c r="K652" s="100" t="s">
        <v>86</v>
      </c>
    </row>
    <row r="653" spans="1:11" x14ac:dyDescent="0.25">
      <c r="A653" s="100" t="s">
        <v>1447</v>
      </c>
      <c r="B653" s="100" t="s">
        <v>1448</v>
      </c>
      <c r="C653" s="100" t="s">
        <v>89</v>
      </c>
      <c r="D653" s="100" t="s">
        <v>24</v>
      </c>
      <c r="E653" s="100" t="s">
        <v>54</v>
      </c>
      <c r="F653" s="100" t="s">
        <v>80</v>
      </c>
      <c r="G653" s="100" t="s">
        <v>80</v>
      </c>
      <c r="H653" s="100" t="s">
        <v>80</v>
      </c>
      <c r="I653" s="100" t="s">
        <v>80</v>
      </c>
      <c r="J653" s="100" t="s">
        <v>90</v>
      </c>
      <c r="K653" s="100" t="s">
        <v>86</v>
      </c>
    </row>
    <row r="654" spans="1:11" x14ac:dyDescent="0.25">
      <c r="A654" s="100" t="s">
        <v>1449</v>
      </c>
      <c r="B654" s="100" t="s">
        <v>1450</v>
      </c>
      <c r="C654" s="100" t="s">
        <v>89</v>
      </c>
      <c r="D654" s="100" t="s">
        <v>24</v>
      </c>
      <c r="E654" s="100" t="s">
        <v>54</v>
      </c>
      <c r="F654" s="100" t="s">
        <v>80</v>
      </c>
      <c r="G654" s="100" t="s">
        <v>80</v>
      </c>
      <c r="H654" s="100" t="s">
        <v>80</v>
      </c>
      <c r="I654" s="100" t="s">
        <v>80</v>
      </c>
      <c r="J654" s="100" t="s">
        <v>1451</v>
      </c>
      <c r="K654" s="100" t="s">
        <v>86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Version Changes</vt:lpstr>
      <vt:lpstr>Example 1 Input</vt:lpstr>
      <vt:lpstr>Example 1 Output</vt:lpstr>
      <vt:lpstr>Ex 1 Note Disclosure</vt:lpstr>
      <vt:lpstr>Example 2 Input</vt:lpstr>
      <vt:lpstr>Example 2 Output</vt:lpstr>
      <vt:lpstr>Ex 2 Note Disclosure</vt:lpstr>
      <vt:lpstr>Contract 1 Input</vt:lpstr>
      <vt:lpstr>Contract 1 Output</vt:lpstr>
      <vt:lpstr>Contract 1 Note Disclosure</vt:lpstr>
      <vt:lpstr>Contract 2 Input</vt:lpstr>
      <vt:lpstr>Contract 2 Output</vt:lpstr>
      <vt:lpstr>Contract 2 Note Disclosure</vt:lpstr>
      <vt:lpstr>Drop-down menus</vt:lpstr>
      <vt:lpstr>GAAP02Aindex</vt:lpstr>
      <vt:lpstr>AssetClasses</vt:lpstr>
      <vt:lpstr>'Contract 1 Input'!Print_Area</vt:lpstr>
      <vt:lpstr>'Contract 1 Note Disclosure'!Print_Area</vt:lpstr>
      <vt:lpstr>'Contract 1 Output'!Print_Area</vt:lpstr>
      <vt:lpstr>'Contract 2 Input'!Print_Area</vt:lpstr>
      <vt:lpstr>'Contract 2 Note Disclosure'!Print_Area</vt:lpstr>
      <vt:lpstr>'Contract 2 Output'!Print_Area</vt:lpstr>
      <vt:lpstr>'Ex 1 Note Disclosure'!Print_Area</vt:lpstr>
      <vt:lpstr>'Ex 2 Note Disclosure'!Print_Area</vt:lpstr>
      <vt:lpstr>'Example 1 Input'!Print_Area</vt:lpstr>
      <vt:lpstr>'Example 1 Output'!Print_Area</vt:lpstr>
      <vt:lpstr>'Example 2 Input'!Print_Area</vt:lpstr>
      <vt:lpstr>'Example 2 Output'!Print_Area</vt:lpstr>
      <vt:lpstr>'Version Changes'!Print_Titles</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Samantha</dc:creator>
  <cp:lastModifiedBy>Lam, Samantha</cp:lastModifiedBy>
  <cp:lastPrinted>2024-02-06T18:04:34Z</cp:lastPrinted>
  <dcterms:created xsi:type="dcterms:W3CDTF">2015-06-05T18:17:20Z</dcterms:created>
  <dcterms:modified xsi:type="dcterms:W3CDTF">2024-03-04T21:11:51Z</dcterms:modified>
</cp:coreProperties>
</file>